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Shri Hari Chemicals\Plot No. A8 &amp; A9\"/>
    </mc:Choice>
  </mc:AlternateContent>
  <xr:revisionPtr revIDLastSave="0" documentId="13_ncr:1_{2D539A49-41F7-494C-BA98-E43967EA24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VCIPL" sheetId="4" r:id="rId1"/>
    <sheet name="Sheet2" sheetId="6" r:id="rId2"/>
    <sheet name="Sheet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B23" i="4"/>
  <c r="B22" i="4"/>
  <c r="B21" i="4"/>
  <c r="B19" i="4"/>
  <c r="B16" i="4"/>
  <c r="B15" i="4"/>
  <c r="B14" i="4"/>
  <c r="G12" i="4"/>
  <c r="I12" i="4" s="1"/>
  <c r="J12" i="4" s="1"/>
  <c r="K12" i="4" s="1"/>
  <c r="C22" i="6"/>
  <c r="B18" i="4" s="1"/>
  <c r="C21" i="6"/>
  <c r="B17" i="4" s="1"/>
  <c r="C15" i="6"/>
  <c r="B11" i="4" s="1"/>
  <c r="C16" i="6"/>
  <c r="B12" i="4" s="1"/>
  <c r="N12" i="4" s="1"/>
  <c r="C5" i="6"/>
  <c r="B2" i="4" s="1"/>
  <c r="B33" i="4" l="1"/>
  <c r="B35" i="4" s="1"/>
  <c r="M12" i="4"/>
  <c r="L12" i="4" s="1"/>
  <c r="H12" i="4"/>
  <c r="G19" i="4"/>
  <c r="I19" i="4" s="1"/>
  <c r="J19" i="4" s="1"/>
  <c r="K19" i="4" s="1"/>
  <c r="M19" i="4" s="1"/>
  <c r="N19" i="4"/>
  <c r="G15" i="4"/>
  <c r="I15" i="4" s="1"/>
  <c r="J15" i="4" s="1"/>
  <c r="K15" i="4" s="1"/>
  <c r="M15" i="4" s="1"/>
  <c r="N15" i="4"/>
  <c r="H15" i="4" l="1"/>
  <c r="H19" i="4"/>
  <c r="L15" i="4"/>
  <c r="L19" i="4"/>
  <c r="G11" i="4" l="1"/>
  <c r="H11" i="4" s="1"/>
  <c r="N11" i="4"/>
  <c r="G14" i="4"/>
  <c r="H14" i="4" s="1"/>
  <c r="N14" i="4"/>
  <c r="G16" i="4"/>
  <c r="H16" i="4" s="1"/>
  <c r="N16" i="4"/>
  <c r="G17" i="4"/>
  <c r="H17" i="4" s="1"/>
  <c r="N17" i="4"/>
  <c r="G18" i="4"/>
  <c r="H18" i="4" s="1"/>
  <c r="N18" i="4"/>
  <c r="G21" i="4"/>
  <c r="H21" i="4" s="1"/>
  <c r="N21" i="4"/>
  <c r="G22" i="4"/>
  <c r="H22" i="4" s="1"/>
  <c r="N22" i="4"/>
  <c r="G23" i="4"/>
  <c r="H23" i="4" s="1"/>
  <c r="N23" i="4"/>
  <c r="G24" i="4"/>
  <c r="H24" i="4" s="1"/>
  <c r="N24" i="4"/>
  <c r="I21" i="4" l="1"/>
  <c r="J21" i="4" s="1"/>
  <c r="K21" i="4" s="1"/>
  <c r="I18" i="4"/>
  <c r="J18" i="4" s="1"/>
  <c r="K18" i="4" s="1"/>
  <c r="I17" i="4"/>
  <c r="J17" i="4" s="1"/>
  <c r="K17" i="4" s="1"/>
  <c r="I16" i="4"/>
  <c r="J16" i="4" s="1"/>
  <c r="K16" i="4" s="1"/>
  <c r="I14" i="4"/>
  <c r="J14" i="4" s="1"/>
  <c r="K14" i="4" s="1"/>
  <c r="I22" i="4"/>
  <c r="J22" i="4" s="1"/>
  <c r="K22" i="4" s="1"/>
  <c r="I24" i="4"/>
  <c r="J24" i="4" s="1"/>
  <c r="K24" i="4" s="1"/>
  <c r="I23" i="4"/>
  <c r="J23" i="4" s="1"/>
  <c r="K23" i="4" s="1"/>
  <c r="I11" i="4"/>
  <c r="J11" i="4" s="1"/>
  <c r="K11" i="4" s="1"/>
  <c r="M11" i="4" s="1"/>
  <c r="M23" i="4" l="1"/>
  <c r="L23" i="4" s="1"/>
  <c r="M14" i="4"/>
  <c r="L14" i="4" s="1"/>
  <c r="M24" i="4"/>
  <c r="L24" i="4" s="1"/>
  <c r="M18" i="4"/>
  <c r="L18" i="4" s="1"/>
  <c r="M17" i="4"/>
  <c r="L17" i="4" s="1"/>
  <c r="M21" i="4"/>
  <c r="L21" i="4" s="1"/>
  <c r="L11" i="4"/>
  <c r="M22" i="4"/>
  <c r="L22" i="4" s="1"/>
  <c r="M16" i="4"/>
  <c r="L16" i="4" s="1"/>
  <c r="B4" i="4"/>
  <c r="N25" i="4"/>
  <c r="B45" i="4" s="1"/>
  <c r="M25" i="4" l="1"/>
  <c r="B30" i="4"/>
  <c r="B40" i="4" s="1"/>
  <c r="C4" i="4"/>
  <c r="B38" i="4"/>
  <c r="B41" i="4" l="1"/>
  <c r="B46" i="4" l="1"/>
  <c r="L25" i="4"/>
  <c r="B39" i="4" l="1"/>
  <c r="B42" i="4" s="1"/>
  <c r="B43" i="4" s="1"/>
  <c r="B44" i="4" l="1"/>
</calcChain>
</file>

<file path=xl/sharedStrings.xml><?xml version="1.0" encoding="utf-8"?>
<sst xmlns="http://schemas.openxmlformats.org/spreadsheetml/2006/main" count="85" uniqueCount="59">
  <si>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</si>
  <si>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</si>
  <si>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</si>
  <si>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</si>
  <si>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</si>
  <si>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</si>
  <si>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</si>
  <si>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</si>
  <si>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</si>
  <si>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</si>
  <si>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</si>
  <si>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</si>
  <si>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</si>
  <si>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</si>
  <si>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</si>
  <si>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</si>
  <si>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</si>
  <si>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</si>
  <si>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</si>
  <si>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</si>
  <si>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</si>
  <si>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</si>
  <si>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</si>
  <si>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</si>
  <si>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</si>
  <si>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</si>
  <si>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</si>
  <si>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</si>
  <si>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</si>
  <si>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</si>
  <si>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</si>
  <si>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</si>
  <si>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Ground Floor</t>
  </si>
  <si>
    <t>First Floor</t>
  </si>
  <si>
    <t>RR Rate of 2024</t>
  </si>
  <si>
    <t>Year of Const.</t>
  </si>
  <si>
    <t>Particulars</t>
  </si>
  <si>
    <t>Main Factory Shed</t>
  </si>
  <si>
    <t>Sr.</t>
  </si>
  <si>
    <t>Plot No.</t>
  </si>
  <si>
    <t>Plot Area in Sq. M.</t>
  </si>
  <si>
    <t>Plot No. A8</t>
  </si>
  <si>
    <t>Plot No. A9</t>
  </si>
  <si>
    <t>Plot NO. 8</t>
  </si>
  <si>
    <t>Admin Building</t>
  </si>
  <si>
    <t>Main Plant</t>
  </si>
  <si>
    <t>Utility Building</t>
  </si>
  <si>
    <t>YOC</t>
  </si>
  <si>
    <t>Nepthalane Storage</t>
  </si>
  <si>
    <t>Gypsum Nutch</t>
  </si>
  <si>
    <t>Tank Form</t>
  </si>
  <si>
    <t>Plot No. 9</t>
  </si>
  <si>
    <t>Utility Shed &amp; U/G water tank</t>
  </si>
  <si>
    <t>Security Cabin</t>
  </si>
  <si>
    <t>Plant Bldg.</t>
  </si>
  <si>
    <t>U/G Storage Tank</t>
  </si>
  <si>
    <t>Utility Shed</t>
  </si>
  <si>
    <t>Plant Building</t>
  </si>
  <si>
    <t>Plot No. A8 &amp; 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</si>
</sst>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0" fontId="1" fillId="0" borderId="1" xfId="0" applyFont="1" applyBorder="1"/>
    <xf numFmtId="43" fontId="1" fillId="0" borderId="1" xfId="1" applyFont="1" applyBorder="1"/>
    <xf numFmtId="43" fontId="3" fillId="0" borderId="0" xfId="0" applyNumberFormat="1" applyFont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211281</xdr:colOff>
      <xdr:row>37</xdr:row>
      <xdr:rowOff>86721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F994CF-2562-FB58-9FD0-7F2026CC2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03281" cy="713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sheetPr>
    <pageSetUpPr fitToPage="1"/>
  </sheetPr>
  <dimension ref="A1:N18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42" sqref="B42"/>
    </sheetView>
  </sheetViews>
  <sheetFormatPr defaultColWidth="12.5703125" defaultRowHeight="16.5" x14ac:dyDescent="0.3"/>
  <cols>
    <col min="1" max="1" width="17.42578125" style="15" bestFit="1" customWidth="1"/>
    <col min="2" max="2" width="14.7109375" style="53" bestFit="1" customWidth="1"/>
    <col min="3" max="3" width="14.140625" style="1" bestFit="1" customWidth="1"/>
    <col min="4" max="4" width="11.85546875" style="1" bestFit="1" customWidth="1"/>
    <col min="5" max="5" width="8.140625" style="1" bestFit="1" customWidth="1"/>
    <col min="6" max="6" width="10.7109375" style="3" bestFit="1" customWidth="1"/>
    <col min="7" max="7" width="7.140625" style="3" bestFit="1" customWidth="1"/>
    <col min="8" max="8" width="9" style="3" bestFit="1" customWidth="1"/>
    <col min="9" max="9" width="13.85546875" style="3" bestFit="1" customWidth="1"/>
    <col min="10" max="10" width="9.7109375" style="1" bestFit="1" customWidth="1"/>
    <col min="11" max="11" width="14" style="3" bestFit="1" customWidth="1"/>
    <col min="12" max="12" width="13.7109375" style="1" bestFit="1" customWidth="1"/>
    <col min="13" max="13" width="14.7109375" style="3" bestFit="1" customWidth="1"/>
    <col min="14" max="14" width="14.85546875" style="3" bestFit="1" customWidth="1"/>
    <col min="15" max="16384" width="12.5703125" style="1"/>
  </cols>
  <sheetData>
    <row r="1" spans="1:14" x14ac:dyDescent="0.3">
      <c r="A1" s="5" t="s">
        <v>10</v>
      </c>
      <c r="B1" s="45"/>
    </row>
    <row r="2" spans="1:14" x14ac:dyDescent="0.3">
      <c r="A2" s="11" t="s">
        <v>8</v>
      </c>
      <c r="B2" s="13">
        <f>Sheet2!C5</f>
        <v>10500</v>
      </c>
      <c r="C2" s="39" t="s">
        <v>34</v>
      </c>
      <c r="F2" s="1"/>
      <c r="G2" s="1"/>
      <c r="H2" s="1"/>
      <c r="J2" s="3"/>
      <c r="L2" s="3"/>
      <c r="M2" s="1"/>
      <c r="N2" s="1"/>
    </row>
    <row r="3" spans="1:14" x14ac:dyDescent="0.3">
      <c r="A3" s="12" t="s">
        <v>4</v>
      </c>
      <c r="B3" s="47">
        <v>3000</v>
      </c>
      <c r="C3" s="13">
        <v>600</v>
      </c>
      <c r="E3" s="17"/>
      <c r="F3" s="18"/>
      <c r="G3" s="1"/>
      <c r="J3" s="3"/>
      <c r="L3" s="3"/>
      <c r="M3" s="1"/>
      <c r="N3" s="1"/>
    </row>
    <row r="4" spans="1:14" x14ac:dyDescent="0.3">
      <c r="A4" s="40" t="s">
        <v>15</v>
      </c>
      <c r="B4" s="46">
        <f>ROUND((B2*B3),0)</f>
        <v>31500000</v>
      </c>
      <c r="C4" s="13">
        <f>C3*B2</f>
        <v>6300000</v>
      </c>
      <c r="E4" s="17"/>
      <c r="F4" s="19"/>
      <c r="G4" s="1"/>
      <c r="J4" s="3"/>
      <c r="L4" s="3"/>
      <c r="M4" s="1"/>
      <c r="N4" s="1"/>
    </row>
    <row r="5" spans="1:14" x14ac:dyDescent="0.3">
      <c r="A5" s="41"/>
      <c r="B5" s="48"/>
      <c r="C5" s="42"/>
      <c r="E5" s="17"/>
      <c r="F5" s="19"/>
      <c r="G5" s="1"/>
      <c r="J5" s="3"/>
      <c r="L5" s="3"/>
      <c r="M5" s="1"/>
      <c r="N5" s="1"/>
    </row>
    <row r="6" spans="1:14" x14ac:dyDescent="0.3">
      <c r="A6" s="5" t="s">
        <v>11</v>
      </c>
      <c r="B6" s="45"/>
      <c r="D6" s="16"/>
    </row>
    <row r="7" spans="1:14" s="66" customFormat="1" ht="55.5" customHeight="1" x14ac:dyDescent="0.25">
      <c r="A7" s="64" t="s">
        <v>36</v>
      </c>
      <c r="B7" s="65" t="s">
        <v>29</v>
      </c>
      <c r="C7" s="64" t="s">
        <v>35</v>
      </c>
      <c r="D7" s="64" t="s">
        <v>0</v>
      </c>
      <c r="E7" s="64" t="s">
        <v>1</v>
      </c>
      <c r="F7" s="64" t="s">
        <v>16</v>
      </c>
      <c r="G7" s="64" t="s">
        <v>17</v>
      </c>
      <c r="H7" s="64" t="s">
        <v>18</v>
      </c>
      <c r="I7" s="64" t="s">
        <v>2</v>
      </c>
      <c r="J7" s="64" t="s">
        <v>3</v>
      </c>
      <c r="K7" s="64" t="s">
        <v>13</v>
      </c>
      <c r="L7" s="64" t="s">
        <v>19</v>
      </c>
      <c r="M7" s="64" t="s">
        <v>14</v>
      </c>
      <c r="N7" s="64" t="s">
        <v>20</v>
      </c>
    </row>
    <row r="8" spans="1:14" s="21" customFormat="1" ht="16.5" customHeight="1" x14ac:dyDescent="0.2">
      <c r="A8" s="20"/>
      <c r="B8" s="49" t="s">
        <v>28</v>
      </c>
      <c r="C8" s="43"/>
      <c r="D8" s="43"/>
      <c r="E8" s="43"/>
      <c r="F8" s="2" t="s">
        <v>21</v>
      </c>
      <c r="G8" s="43"/>
      <c r="H8" s="43"/>
      <c r="I8" s="2"/>
      <c r="J8" s="2"/>
      <c r="K8" s="2" t="s">
        <v>21</v>
      </c>
      <c r="L8" s="2" t="s">
        <v>21</v>
      </c>
      <c r="M8" s="2" t="s">
        <v>21</v>
      </c>
      <c r="N8" s="2" t="s">
        <v>21</v>
      </c>
    </row>
    <row r="9" spans="1:14" s="21" customFormat="1" ht="16.5" customHeight="1" x14ac:dyDescent="0.2">
      <c r="A9" s="20" t="s">
        <v>41</v>
      </c>
      <c r="B9" s="49"/>
      <c r="C9" s="43"/>
      <c r="D9" s="43"/>
      <c r="E9" s="43"/>
      <c r="F9" s="2"/>
      <c r="G9" s="43"/>
      <c r="H9" s="43"/>
      <c r="I9" s="2"/>
      <c r="J9" s="2"/>
      <c r="K9" s="2"/>
      <c r="L9" s="2"/>
      <c r="M9" s="2"/>
      <c r="N9" s="2"/>
    </row>
    <row r="10" spans="1:14" s="21" customFormat="1" x14ac:dyDescent="0.3">
      <c r="A10" s="67" t="s">
        <v>37</v>
      </c>
      <c r="B10" s="61"/>
      <c r="C10" s="60"/>
      <c r="D10" s="22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21" customFormat="1" x14ac:dyDescent="0.3">
      <c r="A11" s="63" t="s">
        <v>32</v>
      </c>
      <c r="B11" s="61">
        <f>Sheet2!C15</f>
        <v>568.70500000000004</v>
      </c>
      <c r="C11" s="68">
        <v>1990</v>
      </c>
      <c r="D11" s="22">
        <v>2024</v>
      </c>
      <c r="E11" s="54">
        <v>50</v>
      </c>
      <c r="F11" s="54">
        <v>15000</v>
      </c>
      <c r="G11" s="54">
        <f t="shared" ref="G11:G24" si="0">D11-C11</f>
        <v>34</v>
      </c>
      <c r="H11" s="54">
        <f t="shared" ref="H11:H24" si="1">E11-G11</f>
        <v>16</v>
      </c>
      <c r="I11" s="54">
        <f t="shared" ref="I11:I24" si="2">IF(G11&gt;=5,90*G11/E11,0)</f>
        <v>61.2</v>
      </c>
      <c r="J11" s="54">
        <f t="shared" ref="J11:J24" si="3">F11/100*I11</f>
        <v>9180</v>
      </c>
      <c r="K11" s="54">
        <f t="shared" ref="K11:K24" si="4">ROUND((F11-J11),0)</f>
        <v>5820</v>
      </c>
      <c r="L11" s="54">
        <f t="shared" ref="L11:L24" si="5">N11-M11</f>
        <v>5220712</v>
      </c>
      <c r="M11" s="54">
        <f t="shared" ref="M11:M24" si="6">ROUND(K11*B11,0)</f>
        <v>3309863</v>
      </c>
      <c r="N11" s="54">
        <f t="shared" ref="N11:N24" si="7">ROUND(F11*B11,0)</f>
        <v>8530575</v>
      </c>
    </row>
    <row r="12" spans="1:14" s="21" customFormat="1" x14ac:dyDescent="0.3">
      <c r="A12" s="63" t="s">
        <v>33</v>
      </c>
      <c r="B12" s="61">
        <f>Sheet2!C16</f>
        <v>385.97</v>
      </c>
      <c r="C12" s="68">
        <v>1990</v>
      </c>
      <c r="D12" s="22">
        <v>2024</v>
      </c>
      <c r="E12" s="54">
        <v>50</v>
      </c>
      <c r="F12" s="54">
        <v>15000</v>
      </c>
      <c r="G12" s="54">
        <f t="shared" ref="G12" si="8">D12-C12</f>
        <v>34</v>
      </c>
      <c r="H12" s="54">
        <f t="shared" ref="H12" si="9">E12-G12</f>
        <v>16</v>
      </c>
      <c r="I12" s="54">
        <f t="shared" ref="I12" si="10">IF(G12&gt;=5,90*G12/E12,0)</f>
        <v>61.2</v>
      </c>
      <c r="J12" s="54">
        <f t="shared" ref="J12" si="11">F12/100*I12</f>
        <v>9180</v>
      </c>
      <c r="K12" s="54">
        <f t="shared" ref="K12" si="12">ROUND((F12-J12),0)</f>
        <v>5820</v>
      </c>
      <c r="L12" s="54">
        <f t="shared" ref="L12" si="13">N12-M12</f>
        <v>3543205</v>
      </c>
      <c r="M12" s="54">
        <f t="shared" ref="M12" si="14">ROUND(K12*B12,0)</f>
        <v>2246345</v>
      </c>
      <c r="N12" s="54">
        <f t="shared" ref="N12" si="15">ROUND(F12*B12,0)</f>
        <v>5789550</v>
      </c>
    </row>
    <row r="13" spans="1:14" s="21" customFormat="1" x14ac:dyDescent="0.3">
      <c r="A13" s="67" t="s">
        <v>44</v>
      </c>
      <c r="B13" s="61"/>
      <c r="C13" s="68"/>
      <c r="D13" s="22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s="21" customFormat="1" x14ac:dyDescent="0.3">
      <c r="A14" s="63" t="s">
        <v>32</v>
      </c>
      <c r="B14" s="61">
        <f>Sheet2!C11</f>
        <v>133.71</v>
      </c>
      <c r="C14" s="68">
        <v>1990</v>
      </c>
      <c r="D14" s="22">
        <v>2024</v>
      </c>
      <c r="E14" s="54">
        <v>60</v>
      </c>
      <c r="F14" s="54">
        <v>18000</v>
      </c>
      <c r="G14" s="54">
        <f t="shared" si="0"/>
        <v>34</v>
      </c>
      <c r="H14" s="54">
        <f t="shared" si="1"/>
        <v>26</v>
      </c>
      <c r="I14" s="54">
        <f t="shared" si="2"/>
        <v>51</v>
      </c>
      <c r="J14" s="54">
        <f t="shared" si="3"/>
        <v>9180</v>
      </c>
      <c r="K14" s="54">
        <f t="shared" si="4"/>
        <v>8820</v>
      </c>
      <c r="L14" s="54">
        <f t="shared" si="5"/>
        <v>1227458</v>
      </c>
      <c r="M14" s="54">
        <f t="shared" si="6"/>
        <v>1179322</v>
      </c>
      <c r="N14" s="54">
        <f t="shared" si="7"/>
        <v>2406780</v>
      </c>
    </row>
    <row r="15" spans="1:14" s="21" customFormat="1" x14ac:dyDescent="0.3">
      <c r="A15" s="63" t="s">
        <v>33</v>
      </c>
      <c r="B15" s="61">
        <f>Sheet2!C12</f>
        <v>133.71</v>
      </c>
      <c r="C15" s="68">
        <v>1990</v>
      </c>
      <c r="D15" s="22">
        <v>2024</v>
      </c>
      <c r="E15" s="54">
        <v>60</v>
      </c>
      <c r="F15" s="54">
        <v>18000</v>
      </c>
      <c r="G15" s="54">
        <f t="shared" ref="G15" si="16">D15-C15</f>
        <v>34</v>
      </c>
      <c r="H15" s="54">
        <f t="shared" ref="H15" si="17">E15-G15</f>
        <v>26</v>
      </c>
      <c r="I15" s="54">
        <f t="shared" ref="I15" si="18">IF(G15&gt;=5,90*G15/E15,0)</f>
        <v>51</v>
      </c>
      <c r="J15" s="54">
        <f t="shared" ref="J15" si="19">F15/100*I15</f>
        <v>9180</v>
      </c>
      <c r="K15" s="54">
        <f t="shared" ref="K15" si="20">ROUND((F15-J15),0)</f>
        <v>8820</v>
      </c>
      <c r="L15" s="54">
        <f t="shared" ref="L15" si="21">N15-M15</f>
        <v>1227458</v>
      </c>
      <c r="M15" s="54">
        <f t="shared" ref="M15" si="22">ROUND(K15*B15,0)</f>
        <v>1179322</v>
      </c>
      <c r="N15" s="54">
        <f t="shared" ref="N15" si="23">ROUND(F15*B15,0)</f>
        <v>2406780</v>
      </c>
    </row>
    <row r="16" spans="1:14" s="21" customFormat="1" x14ac:dyDescent="0.3">
      <c r="A16" s="63" t="s">
        <v>46</v>
      </c>
      <c r="B16" s="61">
        <f>Sheet2!C19</f>
        <v>1098.75</v>
      </c>
      <c r="C16" s="68">
        <v>1990</v>
      </c>
      <c r="D16" s="22">
        <v>2024</v>
      </c>
      <c r="E16" s="54">
        <v>50</v>
      </c>
      <c r="F16" s="54">
        <v>15000</v>
      </c>
      <c r="G16" s="54">
        <f t="shared" si="0"/>
        <v>34</v>
      </c>
      <c r="H16" s="54">
        <f t="shared" si="1"/>
        <v>16</v>
      </c>
      <c r="I16" s="54">
        <f t="shared" si="2"/>
        <v>61.2</v>
      </c>
      <c r="J16" s="54">
        <f t="shared" si="3"/>
        <v>9180</v>
      </c>
      <c r="K16" s="54">
        <f t="shared" si="4"/>
        <v>5820</v>
      </c>
      <c r="L16" s="54">
        <f t="shared" si="5"/>
        <v>10086525</v>
      </c>
      <c r="M16" s="54">
        <f t="shared" si="6"/>
        <v>6394725</v>
      </c>
      <c r="N16" s="54">
        <f t="shared" si="7"/>
        <v>16481250</v>
      </c>
    </row>
    <row r="17" spans="1:14" s="21" customFormat="1" x14ac:dyDescent="0.3">
      <c r="A17" s="63" t="s">
        <v>48</v>
      </c>
      <c r="B17" s="61">
        <f>Sheet2!C21</f>
        <v>16</v>
      </c>
      <c r="C17" s="68">
        <v>1990</v>
      </c>
      <c r="D17" s="22">
        <v>2024</v>
      </c>
      <c r="E17" s="54">
        <v>50</v>
      </c>
      <c r="F17" s="54">
        <v>8000</v>
      </c>
      <c r="G17" s="54">
        <f t="shared" si="0"/>
        <v>34</v>
      </c>
      <c r="H17" s="54">
        <f t="shared" si="1"/>
        <v>16</v>
      </c>
      <c r="I17" s="54">
        <f t="shared" si="2"/>
        <v>61.2</v>
      </c>
      <c r="J17" s="54">
        <f t="shared" si="3"/>
        <v>4896</v>
      </c>
      <c r="K17" s="54">
        <f t="shared" si="4"/>
        <v>3104</v>
      </c>
      <c r="L17" s="54">
        <f t="shared" si="5"/>
        <v>78336</v>
      </c>
      <c r="M17" s="54">
        <f t="shared" si="6"/>
        <v>49664</v>
      </c>
      <c r="N17" s="54">
        <f t="shared" si="7"/>
        <v>128000</v>
      </c>
    </row>
    <row r="18" spans="1:14" s="21" customFormat="1" x14ac:dyDescent="0.3">
      <c r="A18" s="63" t="s">
        <v>49</v>
      </c>
      <c r="B18" s="61">
        <f>Sheet2!C22</f>
        <v>39.200000000000003</v>
      </c>
      <c r="C18" s="68">
        <v>1990</v>
      </c>
      <c r="D18" s="22">
        <v>2024</v>
      </c>
      <c r="E18" s="54">
        <v>50</v>
      </c>
      <c r="F18" s="54">
        <v>8000</v>
      </c>
      <c r="G18" s="54">
        <f t="shared" si="0"/>
        <v>34</v>
      </c>
      <c r="H18" s="54">
        <f t="shared" si="1"/>
        <v>16</v>
      </c>
      <c r="I18" s="54">
        <f t="shared" si="2"/>
        <v>61.2</v>
      </c>
      <c r="J18" s="54">
        <f t="shared" si="3"/>
        <v>4896</v>
      </c>
      <c r="K18" s="54">
        <f t="shared" si="4"/>
        <v>3104</v>
      </c>
      <c r="L18" s="54">
        <f t="shared" si="5"/>
        <v>191923</v>
      </c>
      <c r="M18" s="54">
        <f t="shared" si="6"/>
        <v>121677</v>
      </c>
      <c r="N18" s="54">
        <f t="shared" si="7"/>
        <v>313600</v>
      </c>
    </row>
    <row r="19" spans="1:14" s="21" customFormat="1" x14ac:dyDescent="0.3">
      <c r="A19" s="63" t="s">
        <v>50</v>
      </c>
      <c r="B19" s="61">
        <f>Sheet2!C24</f>
        <v>316.88</v>
      </c>
      <c r="C19" s="68">
        <v>1990</v>
      </c>
      <c r="D19" s="22">
        <v>2024</v>
      </c>
      <c r="E19" s="54">
        <v>50</v>
      </c>
      <c r="F19" s="54">
        <v>5000</v>
      </c>
      <c r="G19" s="54">
        <f t="shared" ref="G19" si="24">D19-C19</f>
        <v>34</v>
      </c>
      <c r="H19" s="54">
        <f t="shared" ref="H19" si="25">E19-G19</f>
        <v>16</v>
      </c>
      <c r="I19" s="54">
        <f t="shared" ref="I19" si="26">IF(G19&gt;=5,90*G19/E19,0)</f>
        <v>61.2</v>
      </c>
      <c r="J19" s="54">
        <f t="shared" ref="J19" si="27">F19/100*I19</f>
        <v>3060</v>
      </c>
      <c r="K19" s="54">
        <f t="shared" ref="K19" si="28">ROUND((F19-J19),0)</f>
        <v>1940</v>
      </c>
      <c r="L19" s="54">
        <f t="shared" ref="L19" si="29">N19-M19</f>
        <v>969653</v>
      </c>
      <c r="M19" s="54">
        <f t="shared" ref="M19" si="30">ROUND(K19*B19,0)</f>
        <v>614747</v>
      </c>
      <c r="N19" s="54">
        <f t="shared" ref="N19" si="31">ROUND(F19*B19,0)</f>
        <v>1584400</v>
      </c>
    </row>
    <row r="20" spans="1:14" s="21" customFormat="1" x14ac:dyDescent="0.3">
      <c r="A20" s="20" t="s">
        <v>42</v>
      </c>
      <c r="B20" s="61"/>
      <c r="C20" s="68"/>
      <c r="D20" s="22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21" customFormat="1" x14ac:dyDescent="0.3">
      <c r="A21" s="63" t="s">
        <v>56</v>
      </c>
      <c r="B21" s="61">
        <f>Sheet2!C28</f>
        <v>145.35</v>
      </c>
      <c r="C21" s="68">
        <v>2005</v>
      </c>
      <c r="D21" s="22">
        <v>2024</v>
      </c>
      <c r="E21" s="54">
        <v>60</v>
      </c>
      <c r="F21" s="54">
        <v>12000</v>
      </c>
      <c r="G21" s="54">
        <f t="shared" si="0"/>
        <v>19</v>
      </c>
      <c r="H21" s="54">
        <f t="shared" si="1"/>
        <v>41</v>
      </c>
      <c r="I21" s="54">
        <f t="shared" si="2"/>
        <v>28.5</v>
      </c>
      <c r="J21" s="54">
        <f t="shared" si="3"/>
        <v>3420</v>
      </c>
      <c r="K21" s="54">
        <f t="shared" si="4"/>
        <v>8580</v>
      </c>
      <c r="L21" s="54">
        <f t="shared" si="5"/>
        <v>497097</v>
      </c>
      <c r="M21" s="54">
        <f t="shared" si="6"/>
        <v>1247103</v>
      </c>
      <c r="N21" s="54">
        <f t="shared" si="7"/>
        <v>1744200</v>
      </c>
    </row>
    <row r="22" spans="1:14" s="21" customFormat="1" x14ac:dyDescent="0.3">
      <c r="A22" s="63" t="s">
        <v>53</v>
      </c>
      <c r="B22" s="61">
        <f>Sheet2!C29</f>
        <v>9</v>
      </c>
      <c r="C22" s="68">
        <v>2005</v>
      </c>
      <c r="D22" s="22">
        <v>2024</v>
      </c>
      <c r="E22" s="54">
        <v>60</v>
      </c>
      <c r="F22" s="54">
        <v>12000</v>
      </c>
      <c r="G22" s="54">
        <f t="shared" si="0"/>
        <v>19</v>
      </c>
      <c r="H22" s="54">
        <f t="shared" si="1"/>
        <v>41</v>
      </c>
      <c r="I22" s="54">
        <f t="shared" si="2"/>
        <v>28.5</v>
      </c>
      <c r="J22" s="54">
        <f t="shared" si="3"/>
        <v>3420</v>
      </c>
      <c r="K22" s="54">
        <f t="shared" si="4"/>
        <v>8580</v>
      </c>
      <c r="L22" s="54">
        <f t="shared" si="5"/>
        <v>30780</v>
      </c>
      <c r="M22" s="54">
        <f t="shared" si="6"/>
        <v>77220</v>
      </c>
      <c r="N22" s="54">
        <f t="shared" si="7"/>
        <v>108000</v>
      </c>
    </row>
    <row r="23" spans="1:14" s="21" customFormat="1" x14ac:dyDescent="0.3">
      <c r="A23" s="63" t="s">
        <v>57</v>
      </c>
      <c r="B23" s="61">
        <f>Sheet2!C30</f>
        <v>256.95999999999998</v>
      </c>
      <c r="C23" s="68">
        <v>2005</v>
      </c>
      <c r="D23" s="22">
        <v>2024</v>
      </c>
      <c r="E23" s="54">
        <v>50</v>
      </c>
      <c r="F23" s="54">
        <v>12000</v>
      </c>
      <c r="G23" s="54">
        <f t="shared" si="0"/>
        <v>19</v>
      </c>
      <c r="H23" s="54">
        <f t="shared" si="1"/>
        <v>31</v>
      </c>
      <c r="I23" s="54">
        <f t="shared" si="2"/>
        <v>34.200000000000003</v>
      </c>
      <c r="J23" s="54">
        <f t="shared" si="3"/>
        <v>4104</v>
      </c>
      <c r="K23" s="54">
        <f t="shared" si="4"/>
        <v>7896</v>
      </c>
      <c r="L23" s="54">
        <f t="shared" si="5"/>
        <v>1054564</v>
      </c>
      <c r="M23" s="54">
        <f t="shared" si="6"/>
        <v>2028956</v>
      </c>
      <c r="N23" s="54">
        <f t="shared" si="7"/>
        <v>3083520</v>
      </c>
    </row>
    <row r="24" spans="1:14" s="21" customFormat="1" x14ac:dyDescent="0.3">
      <c r="A24" s="63" t="s">
        <v>55</v>
      </c>
      <c r="B24" s="61">
        <f>Sheet2!C31</f>
        <v>95.5</v>
      </c>
      <c r="C24" s="68">
        <v>2005</v>
      </c>
      <c r="D24" s="22">
        <v>2024</v>
      </c>
      <c r="E24" s="54">
        <v>50</v>
      </c>
      <c r="F24" s="54">
        <v>7500</v>
      </c>
      <c r="G24" s="54">
        <f t="shared" si="0"/>
        <v>19</v>
      </c>
      <c r="H24" s="54">
        <f t="shared" si="1"/>
        <v>31</v>
      </c>
      <c r="I24" s="54">
        <f t="shared" si="2"/>
        <v>34.200000000000003</v>
      </c>
      <c r="J24" s="54">
        <f t="shared" si="3"/>
        <v>2565</v>
      </c>
      <c r="K24" s="54">
        <f t="shared" si="4"/>
        <v>4935</v>
      </c>
      <c r="L24" s="54">
        <f t="shared" si="5"/>
        <v>244957</v>
      </c>
      <c r="M24" s="54">
        <f t="shared" si="6"/>
        <v>471293</v>
      </c>
      <c r="N24" s="54">
        <f t="shared" si="7"/>
        <v>716250</v>
      </c>
    </row>
    <row r="25" spans="1:14" s="25" customFormat="1" x14ac:dyDescent="0.3">
      <c r="A25" s="24" t="s">
        <v>22</v>
      </c>
      <c r="B25" s="58"/>
      <c r="C25" s="57"/>
      <c r="D25" s="57"/>
      <c r="E25" s="55"/>
      <c r="F25" s="54"/>
      <c r="G25" s="56"/>
      <c r="H25" s="56"/>
      <c r="I25" s="56"/>
      <c r="J25" s="56"/>
      <c r="K25" s="56"/>
      <c r="L25" s="58">
        <f>SUM(L10:L24)</f>
        <v>24372668</v>
      </c>
      <c r="M25" s="58">
        <f>SUM(M10:M24)</f>
        <v>18920237</v>
      </c>
      <c r="N25" s="58">
        <f>SUM(N10:N24)</f>
        <v>43292905</v>
      </c>
    </row>
    <row r="26" spans="1:14" x14ac:dyDescent="0.3">
      <c r="B26" s="50"/>
      <c r="C26" s="23"/>
      <c r="D26" s="23"/>
      <c r="E26" s="23"/>
      <c r="F26" s="54"/>
      <c r="G26" s="27"/>
      <c r="H26" s="27"/>
      <c r="I26" s="27"/>
      <c r="J26" s="23"/>
      <c r="K26" s="28"/>
      <c r="L26" s="29"/>
      <c r="M26" s="62"/>
      <c r="N26" s="30"/>
    </row>
    <row r="27" spans="1:14" x14ac:dyDescent="0.3">
      <c r="A27" s="75" t="s">
        <v>23</v>
      </c>
      <c r="B27" s="75"/>
      <c r="C27" s="23"/>
      <c r="D27" s="23"/>
      <c r="F27" s="30"/>
      <c r="G27" s="30"/>
      <c r="H27" s="1"/>
      <c r="I27" s="1"/>
      <c r="K27" s="1"/>
      <c r="M27" s="1"/>
      <c r="N27" s="1"/>
    </row>
    <row r="28" spans="1:14" x14ac:dyDescent="0.3">
      <c r="A28" s="11" t="s">
        <v>24</v>
      </c>
      <c r="B28" s="46">
        <v>0</v>
      </c>
      <c r="C28" s="23"/>
      <c r="D28" s="23"/>
      <c r="F28" s="30"/>
      <c r="G28" s="30"/>
      <c r="H28" s="1"/>
      <c r="I28" s="1"/>
      <c r="K28" s="1"/>
      <c r="M28" s="1"/>
      <c r="N28" s="1"/>
    </row>
    <row r="29" spans="1:14" x14ac:dyDescent="0.3">
      <c r="A29" s="12" t="s">
        <v>4</v>
      </c>
      <c r="B29" s="47">
        <v>0</v>
      </c>
      <c r="C29" s="23"/>
      <c r="D29" s="23"/>
      <c r="F29" s="30"/>
      <c r="G29" s="30"/>
      <c r="H29" s="1" t="s">
        <v>31</v>
      </c>
      <c r="I29" s="1"/>
      <c r="K29" s="1"/>
      <c r="M29" s="1"/>
      <c r="N29" s="1"/>
    </row>
    <row r="30" spans="1:14" x14ac:dyDescent="0.3">
      <c r="A30" s="12" t="s">
        <v>5</v>
      </c>
      <c r="B30" s="46">
        <f>ROUND((B28*B29),0)</f>
        <v>0</v>
      </c>
      <c r="C30" s="23"/>
      <c r="D30" s="23"/>
      <c r="F30" s="30"/>
      <c r="G30" s="30"/>
      <c r="H30" s="1"/>
      <c r="I30" s="1"/>
      <c r="K30" s="1"/>
      <c r="M30" s="1"/>
      <c r="N30" s="1"/>
    </row>
    <row r="31" spans="1:14" x14ac:dyDescent="0.3">
      <c r="A31" s="26"/>
      <c r="B31" s="59"/>
      <c r="C31" s="23"/>
      <c r="D31" s="23"/>
      <c r="F31" s="30"/>
      <c r="G31" s="30"/>
      <c r="H31" s="1"/>
      <c r="I31" s="1"/>
      <c r="K31" s="1"/>
      <c r="M31" s="1"/>
      <c r="N31" s="1"/>
    </row>
    <row r="32" spans="1:14" ht="16.5" customHeight="1" x14ac:dyDescent="0.3">
      <c r="A32" s="76" t="s">
        <v>12</v>
      </c>
      <c r="B32" s="77"/>
      <c r="C32" s="23"/>
      <c r="D32" s="27"/>
      <c r="F32" s="27"/>
      <c r="G32" s="1"/>
      <c r="H32" s="1"/>
      <c r="I32" s="1"/>
      <c r="K32" s="1"/>
      <c r="M32" s="1"/>
      <c r="N32" s="1"/>
    </row>
    <row r="33" spans="1:14" x14ac:dyDescent="0.3">
      <c r="A33" s="11" t="s">
        <v>8</v>
      </c>
      <c r="B33" s="46">
        <f>B2-B11-B14-B16-B17-B18-B19-B21-B22-B23-B24</f>
        <v>7819.9450000000006</v>
      </c>
      <c r="C33" s="31"/>
      <c r="D33" s="3"/>
      <c r="G33" s="1"/>
      <c r="H33" s="1"/>
      <c r="I33" s="1"/>
      <c r="K33" s="1"/>
      <c r="M33" s="1"/>
      <c r="N33" s="1"/>
    </row>
    <row r="34" spans="1:14" x14ac:dyDescent="0.3">
      <c r="A34" s="12" t="s">
        <v>4</v>
      </c>
      <c r="B34" s="47">
        <v>1000</v>
      </c>
      <c r="C34" s="16"/>
      <c r="D34" s="51"/>
      <c r="G34" s="1"/>
      <c r="H34" s="1"/>
      <c r="I34" s="1"/>
      <c r="K34" s="1"/>
      <c r="M34" s="1"/>
      <c r="N34" s="1"/>
    </row>
    <row r="35" spans="1:14" x14ac:dyDescent="0.3">
      <c r="A35" s="12" t="s">
        <v>5</v>
      </c>
      <c r="B35" s="46">
        <f>ROUND(B33*B34,0)</f>
        <v>7819945</v>
      </c>
      <c r="C35" s="4"/>
      <c r="D35" s="3"/>
      <c r="G35" s="1"/>
      <c r="H35" s="1"/>
      <c r="I35" s="1"/>
      <c r="K35" s="1"/>
      <c r="M35" s="1"/>
      <c r="N35" s="1"/>
    </row>
    <row r="36" spans="1:14" x14ac:dyDescent="0.3">
      <c r="B36" s="51"/>
      <c r="C36" s="4"/>
      <c r="D36" s="4"/>
      <c r="F36" s="10"/>
      <c r="H36" s="6"/>
      <c r="I36" s="6"/>
      <c r="L36" s="10"/>
    </row>
    <row r="37" spans="1:14" x14ac:dyDescent="0.3">
      <c r="A37" s="78" t="s">
        <v>58</v>
      </c>
      <c r="B37" s="79"/>
      <c r="C37" s="10"/>
      <c r="D37" s="3"/>
      <c r="E37" s="6"/>
      <c r="F37" s="6"/>
      <c r="G37" s="1"/>
      <c r="I37" s="10"/>
      <c r="J37" s="3"/>
      <c r="L37" s="3"/>
      <c r="M37" s="1"/>
      <c r="N37" s="1"/>
    </row>
    <row r="38" spans="1:14" x14ac:dyDescent="0.3">
      <c r="A38" s="32" t="s">
        <v>10</v>
      </c>
      <c r="B38" s="46">
        <f>B4</f>
        <v>31500000</v>
      </c>
      <c r="C38" s="8"/>
      <c r="D38" s="8"/>
      <c r="E38" s="9"/>
      <c r="F38" s="9"/>
      <c r="G38" s="1"/>
      <c r="I38" s="7"/>
      <c r="J38" s="3"/>
      <c r="L38" s="3"/>
      <c r="M38" s="1"/>
      <c r="N38" s="1"/>
    </row>
    <row r="39" spans="1:14" x14ac:dyDescent="0.3">
      <c r="A39" s="32" t="s">
        <v>11</v>
      </c>
      <c r="B39" s="46">
        <f>M25</f>
        <v>18920237</v>
      </c>
      <c r="C39" s="8"/>
      <c r="D39" s="8"/>
      <c r="E39" s="9"/>
      <c r="F39" s="9"/>
      <c r="G39" s="1"/>
      <c r="I39" s="9"/>
      <c r="J39" s="3"/>
      <c r="L39" s="3"/>
      <c r="M39" s="1"/>
      <c r="N39" s="1"/>
    </row>
    <row r="40" spans="1:14" ht="33" x14ac:dyDescent="0.3">
      <c r="A40" s="32" t="s">
        <v>25</v>
      </c>
      <c r="B40" s="46">
        <f>B30</f>
        <v>0</v>
      </c>
      <c r="C40" s="8"/>
      <c r="D40" s="8"/>
      <c r="E40" s="9"/>
      <c r="F40" s="9"/>
      <c r="G40" s="1"/>
      <c r="I40" s="9"/>
      <c r="J40" s="3"/>
      <c r="L40" s="3"/>
      <c r="M40" s="1"/>
      <c r="N40" s="1"/>
    </row>
    <row r="41" spans="1:14" x14ac:dyDescent="0.3">
      <c r="A41" s="32" t="s">
        <v>9</v>
      </c>
      <c r="B41" s="46">
        <f>B35</f>
        <v>7819945</v>
      </c>
      <c r="C41" s="8"/>
      <c r="D41" s="8"/>
      <c r="E41" s="9"/>
      <c r="F41" s="9"/>
      <c r="G41" s="1"/>
      <c r="I41" s="9"/>
      <c r="J41" s="3"/>
      <c r="L41" s="3"/>
      <c r="M41" s="1"/>
      <c r="N41" s="1"/>
    </row>
    <row r="42" spans="1:14" ht="33" x14ac:dyDescent="0.3">
      <c r="A42" s="33" t="s">
        <v>30</v>
      </c>
      <c r="B42" s="52">
        <f>B38+B39+B40+B41</f>
        <v>58240182</v>
      </c>
      <c r="C42" s="7"/>
      <c r="D42" s="3"/>
      <c r="E42" s="3"/>
      <c r="G42" s="1"/>
      <c r="I42" s="1"/>
      <c r="J42" s="3"/>
      <c r="L42" s="3"/>
      <c r="M42" s="1"/>
      <c r="N42" s="1"/>
    </row>
    <row r="43" spans="1:14" x14ac:dyDescent="0.3">
      <c r="A43" s="33" t="s">
        <v>6</v>
      </c>
      <c r="B43" s="52">
        <f>ROUND(B42*0.9,0)</f>
        <v>52416164</v>
      </c>
      <c r="C43" s="7"/>
      <c r="D43" s="3"/>
      <c r="E43" s="14"/>
      <c r="F43" s="14"/>
      <c r="G43" s="1"/>
      <c r="I43" s="1"/>
      <c r="J43" s="3"/>
      <c r="L43" s="3"/>
      <c r="M43" s="1"/>
      <c r="N43" s="1"/>
    </row>
    <row r="44" spans="1:14" x14ac:dyDescent="0.3">
      <c r="A44" s="33" t="s">
        <v>7</v>
      </c>
      <c r="B44" s="52">
        <f>MROUND(B42*80%,1)</f>
        <v>46592146</v>
      </c>
      <c r="C44" s="7"/>
      <c r="D44" s="3"/>
      <c r="E44" s="14"/>
      <c r="F44" s="14"/>
      <c r="G44" s="1"/>
      <c r="I44" s="1"/>
      <c r="J44" s="3"/>
      <c r="L44" s="3"/>
      <c r="M44" s="1"/>
      <c r="N44" s="1"/>
    </row>
    <row r="45" spans="1:14" x14ac:dyDescent="0.3">
      <c r="A45" s="33" t="s">
        <v>26</v>
      </c>
      <c r="B45" s="52">
        <f>N25</f>
        <v>43292905</v>
      </c>
      <c r="C45" s="3"/>
      <c r="D45" s="3"/>
      <c r="E45" s="3"/>
      <c r="G45" s="1"/>
      <c r="I45" s="1"/>
      <c r="J45" s="3"/>
      <c r="L45" s="34"/>
      <c r="M45" s="1"/>
      <c r="N45" s="1"/>
    </row>
    <row r="46" spans="1:14" x14ac:dyDescent="0.3">
      <c r="A46" s="32" t="s">
        <v>27</v>
      </c>
      <c r="B46" s="52">
        <f>C4+M25</f>
        <v>25220237</v>
      </c>
      <c r="C46" s="3"/>
      <c r="D46" s="3"/>
      <c r="E46" s="3"/>
      <c r="G46" s="1"/>
      <c r="I46" s="1"/>
      <c r="J46" s="3"/>
      <c r="L46" s="34"/>
      <c r="M46" s="1"/>
      <c r="N46" s="1"/>
    </row>
    <row r="47" spans="1:14" x14ac:dyDescent="0.3">
      <c r="A47" s="1"/>
    </row>
    <row r="48" spans="1:14" x14ac:dyDescent="0.3">
      <c r="A48" s="1"/>
      <c r="L48" s="35"/>
    </row>
    <row r="49" spans="1:12" x14ac:dyDescent="0.3">
      <c r="A49" s="1"/>
      <c r="L49" s="35"/>
    </row>
    <row r="50" spans="1:12" x14ac:dyDescent="0.3">
      <c r="A50" s="1"/>
      <c r="L50" s="35"/>
    </row>
    <row r="51" spans="1:12" x14ac:dyDescent="0.3">
      <c r="A51" s="1"/>
      <c r="L51" s="35"/>
    </row>
    <row r="52" spans="1:12" x14ac:dyDescent="0.3">
      <c r="A52" s="1"/>
      <c r="L52" s="35"/>
    </row>
    <row r="53" spans="1:12" x14ac:dyDescent="0.3">
      <c r="A53" s="1"/>
      <c r="F53" s="3">
        <v>16</v>
      </c>
      <c r="L53" s="35"/>
    </row>
    <row r="54" spans="1:12" x14ac:dyDescent="0.3">
      <c r="A54" s="1"/>
      <c r="L54" s="35"/>
    </row>
    <row r="55" spans="1:12" x14ac:dyDescent="0.3">
      <c r="A55" s="1"/>
    </row>
    <row r="56" spans="1:12" x14ac:dyDescent="0.3">
      <c r="A56" s="1"/>
    </row>
    <row r="57" spans="1:12" x14ac:dyDescent="0.3">
      <c r="A57" s="1"/>
      <c r="B57" s="45"/>
    </row>
    <row r="58" spans="1:12" x14ac:dyDescent="0.3">
      <c r="A58" s="1"/>
      <c r="B58" s="45"/>
    </row>
    <row r="59" spans="1:12" x14ac:dyDescent="0.3">
      <c r="A59" s="1"/>
      <c r="B59" s="45"/>
    </row>
    <row r="60" spans="1:12" x14ac:dyDescent="0.3">
      <c r="A60" s="1"/>
      <c r="B60" s="45"/>
    </row>
    <row r="61" spans="1:12" x14ac:dyDescent="0.3">
      <c r="A61" s="1"/>
      <c r="B61" s="45"/>
    </row>
    <row r="62" spans="1:12" x14ac:dyDescent="0.3">
      <c r="A62" s="1"/>
      <c r="B62" s="45"/>
    </row>
    <row r="63" spans="1:12" x14ac:dyDescent="0.3">
      <c r="A63" s="1"/>
      <c r="B63" s="45"/>
    </row>
    <row r="64" spans="1:12" x14ac:dyDescent="0.3">
      <c r="A64" s="1"/>
      <c r="B64" s="45"/>
    </row>
    <row r="65" spans="1:10" x14ac:dyDescent="0.3">
      <c r="A65" s="1"/>
      <c r="B65" s="45"/>
    </row>
    <row r="66" spans="1:10" x14ac:dyDescent="0.3">
      <c r="A66" s="1"/>
      <c r="B66" s="45"/>
      <c r="F66" s="36"/>
      <c r="G66" s="36"/>
      <c r="H66" s="36"/>
      <c r="I66" s="36"/>
      <c r="J66" s="5"/>
    </row>
    <row r="67" spans="1:10" x14ac:dyDescent="0.3">
      <c r="A67" s="1"/>
      <c r="B67" s="45"/>
      <c r="F67" s="34"/>
      <c r="G67" s="1"/>
      <c r="H67" s="34"/>
      <c r="I67" s="34"/>
    </row>
    <row r="68" spans="1:10" x14ac:dyDescent="0.3">
      <c r="A68" s="1"/>
      <c r="B68" s="45"/>
      <c r="F68" s="34"/>
      <c r="G68" s="34"/>
      <c r="H68" s="44"/>
      <c r="I68" s="44"/>
    </row>
    <row r="69" spans="1:10" x14ac:dyDescent="0.3">
      <c r="A69" s="1"/>
      <c r="B69" s="45"/>
      <c r="F69" s="34"/>
      <c r="G69" s="34"/>
      <c r="H69" s="34"/>
      <c r="I69" s="34"/>
    </row>
    <row r="70" spans="1:10" x14ac:dyDescent="0.3">
      <c r="A70" s="1"/>
      <c r="B70" s="45"/>
      <c r="F70" s="34"/>
      <c r="G70" s="37"/>
      <c r="H70" s="34"/>
      <c r="I70" s="34"/>
    </row>
    <row r="71" spans="1:10" x14ac:dyDescent="0.3">
      <c r="A71" s="1"/>
      <c r="B71" s="45"/>
      <c r="F71" s="34"/>
      <c r="G71" s="34"/>
      <c r="H71" s="34"/>
      <c r="I71" s="34"/>
    </row>
    <row r="72" spans="1:10" x14ac:dyDescent="0.3">
      <c r="A72" s="1"/>
      <c r="B72" s="45"/>
      <c r="F72" s="34"/>
      <c r="G72" s="34"/>
      <c r="H72" s="34"/>
      <c r="I72" s="34"/>
    </row>
    <row r="73" spans="1:10" x14ac:dyDescent="0.3">
      <c r="A73" s="1"/>
      <c r="B73" s="45"/>
      <c r="F73" s="34"/>
      <c r="G73" s="34"/>
      <c r="H73" s="34"/>
      <c r="I73" s="34"/>
    </row>
    <row r="74" spans="1:10" x14ac:dyDescent="0.3">
      <c r="A74" s="1"/>
      <c r="B74" s="45"/>
      <c r="F74" s="34"/>
      <c r="G74" s="34"/>
      <c r="H74" s="34"/>
      <c r="I74" s="34"/>
    </row>
    <row r="75" spans="1:10" x14ac:dyDescent="0.3">
      <c r="A75" s="1"/>
      <c r="B75" s="45"/>
      <c r="F75" s="34"/>
      <c r="G75" s="34"/>
      <c r="H75" s="34"/>
      <c r="I75" s="34"/>
    </row>
    <row r="76" spans="1:10" x14ac:dyDescent="0.3">
      <c r="A76" s="1"/>
      <c r="B76" s="45"/>
      <c r="F76" s="34"/>
      <c r="G76" s="34"/>
      <c r="H76" s="34"/>
      <c r="I76" s="34"/>
    </row>
    <row r="77" spans="1:10" x14ac:dyDescent="0.3">
      <c r="A77" s="1"/>
      <c r="B77" s="45"/>
    </row>
    <row r="78" spans="1:10" x14ac:dyDescent="0.3">
      <c r="A78" s="1"/>
      <c r="B78" s="45"/>
    </row>
    <row r="79" spans="1:10" x14ac:dyDescent="0.3">
      <c r="A79" s="1"/>
      <c r="B79" s="45"/>
    </row>
    <row r="80" spans="1:10" x14ac:dyDescent="0.3">
      <c r="A80" s="1"/>
      <c r="B80" s="45"/>
    </row>
    <row r="81" spans="1:6" x14ac:dyDescent="0.3">
      <c r="A81" s="1"/>
      <c r="B81" s="45"/>
    </row>
    <row r="82" spans="1:6" x14ac:dyDescent="0.3">
      <c r="A82" s="1"/>
      <c r="B82" s="45"/>
      <c r="F82" s="38"/>
    </row>
    <row r="83" spans="1:6" x14ac:dyDescent="0.3">
      <c r="A83" s="1"/>
      <c r="B83" s="45"/>
      <c r="F83" s="38"/>
    </row>
    <row r="84" spans="1:6" x14ac:dyDescent="0.3">
      <c r="A84" s="1"/>
      <c r="B84" s="45"/>
      <c r="F84" s="38"/>
    </row>
    <row r="85" spans="1:6" x14ac:dyDescent="0.3">
      <c r="A85" s="1"/>
      <c r="B85" s="45"/>
      <c r="F85" s="38"/>
    </row>
    <row r="86" spans="1:6" x14ac:dyDescent="0.3">
      <c r="A86" s="1"/>
      <c r="B86" s="45"/>
      <c r="F86" s="38"/>
    </row>
    <row r="87" spans="1:6" x14ac:dyDescent="0.3">
      <c r="A87" s="1"/>
      <c r="B87" s="45"/>
      <c r="F87" s="38"/>
    </row>
    <row r="88" spans="1:6" x14ac:dyDescent="0.3">
      <c r="A88" s="1"/>
      <c r="B88" s="45"/>
      <c r="F88" s="38"/>
    </row>
    <row r="89" spans="1:6" x14ac:dyDescent="0.3">
      <c r="A89" s="1"/>
      <c r="B89" s="45"/>
      <c r="F89" s="38"/>
    </row>
    <row r="90" spans="1:6" x14ac:dyDescent="0.3">
      <c r="A90" s="1"/>
      <c r="B90" s="45"/>
      <c r="F90" s="38"/>
    </row>
    <row r="91" spans="1:6" x14ac:dyDescent="0.3">
      <c r="A91" s="1"/>
      <c r="B91" s="45"/>
      <c r="F91" s="38"/>
    </row>
    <row r="92" spans="1:6" x14ac:dyDescent="0.3">
      <c r="A92" s="1"/>
      <c r="B92" s="45"/>
    </row>
    <row r="93" spans="1:6" x14ac:dyDescent="0.3">
      <c r="A93" s="1"/>
      <c r="B93" s="45"/>
    </row>
    <row r="94" spans="1:6" x14ac:dyDescent="0.3">
      <c r="A94" s="1"/>
      <c r="B94" s="45"/>
    </row>
    <row r="95" spans="1:6" x14ac:dyDescent="0.3">
      <c r="A95" s="1"/>
      <c r="B95" s="45"/>
    </row>
    <row r="96" spans="1:6" x14ac:dyDescent="0.3">
      <c r="A96" s="1"/>
      <c r="B96" s="45"/>
    </row>
    <row r="97" spans="1:2" x14ac:dyDescent="0.3">
      <c r="A97" s="1"/>
      <c r="B97" s="45"/>
    </row>
    <row r="98" spans="1:2" x14ac:dyDescent="0.3">
      <c r="A98" s="1"/>
      <c r="B98" s="45"/>
    </row>
    <row r="99" spans="1:2" x14ac:dyDescent="0.3">
      <c r="A99" s="1"/>
      <c r="B99" s="45"/>
    </row>
    <row r="100" spans="1:2" x14ac:dyDescent="0.3">
      <c r="A100" s="1"/>
      <c r="B100" s="45"/>
    </row>
    <row r="101" spans="1:2" x14ac:dyDescent="0.3">
      <c r="A101" s="1"/>
      <c r="B101" s="45"/>
    </row>
    <row r="102" spans="1:2" x14ac:dyDescent="0.3">
      <c r="A102" s="1"/>
      <c r="B102" s="45"/>
    </row>
    <row r="103" spans="1:2" x14ac:dyDescent="0.3">
      <c r="A103" s="1"/>
      <c r="B103" s="45"/>
    </row>
    <row r="104" spans="1:2" x14ac:dyDescent="0.3">
      <c r="A104" s="1"/>
      <c r="B104" s="45"/>
    </row>
    <row r="105" spans="1:2" x14ac:dyDescent="0.3">
      <c r="A105" s="1"/>
      <c r="B105" s="45"/>
    </row>
    <row r="106" spans="1:2" x14ac:dyDescent="0.3">
      <c r="A106" s="1"/>
      <c r="B106" s="45"/>
    </row>
    <row r="107" spans="1:2" x14ac:dyDescent="0.3">
      <c r="A107" s="1"/>
      <c r="B107" s="45"/>
    </row>
    <row r="108" spans="1:2" x14ac:dyDescent="0.3">
      <c r="A108" s="1"/>
      <c r="B108" s="45"/>
    </row>
    <row r="109" spans="1:2" x14ac:dyDescent="0.3">
      <c r="A109" s="1"/>
      <c r="B109" s="45"/>
    </row>
    <row r="110" spans="1:2" x14ac:dyDescent="0.3">
      <c r="A110" s="1"/>
      <c r="B110" s="45"/>
    </row>
    <row r="111" spans="1:2" x14ac:dyDescent="0.3">
      <c r="A111" s="1"/>
      <c r="B111" s="45"/>
    </row>
    <row r="112" spans="1:2" x14ac:dyDescent="0.3">
      <c r="A112" s="1"/>
      <c r="B112" s="45"/>
    </row>
    <row r="113" spans="1:2" x14ac:dyDescent="0.3">
      <c r="A113" s="1"/>
      <c r="B113" s="45"/>
    </row>
    <row r="114" spans="1:2" x14ac:dyDescent="0.3">
      <c r="A114" s="1"/>
      <c r="B114" s="45"/>
    </row>
    <row r="115" spans="1:2" x14ac:dyDescent="0.3">
      <c r="A115" s="1"/>
      <c r="B115" s="45"/>
    </row>
    <row r="116" spans="1:2" x14ac:dyDescent="0.3">
      <c r="A116" s="1"/>
      <c r="B116" s="45"/>
    </row>
    <row r="117" spans="1:2" x14ac:dyDescent="0.3">
      <c r="A117" s="1"/>
      <c r="B117" s="45"/>
    </row>
    <row r="118" spans="1:2" x14ac:dyDescent="0.3">
      <c r="A118" s="1"/>
      <c r="B118" s="45"/>
    </row>
    <row r="119" spans="1:2" x14ac:dyDescent="0.3">
      <c r="A119" s="1"/>
      <c r="B119" s="45"/>
    </row>
    <row r="120" spans="1:2" x14ac:dyDescent="0.3">
      <c r="A120" s="1"/>
      <c r="B120" s="45"/>
    </row>
    <row r="121" spans="1:2" x14ac:dyDescent="0.3">
      <c r="A121" s="1"/>
      <c r="B121" s="45"/>
    </row>
    <row r="122" spans="1:2" x14ac:dyDescent="0.3">
      <c r="A122" s="1"/>
      <c r="B122" s="45"/>
    </row>
    <row r="123" spans="1:2" x14ac:dyDescent="0.3">
      <c r="A123" s="1"/>
      <c r="B123" s="45"/>
    </row>
    <row r="124" spans="1:2" x14ac:dyDescent="0.3">
      <c r="A124" s="1"/>
      <c r="B124" s="45"/>
    </row>
    <row r="125" spans="1:2" x14ac:dyDescent="0.3">
      <c r="A125" s="1"/>
      <c r="B125" s="45"/>
    </row>
    <row r="126" spans="1:2" x14ac:dyDescent="0.3">
      <c r="A126" s="1"/>
      <c r="B126" s="45"/>
    </row>
    <row r="127" spans="1:2" x14ac:dyDescent="0.3">
      <c r="A127" s="1"/>
      <c r="B127" s="45"/>
    </row>
    <row r="128" spans="1:2" x14ac:dyDescent="0.3">
      <c r="A128" s="1"/>
      <c r="B128" s="45"/>
    </row>
    <row r="129" spans="1:2" x14ac:dyDescent="0.3">
      <c r="A129" s="1"/>
      <c r="B129" s="45"/>
    </row>
    <row r="130" spans="1:2" x14ac:dyDescent="0.3">
      <c r="A130" s="1"/>
      <c r="B130" s="45"/>
    </row>
    <row r="131" spans="1:2" x14ac:dyDescent="0.3">
      <c r="A131" s="1"/>
      <c r="B131" s="45"/>
    </row>
    <row r="132" spans="1:2" x14ac:dyDescent="0.3">
      <c r="A132" s="1"/>
      <c r="B132" s="45"/>
    </row>
    <row r="133" spans="1:2" x14ac:dyDescent="0.3">
      <c r="A133" s="1"/>
      <c r="B133" s="45"/>
    </row>
    <row r="134" spans="1:2" x14ac:dyDescent="0.3">
      <c r="A134" s="1"/>
      <c r="B134" s="45"/>
    </row>
    <row r="135" spans="1:2" x14ac:dyDescent="0.3">
      <c r="A135" s="1"/>
      <c r="B135" s="45"/>
    </row>
    <row r="136" spans="1:2" x14ac:dyDescent="0.3">
      <c r="A136" s="1"/>
      <c r="B136" s="45"/>
    </row>
    <row r="137" spans="1:2" x14ac:dyDescent="0.3">
      <c r="A137" s="1"/>
      <c r="B137" s="45"/>
    </row>
    <row r="138" spans="1:2" x14ac:dyDescent="0.3">
      <c r="A138" s="1"/>
      <c r="B138" s="45"/>
    </row>
    <row r="139" spans="1:2" x14ac:dyDescent="0.3">
      <c r="A139" s="1"/>
      <c r="B139" s="45"/>
    </row>
    <row r="140" spans="1:2" x14ac:dyDescent="0.3">
      <c r="A140" s="1"/>
      <c r="B140" s="45"/>
    </row>
    <row r="141" spans="1:2" x14ac:dyDescent="0.3">
      <c r="A141" s="1"/>
      <c r="B141" s="45"/>
    </row>
    <row r="142" spans="1:2" x14ac:dyDescent="0.3">
      <c r="A142" s="1"/>
      <c r="B142" s="45"/>
    </row>
    <row r="143" spans="1:2" x14ac:dyDescent="0.3">
      <c r="A143" s="1"/>
      <c r="B143" s="45"/>
    </row>
    <row r="144" spans="1:2" x14ac:dyDescent="0.3">
      <c r="A144" s="1"/>
      <c r="B144" s="45"/>
    </row>
    <row r="145" spans="1:2" x14ac:dyDescent="0.3">
      <c r="A145" s="1"/>
      <c r="B145" s="45"/>
    </row>
    <row r="146" spans="1:2" x14ac:dyDescent="0.3">
      <c r="A146" s="1"/>
      <c r="B146" s="45"/>
    </row>
    <row r="147" spans="1:2" x14ac:dyDescent="0.3">
      <c r="A147" s="1"/>
      <c r="B147" s="45"/>
    </row>
    <row r="148" spans="1:2" x14ac:dyDescent="0.3">
      <c r="A148" s="1"/>
      <c r="B148" s="45"/>
    </row>
    <row r="149" spans="1:2" x14ac:dyDescent="0.3">
      <c r="A149" s="1"/>
      <c r="B149" s="45"/>
    </row>
    <row r="150" spans="1:2" x14ac:dyDescent="0.3">
      <c r="A150" s="1"/>
      <c r="B150" s="45"/>
    </row>
    <row r="151" spans="1:2" x14ac:dyDescent="0.3">
      <c r="A151" s="1"/>
      <c r="B151" s="45"/>
    </row>
    <row r="152" spans="1:2" x14ac:dyDescent="0.3">
      <c r="A152" s="1"/>
      <c r="B152" s="45"/>
    </row>
    <row r="153" spans="1:2" x14ac:dyDescent="0.3">
      <c r="A153" s="1"/>
      <c r="B153" s="45"/>
    </row>
    <row r="154" spans="1:2" x14ac:dyDescent="0.3">
      <c r="A154" s="1"/>
      <c r="B154" s="45"/>
    </row>
    <row r="155" spans="1:2" x14ac:dyDescent="0.3">
      <c r="A155" s="1"/>
      <c r="B155" s="45"/>
    </row>
    <row r="156" spans="1:2" x14ac:dyDescent="0.3">
      <c r="A156" s="1"/>
      <c r="B156" s="45"/>
    </row>
    <row r="157" spans="1:2" x14ac:dyDescent="0.3">
      <c r="A157" s="1"/>
      <c r="B157" s="45"/>
    </row>
    <row r="158" spans="1:2" x14ac:dyDescent="0.3">
      <c r="A158" s="1"/>
      <c r="B158" s="45"/>
    </row>
    <row r="159" spans="1:2" x14ac:dyDescent="0.3">
      <c r="A159" s="1"/>
      <c r="B159" s="45"/>
    </row>
    <row r="160" spans="1:2" x14ac:dyDescent="0.3">
      <c r="A160" s="1"/>
      <c r="B160" s="45"/>
    </row>
    <row r="161" spans="1:2" x14ac:dyDescent="0.3">
      <c r="A161" s="1"/>
      <c r="B161" s="45"/>
    </row>
    <row r="162" spans="1:2" x14ac:dyDescent="0.3">
      <c r="A162" s="1"/>
      <c r="B162" s="45"/>
    </row>
    <row r="163" spans="1:2" x14ac:dyDescent="0.3">
      <c r="A163" s="1"/>
      <c r="B163" s="45"/>
    </row>
    <row r="164" spans="1:2" x14ac:dyDescent="0.3">
      <c r="A164" s="1"/>
      <c r="B164" s="45"/>
    </row>
    <row r="165" spans="1:2" x14ac:dyDescent="0.3">
      <c r="A165" s="1"/>
      <c r="B165" s="45"/>
    </row>
    <row r="166" spans="1:2" x14ac:dyDescent="0.3">
      <c r="A166" s="1"/>
      <c r="B166" s="45"/>
    </row>
    <row r="167" spans="1:2" x14ac:dyDescent="0.3">
      <c r="A167" s="1"/>
      <c r="B167" s="45"/>
    </row>
    <row r="168" spans="1:2" x14ac:dyDescent="0.3">
      <c r="A168" s="1"/>
      <c r="B168" s="45"/>
    </row>
    <row r="169" spans="1:2" x14ac:dyDescent="0.3">
      <c r="A169" s="1"/>
      <c r="B169" s="45"/>
    </row>
    <row r="170" spans="1:2" x14ac:dyDescent="0.3">
      <c r="A170" s="1"/>
      <c r="B170" s="45"/>
    </row>
    <row r="171" spans="1:2" x14ac:dyDescent="0.3">
      <c r="A171" s="1"/>
      <c r="B171" s="45"/>
    </row>
    <row r="172" spans="1:2" x14ac:dyDescent="0.3">
      <c r="A172" s="1"/>
      <c r="B172" s="45"/>
    </row>
    <row r="173" spans="1:2" x14ac:dyDescent="0.3">
      <c r="A173" s="1"/>
      <c r="B173" s="45"/>
    </row>
    <row r="174" spans="1:2" x14ac:dyDescent="0.3">
      <c r="A174" s="1"/>
      <c r="B174" s="45"/>
    </row>
    <row r="175" spans="1:2" x14ac:dyDescent="0.3">
      <c r="A175" s="1"/>
      <c r="B175" s="45"/>
    </row>
    <row r="176" spans="1:2" x14ac:dyDescent="0.3">
      <c r="A176" s="1"/>
      <c r="B176" s="45"/>
    </row>
    <row r="177" spans="1:2" x14ac:dyDescent="0.3">
      <c r="A177" s="1"/>
      <c r="B177" s="45"/>
    </row>
    <row r="178" spans="1:2" x14ac:dyDescent="0.3">
      <c r="A178" s="1"/>
      <c r="B178" s="45"/>
    </row>
    <row r="179" spans="1:2" x14ac:dyDescent="0.3">
      <c r="A179" s="1"/>
      <c r="B179" s="45"/>
    </row>
    <row r="180" spans="1:2" x14ac:dyDescent="0.3">
      <c r="A180" s="1"/>
      <c r="B180" s="45"/>
    </row>
    <row r="181" spans="1:2" x14ac:dyDescent="0.3">
      <c r="A181" s="1"/>
      <c r="B181" s="45"/>
    </row>
    <row r="182" spans="1:2" x14ac:dyDescent="0.3">
      <c r="A182" s="1"/>
      <c r="B182" s="45"/>
    </row>
  </sheetData>
  <mergeCells count="3">
    <mergeCell ref="A27:B27"/>
    <mergeCell ref="A32:B32"/>
    <mergeCell ref="A37:B37"/>
  </mergeCells>
  <phoneticPr fontId="11" type="noConversion"/>
  <pageMargins left="0" right="0" top="0" bottom="0" header="0" footer="0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573E-0C53-410A-9A1D-A5B108F00EA2}">
  <dimension ref="A2:D31"/>
  <sheetViews>
    <sheetView workbookViewId="0">
      <selection activeCell="B36" sqref="B36"/>
    </sheetView>
  </sheetViews>
  <sheetFormatPr defaultRowHeight="15" x14ac:dyDescent="0.25"/>
  <cols>
    <col min="1" max="1" width="3.28515625" bestFit="1" customWidth="1"/>
    <col min="2" max="2" width="18.85546875" style="74" bestFit="1" customWidth="1"/>
    <col min="3" max="3" width="17.42578125" bestFit="1" customWidth="1"/>
  </cols>
  <sheetData>
    <row r="2" spans="1:4" x14ac:dyDescent="0.25">
      <c r="A2" s="70" t="s">
        <v>38</v>
      </c>
      <c r="B2" s="73" t="s">
        <v>39</v>
      </c>
      <c r="C2" s="70" t="s">
        <v>40</v>
      </c>
    </row>
    <row r="3" spans="1:4" x14ac:dyDescent="0.25">
      <c r="A3" s="70">
        <v>1</v>
      </c>
      <c r="B3" s="73" t="s">
        <v>41</v>
      </c>
      <c r="C3" s="71">
        <v>6900</v>
      </c>
    </row>
    <row r="4" spans="1:4" x14ac:dyDescent="0.25">
      <c r="A4" s="70">
        <v>2</v>
      </c>
      <c r="B4" s="73" t="s">
        <v>42</v>
      </c>
      <c r="C4" s="71">
        <v>3600</v>
      </c>
    </row>
    <row r="5" spans="1:4" x14ac:dyDescent="0.25">
      <c r="A5" s="70"/>
      <c r="B5" s="73"/>
      <c r="C5" s="72">
        <f>SUM(C3:C4)</f>
        <v>10500</v>
      </c>
    </row>
    <row r="9" spans="1:4" x14ac:dyDescent="0.25">
      <c r="B9" s="74" t="s">
        <v>43</v>
      </c>
      <c r="D9" t="s">
        <v>47</v>
      </c>
    </row>
    <row r="10" spans="1:4" x14ac:dyDescent="0.25">
      <c r="B10" s="74" t="s">
        <v>44</v>
      </c>
    </row>
    <row r="11" spans="1:4" x14ac:dyDescent="0.25">
      <c r="B11" s="74" t="s">
        <v>32</v>
      </c>
      <c r="C11" s="69">
        <v>133.71</v>
      </c>
      <c r="D11">
        <v>1990</v>
      </c>
    </row>
    <row r="12" spans="1:4" x14ac:dyDescent="0.25">
      <c r="B12" s="74" t="s">
        <v>33</v>
      </c>
      <c r="C12" s="69">
        <v>133.71</v>
      </c>
      <c r="D12">
        <v>1990</v>
      </c>
    </row>
    <row r="13" spans="1:4" x14ac:dyDescent="0.25">
      <c r="C13" s="69"/>
    </row>
    <row r="14" spans="1:4" x14ac:dyDescent="0.25">
      <c r="B14" s="74" t="s">
        <v>45</v>
      </c>
      <c r="C14" s="69"/>
    </row>
    <row r="15" spans="1:4" x14ac:dyDescent="0.25">
      <c r="B15" s="74" t="s">
        <v>32</v>
      </c>
      <c r="C15" s="69">
        <f>(8.35*3.55)+(32.25*16.25)+(6*2.5)</f>
        <v>568.70500000000004</v>
      </c>
      <c r="D15">
        <v>1990</v>
      </c>
    </row>
    <row r="16" spans="1:4" x14ac:dyDescent="0.25">
      <c r="B16" s="74" t="s">
        <v>33</v>
      </c>
      <c r="C16" s="69">
        <f>(8.35*3.55)+(32.25*16.25)+(6*2.5)-(17.9*4.65)-(19.9*5)</f>
        <v>385.97</v>
      </c>
      <c r="D16">
        <v>1990</v>
      </c>
    </row>
    <row r="17" spans="2:4" x14ac:dyDescent="0.25">
      <c r="C17" s="69"/>
    </row>
    <row r="18" spans="2:4" x14ac:dyDescent="0.25">
      <c r="B18" s="74" t="s">
        <v>46</v>
      </c>
      <c r="C18" s="69"/>
    </row>
    <row r="19" spans="2:4" x14ac:dyDescent="0.25">
      <c r="B19" s="74" t="s">
        <v>32</v>
      </c>
      <c r="C19" s="69">
        <v>1098.75</v>
      </c>
      <c r="D19">
        <v>1990</v>
      </c>
    </row>
    <row r="20" spans="2:4" x14ac:dyDescent="0.25">
      <c r="C20" s="69"/>
    </row>
    <row r="21" spans="2:4" x14ac:dyDescent="0.25">
      <c r="B21" s="74" t="s">
        <v>48</v>
      </c>
      <c r="C21" s="69">
        <f>4*4</f>
        <v>16</v>
      </c>
      <c r="D21">
        <v>1990</v>
      </c>
    </row>
    <row r="22" spans="2:4" x14ac:dyDescent="0.25">
      <c r="B22" s="74" t="s">
        <v>49</v>
      </c>
      <c r="C22" s="69">
        <f>8*4.9</f>
        <v>39.200000000000003</v>
      </c>
      <c r="D22">
        <v>1990</v>
      </c>
    </row>
    <row r="23" spans="2:4" x14ac:dyDescent="0.25">
      <c r="C23" s="69"/>
    </row>
    <row r="24" spans="2:4" x14ac:dyDescent="0.25">
      <c r="B24" s="74" t="s">
        <v>50</v>
      </c>
      <c r="C24" s="69">
        <v>316.88</v>
      </c>
      <c r="D24">
        <v>1990</v>
      </c>
    </row>
    <row r="25" spans="2:4" x14ac:dyDescent="0.25">
      <c r="C25" s="69"/>
    </row>
    <row r="26" spans="2:4" x14ac:dyDescent="0.25">
      <c r="C26" s="69"/>
    </row>
    <row r="27" spans="2:4" x14ac:dyDescent="0.25">
      <c r="B27" s="74" t="s">
        <v>51</v>
      </c>
      <c r="C27" s="69"/>
    </row>
    <row r="28" spans="2:4" ht="30" x14ac:dyDescent="0.25">
      <c r="B28" s="74" t="s">
        <v>52</v>
      </c>
      <c r="C28" s="69">
        <v>145.35</v>
      </c>
      <c r="D28">
        <v>2005</v>
      </c>
    </row>
    <row r="29" spans="2:4" x14ac:dyDescent="0.25">
      <c r="B29" s="74" t="s">
        <v>53</v>
      </c>
      <c r="C29" s="69">
        <v>9</v>
      </c>
      <c r="D29">
        <v>2005</v>
      </c>
    </row>
    <row r="30" spans="2:4" x14ac:dyDescent="0.25">
      <c r="B30" s="74" t="s">
        <v>54</v>
      </c>
      <c r="C30" s="69">
        <v>256.95999999999998</v>
      </c>
      <c r="D30">
        <v>2005</v>
      </c>
    </row>
    <row r="31" spans="2:4" x14ac:dyDescent="0.25">
      <c r="B31" s="74" t="s">
        <v>55</v>
      </c>
      <c r="C31" s="69">
        <v>95.5</v>
      </c>
      <c r="D31">
        <v>2005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CD28-3502-4E2D-B7A8-40719BE328B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VCIPL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2024-12-19T06:17:35Z</cp:lastPrinted>
  <dcterms:created xsi:type="dcterms:W3CDTF">2014-10-16T12:20:47Z</dcterms:created>
  <dcterms:modified xsi:type="dcterms:W3CDTF">2024-12-19T06:17:38Z</dcterms:modified>
</cp:coreProperties>
</file>