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SMECCC Panvel\shahrukh Sha Mohammad Shaikh\"/>
    </mc:Choice>
  </mc:AlternateContent>
  <xr:revisionPtr revIDLastSave="0" documentId="13_ncr:1_{CB6948AB-1760-4F59-B2C5-A45014A4063C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C12" i="4" l="1"/>
  <c r="D12" i="4" s="1"/>
  <c r="O5" i="4"/>
  <c r="O6" i="4"/>
  <c r="O7" i="4"/>
  <c r="O8" i="4"/>
  <c r="O9" i="4"/>
  <c r="O10" i="4"/>
  <c r="O11" i="4"/>
  <c r="O4" i="4"/>
  <c r="C3" i="4"/>
  <c r="D3" i="4"/>
  <c r="C4" i="4"/>
  <c r="D4" i="4" s="1"/>
  <c r="C5" i="4"/>
  <c r="D5" i="4" s="1"/>
  <c r="C6" i="4"/>
  <c r="D6" i="4" s="1"/>
  <c r="C7" i="4"/>
  <c r="D7" i="4" s="1"/>
  <c r="C8" i="4"/>
  <c r="D8" i="4" s="1"/>
  <c r="C9" i="4"/>
  <c r="D9" i="4" s="1"/>
  <c r="C10" i="4"/>
  <c r="D10" i="4" s="1"/>
  <c r="C11" i="4"/>
  <c r="D11" i="4" s="1"/>
  <c r="D2" i="4"/>
  <c r="C2" i="4"/>
  <c r="O3" i="4"/>
  <c r="R2" i="4"/>
  <c r="O2" i="4"/>
  <c r="I4" i="23"/>
  <c r="I34" i="23"/>
  <c r="P5" i="4" l="1"/>
  <c r="F18" i="23"/>
  <c r="G3" i="4"/>
  <c r="G2" i="4"/>
  <c r="P4" i="4"/>
  <c r="P6" i="4"/>
  <c r="P9" i="4"/>
  <c r="P3" i="4"/>
  <c r="C14" i="4"/>
  <c r="P2" i="4"/>
  <c r="P8" i="4" l="1"/>
  <c r="P7" i="4"/>
  <c r="S5" i="4"/>
  <c r="D2" i="25"/>
  <c r="R4" i="4"/>
  <c r="R5" i="4"/>
  <c r="R6" i="4"/>
  <c r="C24" i="23" l="1"/>
  <c r="D23" i="23"/>
  <c r="C23" i="23" s="1"/>
  <c r="C17" i="4" l="1"/>
  <c r="G26" i="4"/>
  <c r="G34" i="4" s="1"/>
  <c r="R9" i="4"/>
  <c r="R8" i="4"/>
  <c r="R7" i="4"/>
  <c r="R3" i="4" l="1"/>
  <c r="C14" i="23"/>
  <c r="C3" i="23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G31" i="4"/>
  <c r="G32" i="4" s="1"/>
  <c r="C15" i="4"/>
  <c r="D15" i="4" s="1"/>
  <c r="D14" i="4"/>
  <c r="H32" i="4" l="1"/>
  <c r="I31" i="4"/>
  <c r="G35" i="4"/>
  <c r="H4" i="4"/>
  <c r="H11" i="4"/>
  <c r="H15" i="4"/>
  <c r="H6" i="4"/>
  <c r="H9" i="4"/>
  <c r="H13" i="4"/>
  <c r="H5" i="4"/>
  <c r="H8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5" i="4"/>
  <c r="G6" i="4"/>
  <c r="G7" i="4"/>
  <c r="G8" i="4"/>
  <c r="G9" i="4"/>
  <c r="G10" i="4"/>
  <c r="G11" i="4"/>
  <c r="G13" i="4"/>
  <c r="G14" i="4"/>
  <c r="G15" i="4"/>
  <c r="G4" i="4"/>
  <c r="G36" i="4" l="1"/>
  <c r="I28" i="4"/>
  <c r="H34" i="4"/>
  <c r="C84" i="23" l="1"/>
  <c r="C8" i="23"/>
  <c r="C6" i="23"/>
  <c r="C10" i="23" l="1"/>
  <c r="C11" i="23" s="1"/>
  <c r="C12" i="23" s="1"/>
  <c r="C13" i="23" s="1"/>
  <c r="C16" i="23" l="1"/>
  <c r="C19" i="23" s="1"/>
  <c r="F32" i="23" l="1"/>
  <c r="C20" i="23"/>
  <c r="F33" i="23" s="1"/>
  <c r="C21" i="23"/>
  <c r="F34" i="23" s="1"/>
  <c r="C25" i="23"/>
  <c r="J19" i="4"/>
  <c r="I19" i="4"/>
  <c r="E19" i="4"/>
  <c r="J18" i="4"/>
  <c r="I18" i="4"/>
  <c r="E18" i="4"/>
  <c r="H33" i="23" l="1"/>
  <c r="C19" i="4" l="1"/>
  <c r="G19" i="4" s="1"/>
  <c r="F19" i="4"/>
  <c r="C18" i="4"/>
  <c r="G18" i="4" s="1"/>
  <c r="F18" i="4"/>
  <c r="G17" i="4"/>
  <c r="F17" i="4"/>
  <c r="C16" i="4"/>
  <c r="G16" i="4" s="1"/>
  <c r="F16" i="4"/>
  <c r="D19" i="4"/>
  <c r="H19" i="4" s="1"/>
  <c r="D16" i="4" l="1"/>
  <c r="H16" i="4" s="1"/>
  <c r="D17" i="4"/>
  <c r="H17" i="4" s="1"/>
  <c r="D18" i="4"/>
  <c r="H18" i="4" s="1"/>
  <c r="G12" i="4" l="1"/>
  <c r="H12" i="4"/>
</calcChain>
</file>

<file path=xl/sharedStrings.xml><?xml version="1.0" encoding="utf-8"?>
<sst xmlns="http://schemas.openxmlformats.org/spreadsheetml/2006/main" count="110" uniqueCount="87">
  <si>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</si>
  <si>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</si>
  <si>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</si>
  <si>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</si>
  <si>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</si>
  <si>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</si>
  <si>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</si>
  <si>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</si>
  <si>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</si>
  <si>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</si>
  <si>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</si>
  <si>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</si>
  <si>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</si>
  <si>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</si>
  <si>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</si>
  <si>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</si>
  <si>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</si>
  <si>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</si>
  <si>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</si>
  <si>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</si>
  <si>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</si>
  <si>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</si>
  <si>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</si>
  <si>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</si>
  <si>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</si>
  <si>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</si>
  <si>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</si>
  <si>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</si>
  <si>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</si>
  <si>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</si>
  <si>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</si>
  <si>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</si>
  <si>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</si>
  <si>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</si>
  <si>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</si>
  <si>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</si>
  <si>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</si>
  <si>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</si>
  <si>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</si>
  <si>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</si>
  <si>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</si>
  <si>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</si>
  <si>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</si>
  <si>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</si>
  <si>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</si>
  <si>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</si>
  <si>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</si>
  <si>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</si>
  <si>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</si>
  <si>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</si>
  <si>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</si>
  <si>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</si>
  <si>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</si>
  <si>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</si>
  <si>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</si>
  <si>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</si>
  <si>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</si>
  <si>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</si>
  <si>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</si>
  <si>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Area</t>
  </si>
  <si>
    <t>Open Bal</t>
  </si>
  <si>
    <t>BUA</t>
  </si>
  <si>
    <t>Terr</t>
  </si>
  <si>
    <t xml:space="preserve">Total </t>
  </si>
  <si>
    <t>Tot BUA</t>
  </si>
  <si>
    <t>CA</t>
  </si>
  <si>
    <t xml:space="preserve">Measurement </t>
  </si>
  <si>
    <t>FB</t>
  </si>
  <si>
    <t>Total CA</t>
  </si>
  <si>
    <t xml:space="preserve">CA </t>
  </si>
  <si>
    <t>BUA (10%)</t>
  </si>
  <si>
    <t>Built up area (10%)</t>
  </si>
  <si>
    <t xml:space="preserve">Measurment </t>
  </si>
  <si>
    <t>New</t>
  </si>
  <si>
    <t>SBI (RASMECCC Panvel )</t>
  </si>
  <si>
    <t>Lead No. 12843</t>
  </si>
  <si>
    <t>27.11.2024</t>
  </si>
  <si>
    <t>Shahrukh Sha Mohammad Shaikh</t>
  </si>
  <si>
    <t xml:space="preserve">Agreement </t>
  </si>
  <si>
    <t>As per Agreement</t>
  </si>
  <si>
    <t>Sq. M.</t>
  </si>
  <si>
    <t>35th Flr</t>
  </si>
  <si>
    <t>page</t>
  </si>
  <si>
    <t>1 BHK</t>
  </si>
  <si>
    <t xml:space="preserve">as per RERA </t>
  </si>
  <si>
    <t>B - Wing</t>
  </si>
  <si>
    <t>SBI - RASMECCC Panvel - shahrukh Sha Mohammad Shaikh - Residential Flat No. 3512, 35th Floor, Beokham Arihant Adarsh phase I, Village - Ghot , panvel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</si>
</sst>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4"/>
      <color theme="1"/>
      <name val="Source Sans Pro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0" fillId="0" borderId="7" xfId="0" applyNumberFormat="1" applyBorder="1"/>
    <xf numFmtId="43" fontId="0" fillId="2" borderId="0" xfId="0" applyNumberFormat="1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0" fontId="14" fillId="2" borderId="0" xfId="0" applyFont="1" applyFill="1"/>
    <xf numFmtId="43" fontId="2" fillId="0" borderId="0" xfId="1" applyFont="1" applyFill="1" applyAlignment="1"/>
    <xf numFmtId="43" fontId="0" fillId="0" borderId="8" xfId="1" applyFont="1" applyFill="1" applyBorder="1"/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43" fontId="11" fillId="0" borderId="8" xfId="1" applyFont="1" applyFill="1" applyBorder="1"/>
    <xf numFmtId="43" fontId="0" fillId="2" borderId="0" xfId="1" applyFont="1" applyFill="1"/>
    <xf numFmtId="0" fontId="2" fillId="2" borderId="4" xfId="0" applyFont="1" applyFill="1" applyBorder="1"/>
    <xf numFmtId="3" fontId="0" fillId="0" borderId="0" xfId="0" applyNumberFormat="1"/>
    <xf numFmtId="4" fontId="1" fillId="0" borderId="0" xfId="0" applyNumberFormat="1" applyFont="1"/>
    <xf numFmtId="43" fontId="2" fillId="2" borderId="0" xfId="1" applyFont="1" applyFill="1"/>
    <xf numFmtId="0" fontId="2" fillId="0" borderId="0" xfId="0" applyFont="1" applyAlignment="1">
      <alignment horizontal="center"/>
    </xf>
    <xf numFmtId="4" fontId="0" fillId="2" borderId="0" xfId="0" applyNumberFormat="1" applyFill="1"/>
    <xf numFmtId="3" fontId="0" fillId="2" borderId="0" xfId="0" applyNumberFormat="1" applyFill="1"/>
    <xf numFmtId="43" fontId="2" fillId="2" borderId="0" xfId="0" applyNumberFormat="1" applyFon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4" fontId="0" fillId="0" borderId="0" xfId="0" applyNumberFormat="1" applyFill="1"/>
    <xf numFmtId="0" fontId="0" fillId="3" borderId="0" xfId="0" applyFill="1"/>
    <xf numFmtId="3" fontId="0" fillId="3" borderId="0" xfId="0" applyNumberFormat="1" applyFill="1"/>
    <xf numFmtId="4" fontId="0" fillId="3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134560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AF1D62-6545-F997-50CE-E16F98B4B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68960" cy="8125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14</xdr:col>
      <xdr:colOff>105981</xdr:colOff>
      <xdr:row>77</xdr:row>
      <xdr:rowOff>29430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0EFE6D-E6A3-C1A1-6BF7-69A2D6B91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8640381" cy="61254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13</xdr:col>
      <xdr:colOff>477423</xdr:colOff>
      <xdr:row>123</xdr:row>
      <xdr:rowOff>58328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0D4348-1C25-BBC9-1295-778607EED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049500"/>
          <a:ext cx="8402223" cy="8440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11</xdr:col>
      <xdr:colOff>239094</xdr:colOff>
      <xdr:row>161</xdr:row>
      <xdr:rowOff>124799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E7F6861-9EE7-60F9-47A5-192639248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812500"/>
          <a:ext cx="6944694" cy="6982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13</xdr:col>
      <xdr:colOff>591739</xdr:colOff>
      <xdr:row>192</xdr:row>
      <xdr:rowOff>124613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8F40A4C-6244-DC1A-97E8-C35253B9F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051500"/>
          <a:ext cx="8516539" cy="5649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14</xdr:col>
      <xdr:colOff>153612</xdr:colOff>
      <xdr:row>230</xdr:row>
      <xdr:rowOff>153352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6EF56A5-84E1-9600-5FC0-773DBC4F6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147500"/>
          <a:ext cx="8688012" cy="68208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14</xdr:col>
      <xdr:colOff>29770</xdr:colOff>
      <xdr:row>270</xdr:row>
      <xdr:rowOff>39089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B8E365-8123-7E8A-3A94-D9BD287AE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4386500"/>
          <a:ext cx="8564170" cy="7087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14</xdr:col>
      <xdr:colOff>267928</xdr:colOff>
      <xdr:row>305</xdr:row>
      <xdr:rowOff>38956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B9E36AD-F7C8-1A3C-DC3C-B484CCFD0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2006500"/>
          <a:ext cx="8802328" cy="61349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14</xdr:col>
      <xdr:colOff>229823</xdr:colOff>
      <xdr:row>339</xdr:row>
      <xdr:rowOff>124693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4C7DAA5-1498-67AC-19EB-7A7684E61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8483500"/>
          <a:ext cx="8764223" cy="62206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39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88590B-1EB2-E102-AE27-5B6722A6C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7563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11</xdr:col>
      <xdr:colOff>210515</xdr:colOff>
      <xdr:row>60</xdr:row>
      <xdr:rowOff>162426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3EA399-0CD3-ADF0-A11C-AF21354BB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6916115" cy="35914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9</xdr:col>
      <xdr:colOff>286556</xdr:colOff>
      <xdr:row>92</xdr:row>
      <xdr:rowOff>10271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4B3369-EC4F-33B0-05A0-C83748BBB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192000"/>
          <a:ext cx="5772956" cy="53442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8</xdr:col>
      <xdr:colOff>305523</xdr:colOff>
      <xdr:row>130</xdr:row>
      <xdr:rowOff>86694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750C134-0B87-B4C5-8AE3-CB6D0E103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7907000"/>
          <a:ext cx="5182323" cy="69446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10</xdr:col>
      <xdr:colOff>391430</xdr:colOff>
      <xdr:row>170</xdr:row>
      <xdr:rowOff>115273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C236AE1-3D73-D53C-3C66-7D8A18B83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5527000"/>
          <a:ext cx="6487430" cy="6973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20</xdr:col>
      <xdr:colOff>173176</xdr:colOff>
      <xdr:row>178</xdr:row>
      <xdr:rowOff>38212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CD94BB1-5592-C006-1BB8-7D0245CB8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147000"/>
          <a:ext cx="12365176" cy="800212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175</xdr:row>
      <xdr:rowOff>171450</xdr:rowOff>
    </xdr:from>
    <xdr:to>
      <xdr:col>13</xdr:col>
      <xdr:colOff>561975</xdr:colOff>
      <xdr:row>178</xdr:row>
      <xdr:rowOff>28575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DFA1261C-DFF0-DB64-C67C-CCA1F8B7B9DB}"/>
            </a:ext>
          </a:extLst>
        </xdr:cNvPr>
        <xdr:cNvSpPr/>
      </xdr:nvSpPr>
      <xdr:spPr>
        <a:xfrm>
          <a:off x="104775" y="33508950"/>
          <a:ext cx="8382000" cy="4286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0</xdr:col>
      <xdr:colOff>0</xdr:colOff>
      <xdr:row>181</xdr:row>
      <xdr:rowOff>0</xdr:rowOff>
    </xdr:from>
    <xdr:to>
      <xdr:col>14</xdr:col>
      <xdr:colOff>152400</xdr:colOff>
      <xdr:row>187</xdr:row>
      <xdr:rowOff>76370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0B15378-6C6E-83F7-E09A-2143A70B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4480500"/>
          <a:ext cx="8686800" cy="12193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8</xdr:col>
      <xdr:colOff>238839</xdr:colOff>
      <xdr:row>221</xdr:row>
      <xdr:rowOff>48403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687A3B3-BA5D-3DA1-7075-E4C1D6BDD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6576000"/>
          <a:ext cx="5115639" cy="55729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15" sqref="C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6"/>
      <c r="H1" s="46"/>
    </row>
    <row r="2" spans="2:17" ht="15.75" thickBot="1" x14ac:dyDescent="0.3">
      <c r="D2">
        <f>125170*0.1</f>
        <v>12517</v>
      </c>
      <c r="E2" s="40">
        <f>C3+D2</f>
        <v>64017</v>
      </c>
      <c r="G2" s="118" t="s">
        <v>45</v>
      </c>
      <c r="H2" s="119"/>
    </row>
    <row r="3" spans="2:17" ht="15.75" thickBot="1" x14ac:dyDescent="0.3">
      <c r="B3" s="32" t="s">
        <v>34</v>
      </c>
      <c r="C3" s="34">
        <v>51500</v>
      </c>
      <c r="D3" s="32"/>
      <c r="E3" s="32"/>
      <c r="F3" s="32"/>
      <c r="G3" s="47" t="s">
        <v>46</v>
      </c>
      <c r="H3" s="48" t="s">
        <v>47</v>
      </c>
      <c r="I3" s="49"/>
      <c r="K3" s="50" t="s">
        <v>48</v>
      </c>
      <c r="L3" s="51"/>
      <c r="N3" s="52" t="s">
        <v>49</v>
      </c>
      <c r="O3" s="53"/>
      <c r="P3" s="53"/>
      <c r="Q3" s="54"/>
    </row>
    <row r="4" spans="2:17" ht="27" thickBot="1" x14ac:dyDescent="0.3">
      <c r="B4" s="32" t="s">
        <v>35</v>
      </c>
      <c r="C4" s="34">
        <v>0</v>
      </c>
      <c r="D4" s="32"/>
      <c r="E4" s="32"/>
      <c r="F4" s="32"/>
      <c r="G4" s="55">
        <v>1</v>
      </c>
      <c r="H4" s="56">
        <v>0</v>
      </c>
      <c r="I4" s="57">
        <v>100</v>
      </c>
      <c r="K4" s="58" t="s">
        <v>25</v>
      </c>
      <c r="L4" s="59" t="s">
        <v>26</v>
      </c>
      <c r="N4" s="47" t="s">
        <v>46</v>
      </c>
      <c r="O4" s="60" t="s">
        <v>47</v>
      </c>
      <c r="P4" s="61"/>
    </row>
    <row r="5" spans="2:17" ht="15.75" thickBot="1" x14ac:dyDescent="0.3">
      <c r="B5" s="32" t="s">
        <v>50</v>
      </c>
      <c r="C5" s="35">
        <f>C3+C4</f>
        <v>51500</v>
      </c>
      <c r="D5" s="36" t="s">
        <v>36</v>
      </c>
      <c r="E5" s="37">
        <f>ROUND(C5/10.764,0)</f>
        <v>4784</v>
      </c>
      <c r="F5" s="36" t="s">
        <v>37</v>
      </c>
      <c r="G5" s="55">
        <v>2</v>
      </c>
      <c r="H5" s="56">
        <v>0</v>
      </c>
      <c r="I5" s="57">
        <v>100</v>
      </c>
      <c r="K5" s="57">
        <v>2554.8123374210331</v>
      </c>
      <c r="L5" s="62">
        <v>2248.2348569305091</v>
      </c>
      <c r="N5" s="55">
        <v>1</v>
      </c>
      <c r="O5" s="63">
        <v>0</v>
      </c>
      <c r="P5" s="57">
        <v>100</v>
      </c>
    </row>
    <row r="6" spans="2:17" ht="15.75" thickBot="1" x14ac:dyDescent="0.3">
      <c r="B6" s="32" t="s">
        <v>51</v>
      </c>
      <c r="C6" s="34">
        <v>49960</v>
      </c>
      <c r="D6" s="32"/>
      <c r="E6" s="32"/>
      <c r="F6" s="32"/>
      <c r="G6" s="55">
        <v>3</v>
      </c>
      <c r="H6" s="56">
        <v>5</v>
      </c>
      <c r="I6" s="57">
        <v>95</v>
      </c>
      <c r="K6" s="64" t="s">
        <v>2</v>
      </c>
      <c r="L6" s="65" t="s">
        <v>27</v>
      </c>
      <c r="N6" s="55">
        <v>2</v>
      </c>
      <c r="O6" s="63">
        <v>0</v>
      </c>
      <c r="P6" s="57">
        <v>100</v>
      </c>
    </row>
    <row r="7" spans="2:17" ht="15.75" thickBot="1" x14ac:dyDescent="0.3">
      <c r="B7" s="32" t="s">
        <v>52</v>
      </c>
      <c r="C7" s="35">
        <f>C5-C6</f>
        <v>1540</v>
      </c>
      <c r="D7" s="32"/>
      <c r="E7" s="32"/>
      <c r="F7" s="32"/>
      <c r="G7" s="55">
        <v>4</v>
      </c>
      <c r="H7" s="56">
        <v>5</v>
      </c>
      <c r="I7" s="57">
        <v>95</v>
      </c>
      <c r="K7" s="57" t="s">
        <v>29</v>
      </c>
      <c r="L7" s="62" t="s">
        <v>30</v>
      </c>
      <c r="N7" s="55">
        <v>3</v>
      </c>
      <c r="O7" s="63">
        <v>5</v>
      </c>
      <c r="P7" s="57">
        <v>95</v>
      </c>
    </row>
    <row r="8" spans="2:17" ht="15.75" thickBot="1" x14ac:dyDescent="0.3">
      <c r="B8" s="32" t="s">
        <v>53</v>
      </c>
      <c r="C8" s="66">
        <v>0.03</v>
      </c>
      <c r="D8" s="67">
        <f>1-C8</f>
        <v>0.97</v>
      </c>
      <c r="E8" s="32"/>
      <c r="F8" s="32"/>
      <c r="G8" s="55">
        <v>5</v>
      </c>
      <c r="H8" s="56">
        <v>5</v>
      </c>
      <c r="I8" s="57">
        <v>95</v>
      </c>
      <c r="K8" s="57"/>
      <c r="L8" s="62"/>
      <c r="N8" s="55">
        <v>4</v>
      </c>
      <c r="O8" s="63">
        <v>5</v>
      </c>
      <c r="P8" s="57">
        <v>95</v>
      </c>
    </row>
    <row r="9" spans="2:17" ht="15.75" thickBot="1" x14ac:dyDescent="0.3">
      <c r="B9" s="38" t="s">
        <v>54</v>
      </c>
      <c r="D9" s="35">
        <f>ROUND(C7*D8,0)</f>
        <v>1494</v>
      </c>
      <c r="E9" s="32"/>
      <c r="F9" s="32"/>
      <c r="G9" s="55">
        <v>6</v>
      </c>
      <c r="H9" s="56">
        <v>6</v>
      </c>
      <c r="I9" s="57">
        <v>94</v>
      </c>
      <c r="K9" s="68" t="s">
        <v>28</v>
      </c>
      <c r="L9" s="69">
        <v>0.05</v>
      </c>
      <c r="N9" s="55">
        <v>5</v>
      </c>
      <c r="O9" s="63">
        <v>5</v>
      </c>
      <c r="P9" s="57">
        <v>95</v>
      </c>
    </row>
    <row r="10" spans="2:17" ht="15.75" thickBot="1" x14ac:dyDescent="0.3">
      <c r="B10" s="32" t="s">
        <v>55</v>
      </c>
      <c r="C10" s="35">
        <f>C6+D9</f>
        <v>51454</v>
      </c>
      <c r="D10" s="36" t="s">
        <v>36</v>
      </c>
      <c r="E10" s="37">
        <f>ROUND(C10/10.764,0)</f>
        <v>4780</v>
      </c>
      <c r="F10" s="36" t="s">
        <v>37</v>
      </c>
      <c r="G10" s="55">
        <v>7</v>
      </c>
      <c r="H10" s="56">
        <v>7</v>
      </c>
      <c r="I10" s="57">
        <v>93</v>
      </c>
      <c r="K10" s="70" t="s">
        <v>31</v>
      </c>
      <c r="L10" s="69">
        <v>0.1</v>
      </c>
      <c r="N10" s="55">
        <v>6</v>
      </c>
      <c r="O10" s="63">
        <v>6.5</v>
      </c>
      <c r="P10" s="57">
        <f t="shared" ref="P10:P63" si="0">P9-1.5</f>
        <v>93.5</v>
      </c>
    </row>
    <row r="11" spans="2:17" ht="15.75" thickBot="1" x14ac:dyDescent="0.3">
      <c r="C11" s="39"/>
      <c r="G11" s="55">
        <v>8</v>
      </c>
      <c r="H11" s="56">
        <v>8</v>
      </c>
      <c r="I11" s="57">
        <v>92</v>
      </c>
      <c r="K11" s="57" t="s">
        <v>32</v>
      </c>
      <c r="L11" s="69">
        <v>0.15</v>
      </c>
      <c r="N11" s="55">
        <v>7</v>
      </c>
      <c r="O11" s="63">
        <v>8</v>
      </c>
      <c r="P11" s="57">
        <f t="shared" si="0"/>
        <v>92</v>
      </c>
    </row>
    <row r="12" spans="2:17" ht="15.75" thickBot="1" x14ac:dyDescent="0.3">
      <c r="B12" s="33" t="s">
        <v>38</v>
      </c>
      <c r="C12" s="41">
        <v>2024</v>
      </c>
      <c r="E12" s="40"/>
      <c r="G12" s="55">
        <v>9</v>
      </c>
      <c r="H12" s="56">
        <v>9</v>
      </c>
      <c r="I12" s="57">
        <v>91</v>
      </c>
      <c r="K12" s="71" t="s">
        <v>33</v>
      </c>
      <c r="L12" s="72">
        <v>0.2</v>
      </c>
      <c r="N12" s="55">
        <v>8</v>
      </c>
      <c r="O12" s="63">
        <v>9.5</v>
      </c>
      <c r="P12" s="57">
        <f t="shared" si="0"/>
        <v>90.5</v>
      </c>
    </row>
    <row r="13" spans="2:17" ht="15.75" thickBot="1" x14ac:dyDescent="0.3">
      <c r="B13" s="33" t="s">
        <v>39</v>
      </c>
      <c r="C13" s="41">
        <v>2021</v>
      </c>
      <c r="D13" s="40"/>
      <c r="G13" s="55">
        <v>10</v>
      </c>
      <c r="H13" s="56">
        <v>10</v>
      </c>
      <c r="I13" s="57">
        <v>90</v>
      </c>
      <c r="K13" s="73"/>
      <c r="L13" s="74"/>
      <c r="N13" s="55">
        <v>9</v>
      </c>
      <c r="O13" s="63">
        <v>11</v>
      </c>
      <c r="P13" s="57">
        <f t="shared" si="0"/>
        <v>89</v>
      </c>
    </row>
    <row r="14" spans="2:17" ht="15.75" thickBot="1" x14ac:dyDescent="0.3">
      <c r="B14" s="33" t="s">
        <v>40</v>
      </c>
      <c r="C14" s="41">
        <f>C12-C13</f>
        <v>3</v>
      </c>
      <c r="G14" s="55">
        <v>11</v>
      </c>
      <c r="H14" s="56">
        <v>11</v>
      </c>
      <c r="I14" s="57">
        <v>89</v>
      </c>
      <c r="K14" s="75"/>
      <c r="L14" s="76"/>
      <c r="N14" s="55">
        <v>10</v>
      </c>
      <c r="O14" s="63">
        <v>12.5</v>
      </c>
      <c r="P14" s="57">
        <f t="shared" si="0"/>
        <v>87.5</v>
      </c>
    </row>
    <row r="15" spans="2:17" ht="17.25" thickBot="1" x14ac:dyDescent="0.35">
      <c r="B15" s="77" t="s">
        <v>56</v>
      </c>
      <c r="C15" s="33">
        <f>60-C14</f>
        <v>57</v>
      </c>
      <c r="G15" s="55">
        <v>12</v>
      </c>
      <c r="H15" s="56">
        <v>12</v>
      </c>
      <c r="I15" s="57">
        <v>88</v>
      </c>
      <c r="N15" s="55">
        <v>11</v>
      </c>
      <c r="O15" s="63">
        <v>14</v>
      </c>
      <c r="P15" s="57">
        <f t="shared" si="0"/>
        <v>86</v>
      </c>
    </row>
    <row r="16" spans="2:17" ht="15.75" thickBot="1" x14ac:dyDescent="0.3">
      <c r="E16" s="40"/>
      <c r="G16" s="55">
        <v>13</v>
      </c>
      <c r="H16" s="56">
        <v>13</v>
      </c>
      <c r="I16" s="57">
        <v>87</v>
      </c>
      <c r="J16" s="40"/>
      <c r="N16" s="55">
        <v>12</v>
      </c>
      <c r="O16" s="63">
        <v>15.5</v>
      </c>
      <c r="P16" s="57">
        <f t="shared" si="0"/>
        <v>84.5</v>
      </c>
    </row>
    <row r="17" spans="1:16" ht="15.75" thickBot="1" x14ac:dyDescent="0.3">
      <c r="C17" s="40"/>
      <c r="G17" s="55">
        <v>14</v>
      </c>
      <c r="H17" s="56">
        <v>14</v>
      </c>
      <c r="I17" s="57">
        <v>86</v>
      </c>
      <c r="K17" s="40"/>
      <c r="L17" s="40"/>
      <c r="N17" s="55">
        <v>13</v>
      </c>
      <c r="O17" s="63">
        <v>17</v>
      </c>
      <c r="P17" s="57">
        <f t="shared" si="0"/>
        <v>83</v>
      </c>
    </row>
    <row r="18" spans="1:16" ht="15.75" thickBot="1" x14ac:dyDescent="0.3">
      <c r="G18" s="55">
        <v>15</v>
      </c>
      <c r="H18" s="56">
        <v>15</v>
      </c>
      <c r="I18" s="57">
        <v>85</v>
      </c>
      <c r="J18" s="40"/>
      <c r="L18" s="40"/>
      <c r="N18" s="55">
        <v>14</v>
      </c>
      <c r="O18" s="63">
        <v>18.5</v>
      </c>
      <c r="P18" s="57">
        <f t="shared" si="0"/>
        <v>81.5</v>
      </c>
    </row>
    <row r="19" spans="1:16" ht="15.75" thickBot="1" x14ac:dyDescent="0.3">
      <c r="B19" s="32"/>
      <c r="C19" s="34"/>
      <c r="D19" s="32"/>
      <c r="E19" s="32"/>
      <c r="F19" s="32"/>
      <c r="G19" s="55">
        <v>16</v>
      </c>
      <c r="H19" s="56">
        <v>16</v>
      </c>
      <c r="I19" s="57">
        <v>84</v>
      </c>
      <c r="N19" s="55">
        <v>15</v>
      </c>
      <c r="O19" s="63">
        <v>20</v>
      </c>
      <c r="P19" s="57">
        <f t="shared" si="0"/>
        <v>80</v>
      </c>
    </row>
    <row r="20" spans="1:16" ht="15.75" thickBot="1" x14ac:dyDescent="0.3">
      <c r="B20" s="32"/>
      <c r="C20" s="34"/>
      <c r="D20" s="32"/>
      <c r="E20" s="32"/>
      <c r="F20" s="32"/>
      <c r="G20" s="55">
        <v>17</v>
      </c>
      <c r="H20" s="56">
        <v>17</v>
      </c>
      <c r="I20" s="57">
        <v>83</v>
      </c>
      <c r="N20" s="55">
        <v>16</v>
      </c>
      <c r="O20" s="63">
        <v>21.5</v>
      </c>
      <c r="P20" s="57">
        <f t="shared" si="0"/>
        <v>78.5</v>
      </c>
    </row>
    <row r="21" spans="1:16" ht="15.75" thickBot="1" x14ac:dyDescent="0.3">
      <c r="B21" s="32"/>
      <c r="C21" s="35"/>
      <c r="D21" s="36"/>
      <c r="E21" s="37"/>
      <c r="F21" s="36"/>
      <c r="G21" s="55">
        <v>18</v>
      </c>
      <c r="H21" s="56">
        <v>18</v>
      </c>
      <c r="I21" s="57">
        <v>82</v>
      </c>
      <c r="N21" s="55">
        <v>17</v>
      </c>
      <c r="O21" s="63">
        <v>23</v>
      </c>
      <c r="P21" s="57">
        <f t="shared" si="0"/>
        <v>77</v>
      </c>
    </row>
    <row r="22" spans="1:16" ht="15.75" thickBot="1" x14ac:dyDescent="0.3">
      <c r="B22" s="32"/>
      <c r="C22" s="34"/>
      <c r="D22" s="32"/>
      <c r="E22" s="32"/>
      <c r="F22" s="32"/>
      <c r="G22" s="55">
        <v>19</v>
      </c>
      <c r="H22" s="56">
        <v>19</v>
      </c>
      <c r="I22" s="57">
        <v>81</v>
      </c>
      <c r="N22" s="55">
        <v>18</v>
      </c>
      <c r="O22" s="63">
        <v>24.5</v>
      </c>
      <c r="P22" s="57">
        <f t="shared" si="0"/>
        <v>75.5</v>
      </c>
    </row>
    <row r="23" spans="1:16" ht="15.75" thickBot="1" x14ac:dyDescent="0.3">
      <c r="B23" s="32"/>
      <c r="C23" s="34"/>
      <c r="D23" s="32"/>
      <c r="E23" s="32"/>
      <c r="F23" s="32"/>
      <c r="G23" s="55">
        <v>20</v>
      </c>
      <c r="H23" s="56">
        <v>20</v>
      </c>
      <c r="I23" s="57">
        <v>80</v>
      </c>
      <c r="N23" s="55">
        <v>19</v>
      </c>
      <c r="O23" s="63">
        <v>26</v>
      </c>
      <c r="P23" s="57">
        <f t="shared" si="0"/>
        <v>74</v>
      </c>
    </row>
    <row r="24" spans="1:16" ht="15.75" thickBot="1" x14ac:dyDescent="0.3">
      <c r="B24" s="38"/>
      <c r="C24" s="34"/>
      <c r="D24" s="32"/>
      <c r="E24" s="32"/>
      <c r="F24" s="32"/>
      <c r="G24" s="55">
        <v>21</v>
      </c>
      <c r="H24" s="56">
        <v>21</v>
      </c>
      <c r="I24" s="57">
        <v>79</v>
      </c>
      <c r="N24" s="55">
        <v>20</v>
      </c>
      <c r="O24" s="63">
        <v>27.5</v>
      </c>
      <c r="P24" s="57">
        <f t="shared" si="0"/>
        <v>72.5</v>
      </c>
    </row>
    <row r="25" spans="1:16" ht="15.75" thickBot="1" x14ac:dyDescent="0.3">
      <c r="B25" s="32"/>
      <c r="C25" s="35"/>
      <c r="D25" s="36"/>
      <c r="E25" s="37"/>
      <c r="F25" s="36"/>
      <c r="G25" s="55">
        <v>22</v>
      </c>
      <c r="H25" s="56">
        <v>22</v>
      </c>
      <c r="I25" s="57">
        <v>78</v>
      </c>
      <c r="N25" s="55">
        <v>21</v>
      </c>
      <c r="O25" s="63">
        <v>29</v>
      </c>
      <c r="P25" s="57">
        <f t="shared" si="0"/>
        <v>71</v>
      </c>
    </row>
    <row r="26" spans="1:16" ht="15.75" thickBot="1" x14ac:dyDescent="0.3">
      <c r="G26" s="55">
        <v>23</v>
      </c>
      <c r="H26" s="56">
        <v>23</v>
      </c>
      <c r="I26" s="57">
        <v>77</v>
      </c>
      <c r="N26" s="55">
        <v>22</v>
      </c>
      <c r="O26" s="63">
        <v>30.5</v>
      </c>
      <c r="P26" s="57">
        <f t="shared" si="0"/>
        <v>69.5</v>
      </c>
    </row>
    <row r="27" spans="1:16" ht="15.75" thickBot="1" x14ac:dyDescent="0.3">
      <c r="G27" s="55">
        <v>24</v>
      </c>
      <c r="H27" s="56">
        <v>24</v>
      </c>
      <c r="I27" s="57">
        <v>76</v>
      </c>
      <c r="N27" s="55">
        <v>23</v>
      </c>
      <c r="O27" s="63">
        <v>32</v>
      </c>
      <c r="P27" s="57">
        <f t="shared" si="0"/>
        <v>68</v>
      </c>
    </row>
    <row r="28" spans="1:16" ht="15.75" thickBot="1" x14ac:dyDescent="0.3">
      <c r="G28" s="55">
        <v>25</v>
      </c>
      <c r="H28" s="56">
        <v>25</v>
      </c>
      <c r="I28" s="57">
        <v>75</v>
      </c>
      <c r="N28" s="55">
        <v>24</v>
      </c>
      <c r="O28" s="63">
        <v>33.5</v>
      </c>
      <c r="P28" s="57">
        <f t="shared" si="0"/>
        <v>66.5</v>
      </c>
    </row>
    <row r="29" spans="1:16" ht="15.75" thickBot="1" x14ac:dyDescent="0.3">
      <c r="G29" s="55">
        <v>26</v>
      </c>
      <c r="H29" s="56">
        <v>26</v>
      </c>
      <c r="I29" s="57">
        <v>74</v>
      </c>
      <c r="N29" s="55">
        <v>25</v>
      </c>
      <c r="O29" s="63">
        <v>35</v>
      </c>
      <c r="P29" s="57">
        <f t="shared" si="0"/>
        <v>65</v>
      </c>
    </row>
    <row r="30" spans="1:16" ht="15.75" thickBot="1" x14ac:dyDescent="0.3">
      <c r="G30" s="55">
        <v>27</v>
      </c>
      <c r="H30" s="56">
        <v>27</v>
      </c>
      <c r="I30" s="57">
        <v>73</v>
      </c>
      <c r="N30" s="55">
        <v>26</v>
      </c>
      <c r="O30" s="63">
        <v>36.5</v>
      </c>
      <c r="P30" s="57">
        <f t="shared" si="0"/>
        <v>63.5</v>
      </c>
    </row>
    <row r="31" spans="1:16" ht="15.75" thickBot="1" x14ac:dyDescent="0.3">
      <c r="A31" s="32"/>
      <c r="B31" s="43"/>
      <c r="C31" s="32"/>
      <c r="D31" s="32"/>
      <c r="E31" s="32"/>
      <c r="G31" s="55">
        <v>28</v>
      </c>
      <c r="H31" s="56">
        <v>28</v>
      </c>
      <c r="I31" s="57">
        <v>72</v>
      </c>
      <c r="N31" s="55">
        <v>27</v>
      </c>
      <c r="O31" s="63">
        <v>38</v>
      </c>
      <c r="P31" s="57">
        <f t="shared" si="0"/>
        <v>62</v>
      </c>
    </row>
    <row r="32" spans="1:16" ht="15.75" thickBot="1" x14ac:dyDescent="0.3">
      <c r="A32" s="32"/>
      <c r="B32" s="34"/>
      <c r="C32" s="32"/>
      <c r="D32" s="32"/>
      <c r="E32" s="32"/>
      <c r="G32" s="55">
        <v>29</v>
      </c>
      <c r="H32" s="56">
        <v>29</v>
      </c>
      <c r="I32" s="57">
        <v>71</v>
      </c>
      <c r="N32" s="55">
        <v>28</v>
      </c>
      <c r="O32" s="63">
        <v>39.5</v>
      </c>
      <c r="P32" s="57">
        <f t="shared" si="0"/>
        <v>60.5</v>
      </c>
    </row>
    <row r="33" spans="1:16" ht="15.75" thickBot="1" x14ac:dyDescent="0.3">
      <c r="A33" s="32"/>
      <c r="B33" s="35"/>
      <c r="C33" s="36"/>
      <c r="D33" s="78"/>
      <c r="E33" s="36"/>
      <c r="G33" s="55">
        <v>30</v>
      </c>
      <c r="H33" s="56">
        <v>30</v>
      </c>
      <c r="I33" s="57">
        <v>70</v>
      </c>
      <c r="N33" s="55">
        <v>29</v>
      </c>
      <c r="O33" s="63">
        <v>41</v>
      </c>
      <c r="P33" s="57">
        <f t="shared" si="0"/>
        <v>59</v>
      </c>
    </row>
    <row r="34" spans="1:16" ht="15.75" thickBot="1" x14ac:dyDescent="0.3">
      <c r="A34" s="32"/>
      <c r="B34" s="34"/>
      <c r="C34" s="32"/>
      <c r="D34" s="32"/>
      <c r="E34" s="32"/>
      <c r="G34" s="55">
        <v>31</v>
      </c>
      <c r="H34" s="56">
        <v>31</v>
      </c>
      <c r="I34" s="57">
        <v>69</v>
      </c>
      <c r="N34" s="55">
        <v>30</v>
      </c>
      <c r="O34" s="63">
        <v>42.5</v>
      </c>
      <c r="P34" s="57">
        <f t="shared" si="0"/>
        <v>57.5</v>
      </c>
    </row>
    <row r="35" spans="1:16" ht="15.75" thickBot="1" x14ac:dyDescent="0.3">
      <c r="A35" s="32"/>
      <c r="B35" s="43"/>
      <c r="C35" s="32"/>
      <c r="D35" s="32"/>
      <c r="E35" s="32"/>
      <c r="G35" s="55">
        <v>32</v>
      </c>
      <c r="H35" s="56">
        <v>32</v>
      </c>
      <c r="I35" s="57">
        <v>68</v>
      </c>
      <c r="N35" s="55">
        <v>31</v>
      </c>
      <c r="O35" s="63">
        <v>44</v>
      </c>
      <c r="P35" s="57">
        <f t="shared" si="0"/>
        <v>56</v>
      </c>
    </row>
    <row r="36" spans="1:16" ht="15.75" thickBot="1" x14ac:dyDescent="0.3">
      <c r="A36" s="38"/>
      <c r="B36" s="34"/>
      <c r="C36" s="32"/>
      <c r="D36" s="32"/>
      <c r="E36" s="32"/>
      <c r="G36" s="55">
        <v>33</v>
      </c>
      <c r="H36" s="56">
        <v>33</v>
      </c>
      <c r="I36" s="57">
        <v>67</v>
      </c>
      <c r="N36" s="55">
        <v>32</v>
      </c>
      <c r="O36" s="63">
        <v>45.5</v>
      </c>
      <c r="P36" s="57">
        <f t="shared" si="0"/>
        <v>54.5</v>
      </c>
    </row>
    <row r="37" spans="1:16" ht="15.75" thickBot="1" x14ac:dyDescent="0.3">
      <c r="A37" s="32"/>
      <c r="B37" s="35"/>
      <c r="C37" s="36"/>
      <c r="D37" s="37"/>
      <c r="E37" s="36"/>
      <c r="G37" s="55">
        <v>34</v>
      </c>
      <c r="H37" s="56">
        <v>34</v>
      </c>
      <c r="I37" s="57">
        <v>66</v>
      </c>
      <c r="N37" s="55">
        <v>33</v>
      </c>
      <c r="O37" s="63">
        <v>47</v>
      </c>
      <c r="P37" s="57">
        <f t="shared" si="0"/>
        <v>53</v>
      </c>
    </row>
    <row r="38" spans="1:16" ht="15.75" thickBot="1" x14ac:dyDescent="0.3">
      <c r="G38" s="55">
        <v>35</v>
      </c>
      <c r="H38" s="56">
        <v>35</v>
      </c>
      <c r="I38" s="57">
        <v>65</v>
      </c>
      <c r="N38" s="55">
        <v>34</v>
      </c>
      <c r="O38" s="63">
        <v>48.5</v>
      </c>
      <c r="P38" s="57">
        <f t="shared" si="0"/>
        <v>51.5</v>
      </c>
    </row>
    <row r="39" spans="1:16" ht="15.75" thickBot="1" x14ac:dyDescent="0.3">
      <c r="G39" s="55">
        <v>36</v>
      </c>
      <c r="H39" s="56">
        <v>36</v>
      </c>
      <c r="I39" s="57">
        <v>64</v>
      </c>
      <c r="N39" s="55">
        <v>35</v>
      </c>
      <c r="O39" s="63">
        <v>50</v>
      </c>
      <c r="P39" s="57">
        <f t="shared" si="0"/>
        <v>50</v>
      </c>
    </row>
    <row r="40" spans="1:16" ht="15.75" thickBot="1" x14ac:dyDescent="0.3">
      <c r="G40" s="55">
        <v>37</v>
      </c>
      <c r="H40" s="56">
        <v>37</v>
      </c>
      <c r="I40" s="57">
        <v>63</v>
      </c>
      <c r="N40" s="55">
        <v>36</v>
      </c>
      <c r="O40" s="63">
        <v>51.5</v>
      </c>
      <c r="P40" s="57">
        <f t="shared" si="0"/>
        <v>48.5</v>
      </c>
    </row>
    <row r="41" spans="1:16" ht="15.75" thickBot="1" x14ac:dyDescent="0.3">
      <c r="G41" s="55">
        <v>38</v>
      </c>
      <c r="H41" s="56">
        <v>38</v>
      </c>
      <c r="I41" s="57">
        <v>62</v>
      </c>
      <c r="N41" s="55">
        <v>37</v>
      </c>
      <c r="O41" s="63">
        <v>53</v>
      </c>
      <c r="P41" s="57">
        <f t="shared" si="0"/>
        <v>47</v>
      </c>
    </row>
    <row r="42" spans="1:16" ht="15.75" thickBot="1" x14ac:dyDescent="0.3">
      <c r="G42" s="55">
        <v>39</v>
      </c>
      <c r="H42" s="56">
        <v>39</v>
      </c>
      <c r="I42" s="57">
        <v>61</v>
      </c>
      <c r="N42" s="55">
        <v>38</v>
      </c>
      <c r="O42" s="63">
        <v>54.5</v>
      </c>
      <c r="P42" s="57">
        <f t="shared" si="0"/>
        <v>45.5</v>
      </c>
    </row>
    <row r="43" spans="1:16" ht="15.75" thickBot="1" x14ac:dyDescent="0.3">
      <c r="G43" s="55">
        <v>40</v>
      </c>
      <c r="H43" s="56">
        <v>40</v>
      </c>
      <c r="I43" s="57">
        <v>60</v>
      </c>
      <c r="N43" s="55">
        <v>39</v>
      </c>
      <c r="O43" s="63">
        <v>56</v>
      </c>
      <c r="P43" s="57">
        <f t="shared" si="0"/>
        <v>44</v>
      </c>
    </row>
    <row r="44" spans="1:16" ht="15.75" thickBot="1" x14ac:dyDescent="0.3">
      <c r="G44" s="55">
        <v>41</v>
      </c>
      <c r="H44" s="56">
        <v>41</v>
      </c>
      <c r="I44" s="57">
        <v>59</v>
      </c>
      <c r="N44" s="55">
        <v>40</v>
      </c>
      <c r="O44" s="63">
        <v>57.5</v>
      </c>
      <c r="P44" s="57">
        <f t="shared" si="0"/>
        <v>42.5</v>
      </c>
    </row>
    <row r="45" spans="1:16" ht="15.75" thickBot="1" x14ac:dyDescent="0.3">
      <c r="G45" s="55">
        <v>42</v>
      </c>
      <c r="H45" s="56">
        <v>42</v>
      </c>
      <c r="I45" s="57">
        <v>58</v>
      </c>
      <c r="N45" s="55">
        <v>41</v>
      </c>
      <c r="O45" s="63">
        <v>59</v>
      </c>
      <c r="P45" s="57">
        <f t="shared" si="0"/>
        <v>41</v>
      </c>
    </row>
    <row r="46" spans="1:16" ht="15.75" thickBot="1" x14ac:dyDescent="0.3">
      <c r="G46" s="55">
        <v>43</v>
      </c>
      <c r="H46" s="56">
        <v>43</v>
      </c>
      <c r="I46" s="57">
        <v>57</v>
      </c>
      <c r="N46" s="55">
        <v>42</v>
      </c>
      <c r="O46" s="63">
        <v>60.5</v>
      </c>
      <c r="P46" s="57">
        <f t="shared" si="0"/>
        <v>39.5</v>
      </c>
    </row>
    <row r="47" spans="1:16" ht="15.75" thickBot="1" x14ac:dyDescent="0.3">
      <c r="G47" s="55">
        <v>44</v>
      </c>
      <c r="H47" s="56">
        <v>44</v>
      </c>
      <c r="I47" s="57">
        <v>56</v>
      </c>
      <c r="N47" s="55">
        <v>43</v>
      </c>
      <c r="O47" s="63">
        <v>62</v>
      </c>
      <c r="P47" s="57">
        <f t="shared" si="0"/>
        <v>38</v>
      </c>
    </row>
    <row r="48" spans="1:16" ht="15.75" thickBot="1" x14ac:dyDescent="0.3">
      <c r="G48" s="55">
        <v>45</v>
      </c>
      <c r="H48" s="56">
        <v>45</v>
      </c>
      <c r="I48" s="57">
        <v>55</v>
      </c>
      <c r="N48" s="55">
        <v>44</v>
      </c>
      <c r="O48" s="63">
        <v>63.5</v>
      </c>
      <c r="P48" s="57">
        <f t="shared" si="0"/>
        <v>36.5</v>
      </c>
    </row>
    <row r="49" spans="7:16" ht="15.75" thickBot="1" x14ac:dyDescent="0.3">
      <c r="G49" s="55">
        <v>46</v>
      </c>
      <c r="H49" s="56">
        <v>46</v>
      </c>
      <c r="I49" s="57">
        <v>54</v>
      </c>
      <c r="N49" s="55">
        <v>45</v>
      </c>
      <c r="O49" s="63">
        <v>65</v>
      </c>
      <c r="P49" s="57">
        <f t="shared" si="0"/>
        <v>35</v>
      </c>
    </row>
    <row r="50" spans="7:16" ht="15.75" thickBot="1" x14ac:dyDescent="0.3">
      <c r="G50" s="55">
        <v>47</v>
      </c>
      <c r="H50" s="56">
        <v>47</v>
      </c>
      <c r="I50" s="57">
        <v>53</v>
      </c>
      <c r="N50" s="55">
        <v>46</v>
      </c>
      <c r="O50" s="63">
        <v>66.5</v>
      </c>
      <c r="P50" s="57">
        <f t="shared" si="0"/>
        <v>33.5</v>
      </c>
    </row>
    <row r="51" spans="7:16" ht="15.75" thickBot="1" x14ac:dyDescent="0.3">
      <c r="G51" s="55">
        <v>48</v>
      </c>
      <c r="H51" s="56">
        <v>48</v>
      </c>
      <c r="I51" s="57">
        <v>52</v>
      </c>
      <c r="N51" s="55">
        <v>47</v>
      </c>
      <c r="O51" s="63">
        <v>68</v>
      </c>
      <c r="P51" s="57">
        <f t="shared" si="0"/>
        <v>32</v>
      </c>
    </row>
    <row r="52" spans="7:16" ht="15.75" thickBot="1" x14ac:dyDescent="0.3">
      <c r="G52" s="55">
        <v>49</v>
      </c>
      <c r="H52" s="56">
        <v>49</v>
      </c>
      <c r="I52" s="57">
        <v>51</v>
      </c>
      <c r="N52" s="55">
        <v>48</v>
      </c>
      <c r="O52" s="63">
        <v>69.5</v>
      </c>
      <c r="P52" s="57">
        <f t="shared" si="0"/>
        <v>30.5</v>
      </c>
    </row>
    <row r="53" spans="7:16" ht="15.75" thickBot="1" x14ac:dyDescent="0.3">
      <c r="G53" s="55">
        <v>50</v>
      </c>
      <c r="H53" s="56">
        <v>50</v>
      </c>
      <c r="I53" s="57">
        <v>50</v>
      </c>
      <c r="N53" s="55">
        <v>49</v>
      </c>
      <c r="O53" s="63">
        <v>71</v>
      </c>
      <c r="P53" s="57">
        <f t="shared" si="0"/>
        <v>29</v>
      </c>
    </row>
    <row r="54" spans="7:16" ht="15.75" thickBot="1" x14ac:dyDescent="0.3">
      <c r="G54" s="55">
        <v>51</v>
      </c>
      <c r="H54" s="56">
        <v>51</v>
      </c>
      <c r="I54" s="57">
        <v>49</v>
      </c>
      <c r="N54" s="55">
        <v>50</v>
      </c>
      <c r="O54" s="63">
        <v>72.5</v>
      </c>
      <c r="P54" s="57">
        <f t="shared" si="0"/>
        <v>27.5</v>
      </c>
    </row>
    <row r="55" spans="7:16" ht="15.75" thickBot="1" x14ac:dyDescent="0.3">
      <c r="G55" s="55">
        <v>52</v>
      </c>
      <c r="H55" s="56">
        <v>52</v>
      </c>
      <c r="I55" s="57">
        <v>48</v>
      </c>
      <c r="N55" s="55">
        <v>51</v>
      </c>
      <c r="O55" s="63">
        <v>74</v>
      </c>
      <c r="P55" s="57">
        <f t="shared" si="0"/>
        <v>26</v>
      </c>
    </row>
    <row r="56" spans="7:16" ht="15.75" thickBot="1" x14ac:dyDescent="0.3">
      <c r="G56" s="55">
        <v>53</v>
      </c>
      <c r="H56" s="56">
        <v>53</v>
      </c>
      <c r="I56" s="57">
        <v>47</v>
      </c>
      <c r="N56" s="55">
        <v>52</v>
      </c>
      <c r="O56" s="63">
        <v>75.5</v>
      </c>
      <c r="P56" s="57">
        <f t="shared" si="0"/>
        <v>24.5</v>
      </c>
    </row>
    <row r="57" spans="7:16" ht="15.75" thickBot="1" x14ac:dyDescent="0.3">
      <c r="G57" s="55">
        <v>54</v>
      </c>
      <c r="H57" s="56">
        <v>54</v>
      </c>
      <c r="I57" s="57">
        <v>46</v>
      </c>
      <c r="N57" s="55">
        <v>53</v>
      </c>
      <c r="O57" s="63">
        <v>77</v>
      </c>
      <c r="P57" s="57">
        <f t="shared" si="0"/>
        <v>23</v>
      </c>
    </row>
    <row r="58" spans="7:16" ht="15.75" thickBot="1" x14ac:dyDescent="0.3">
      <c r="G58" s="55">
        <v>55</v>
      </c>
      <c r="H58" s="56">
        <v>55</v>
      </c>
      <c r="I58" s="57">
        <v>45</v>
      </c>
      <c r="N58" s="55">
        <v>54</v>
      </c>
      <c r="O58" s="63">
        <v>78.5</v>
      </c>
      <c r="P58" s="57">
        <f t="shared" si="0"/>
        <v>21.5</v>
      </c>
    </row>
    <row r="59" spans="7:16" ht="15.75" thickBot="1" x14ac:dyDescent="0.3">
      <c r="G59" s="55">
        <v>56</v>
      </c>
      <c r="H59" s="56">
        <v>56</v>
      </c>
      <c r="I59" s="57">
        <v>44</v>
      </c>
      <c r="N59" s="55">
        <v>55</v>
      </c>
      <c r="O59" s="63">
        <v>80</v>
      </c>
      <c r="P59" s="57">
        <f t="shared" si="0"/>
        <v>20</v>
      </c>
    </row>
    <row r="60" spans="7:16" ht="15.75" thickBot="1" x14ac:dyDescent="0.3">
      <c r="G60" s="55">
        <v>57</v>
      </c>
      <c r="H60" s="56">
        <v>57</v>
      </c>
      <c r="I60" s="57">
        <v>43</v>
      </c>
      <c r="N60" s="55">
        <v>56</v>
      </c>
      <c r="O60" s="63">
        <v>81.5</v>
      </c>
      <c r="P60" s="57">
        <f t="shared" si="0"/>
        <v>18.5</v>
      </c>
    </row>
    <row r="61" spans="7:16" ht="15.75" thickBot="1" x14ac:dyDescent="0.3">
      <c r="G61" s="55">
        <v>58</v>
      </c>
      <c r="H61" s="56">
        <v>58</v>
      </c>
      <c r="I61" s="57">
        <v>42</v>
      </c>
      <c r="N61" s="55">
        <v>57</v>
      </c>
      <c r="O61" s="63">
        <v>83</v>
      </c>
      <c r="P61" s="57">
        <f t="shared" si="0"/>
        <v>17</v>
      </c>
    </row>
    <row r="62" spans="7:16" ht="15.75" thickBot="1" x14ac:dyDescent="0.3">
      <c r="G62" s="55">
        <v>59</v>
      </c>
      <c r="H62" s="56">
        <v>59</v>
      </c>
      <c r="I62" s="57">
        <v>41</v>
      </c>
      <c r="N62" s="55">
        <v>58</v>
      </c>
      <c r="O62" s="63">
        <v>84.5</v>
      </c>
      <c r="P62" s="57">
        <f t="shared" si="0"/>
        <v>15.5</v>
      </c>
    </row>
    <row r="63" spans="7:16" ht="15.75" thickBot="1" x14ac:dyDescent="0.3">
      <c r="G63" s="55">
        <v>60</v>
      </c>
      <c r="H63" s="56">
        <v>60</v>
      </c>
      <c r="I63" s="57">
        <v>40</v>
      </c>
      <c r="N63" s="55">
        <v>59</v>
      </c>
      <c r="O63" s="63">
        <v>85</v>
      </c>
      <c r="P63" s="71">
        <f t="shared" si="0"/>
        <v>14</v>
      </c>
    </row>
    <row r="64" spans="7:16" ht="15.75" thickBot="1" x14ac:dyDescent="0.3">
      <c r="G64" s="55">
        <v>61</v>
      </c>
      <c r="H64" s="56">
        <v>61</v>
      </c>
      <c r="I64" s="57">
        <v>39</v>
      </c>
      <c r="N64" s="55">
        <v>60</v>
      </c>
    </row>
    <row r="65" spans="7:15" ht="15.75" thickBot="1" x14ac:dyDescent="0.3">
      <c r="G65" s="55">
        <v>62</v>
      </c>
      <c r="H65" s="56">
        <v>62</v>
      </c>
      <c r="I65" s="57">
        <v>38</v>
      </c>
      <c r="N65" s="55">
        <v>61</v>
      </c>
      <c r="O65" s="79"/>
    </row>
    <row r="66" spans="7:15" ht="15.75" thickBot="1" x14ac:dyDescent="0.3">
      <c r="G66" s="55">
        <v>63</v>
      </c>
      <c r="H66" s="56">
        <v>63</v>
      </c>
      <c r="I66" s="57">
        <v>37</v>
      </c>
      <c r="N66" s="55">
        <v>62</v>
      </c>
      <c r="O66" s="79"/>
    </row>
    <row r="67" spans="7:15" ht="15.75" thickBot="1" x14ac:dyDescent="0.3">
      <c r="G67" s="55">
        <v>64</v>
      </c>
      <c r="H67" s="56">
        <v>64</v>
      </c>
      <c r="I67" s="57">
        <v>36</v>
      </c>
      <c r="N67" s="55">
        <v>63</v>
      </c>
      <c r="O67" s="79"/>
    </row>
    <row r="68" spans="7:15" ht="15.75" thickBot="1" x14ac:dyDescent="0.3">
      <c r="G68" s="55">
        <v>65</v>
      </c>
      <c r="H68" s="56">
        <v>65</v>
      </c>
      <c r="I68" s="57">
        <v>35</v>
      </c>
      <c r="N68" s="55">
        <v>64</v>
      </c>
      <c r="O68" s="79"/>
    </row>
    <row r="69" spans="7:15" ht="15.75" thickBot="1" x14ac:dyDescent="0.3">
      <c r="G69" s="55">
        <v>66</v>
      </c>
      <c r="H69" s="56">
        <v>66</v>
      </c>
      <c r="I69" s="57">
        <v>34</v>
      </c>
      <c r="N69" s="55">
        <v>65</v>
      </c>
      <c r="O69" s="79"/>
    </row>
    <row r="70" spans="7:15" ht="15.75" thickBot="1" x14ac:dyDescent="0.3">
      <c r="G70" s="55">
        <v>67</v>
      </c>
      <c r="H70" s="56">
        <v>67</v>
      </c>
      <c r="I70" s="57">
        <v>33</v>
      </c>
      <c r="N70" s="55">
        <v>66</v>
      </c>
      <c r="O70" s="79"/>
    </row>
    <row r="71" spans="7:15" ht="15.75" thickBot="1" x14ac:dyDescent="0.3">
      <c r="G71" s="55">
        <v>68</v>
      </c>
      <c r="H71" s="56">
        <v>68</v>
      </c>
      <c r="I71" s="57">
        <v>32</v>
      </c>
      <c r="N71" s="55">
        <v>67</v>
      </c>
      <c r="O71" s="79"/>
    </row>
    <row r="72" spans="7:15" ht="15.75" thickBot="1" x14ac:dyDescent="0.3">
      <c r="G72" s="55">
        <v>69</v>
      </c>
      <c r="H72" s="56">
        <v>69</v>
      </c>
      <c r="I72" s="57">
        <v>31</v>
      </c>
      <c r="N72" s="55">
        <v>68</v>
      </c>
      <c r="O72" s="79"/>
    </row>
    <row r="73" spans="7:15" ht="15.75" thickBot="1" x14ac:dyDescent="0.3">
      <c r="G73" s="55">
        <v>70</v>
      </c>
      <c r="H73" s="56">
        <v>70</v>
      </c>
      <c r="I73" s="71">
        <v>30</v>
      </c>
      <c r="N73" s="55">
        <v>69</v>
      </c>
      <c r="O73" s="79"/>
    </row>
    <row r="74" spans="7:15" ht="15.75" thickBot="1" x14ac:dyDescent="0.3">
      <c r="G74" s="46"/>
      <c r="H74" s="80"/>
      <c r="I74" s="81"/>
      <c r="N74" s="55">
        <v>70</v>
      </c>
      <c r="O74" s="79"/>
    </row>
    <row r="75" spans="7:15" ht="15.75" thickBot="1" x14ac:dyDescent="0.3">
      <c r="G75" s="46"/>
      <c r="H75" s="80"/>
      <c r="N75" s="55"/>
      <c r="O75" s="79"/>
    </row>
    <row r="76" spans="7:15" x14ac:dyDescent="0.25">
      <c r="G76" s="46"/>
      <c r="H76" s="80"/>
    </row>
    <row r="77" spans="7:15" x14ac:dyDescent="0.25">
      <c r="G77" s="46"/>
      <c r="H77" s="80"/>
    </row>
    <row r="78" spans="7:15" x14ac:dyDescent="0.25">
      <c r="G78" s="46"/>
      <c r="H78" s="80"/>
    </row>
    <row r="79" spans="7:15" x14ac:dyDescent="0.25">
      <c r="G79" s="46"/>
      <c r="H79" s="80"/>
    </row>
    <row r="80" spans="7:15" x14ac:dyDescent="0.25">
      <c r="G80" s="46"/>
      <c r="H80" s="80"/>
    </row>
    <row r="81" spans="7:8" x14ac:dyDescent="0.25">
      <c r="G81" s="46"/>
      <c r="H81" s="80"/>
    </row>
    <row r="82" spans="7:8" x14ac:dyDescent="0.25">
      <c r="G82" s="46"/>
      <c r="H82" s="80"/>
    </row>
    <row r="83" spans="7:8" x14ac:dyDescent="0.25">
      <c r="G83" s="46"/>
      <c r="H83" s="80"/>
    </row>
    <row r="84" spans="7:8" x14ac:dyDescent="0.25">
      <c r="G84" s="46"/>
      <c r="H84" s="80"/>
    </row>
    <row r="85" spans="7:8" x14ac:dyDescent="0.25">
      <c r="G85" s="46"/>
      <c r="H85" s="80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opLeftCell="A7" zoomScale="130" zoomScaleNormal="130" workbookViewId="0">
      <selection activeCell="E23" sqref="E23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114" t="s">
        <v>81</v>
      </c>
      <c r="D2" s="12"/>
      <c r="F2" s="5"/>
      <c r="G2" s="5" t="s">
        <v>59</v>
      </c>
      <c r="H2" s="5"/>
      <c r="I2" s="84"/>
    </row>
    <row r="3" spans="1:13" ht="18.75" x14ac:dyDescent="0.3">
      <c r="A3" s="10" t="s">
        <v>9</v>
      </c>
      <c r="B3" s="13"/>
      <c r="C3" s="94">
        <f>C4+C5</f>
        <v>11800</v>
      </c>
      <c r="D3" s="14" t="s">
        <v>57</v>
      </c>
      <c r="F3" s="83" t="s">
        <v>79</v>
      </c>
      <c r="G3" s="84" t="s">
        <v>69</v>
      </c>
      <c r="H3" s="88" t="s">
        <v>80</v>
      </c>
      <c r="I3" s="85" t="s">
        <v>37</v>
      </c>
      <c r="K3" s="4" t="s">
        <v>72</v>
      </c>
      <c r="L3" t="s">
        <v>65</v>
      </c>
    </row>
    <row r="4" spans="1:13" ht="30" x14ac:dyDescent="0.25">
      <c r="A4" s="15" t="s">
        <v>10</v>
      </c>
      <c r="B4" s="13"/>
      <c r="C4" s="94">
        <v>3000</v>
      </c>
      <c r="D4" s="16"/>
      <c r="F4" s="100" t="s">
        <v>83</v>
      </c>
      <c r="G4" s="84"/>
      <c r="H4" s="84">
        <v>30.54</v>
      </c>
      <c r="I4" s="85">
        <f>H4*10.764</f>
        <v>328.73255999999998</v>
      </c>
    </row>
    <row r="5" spans="1:13" x14ac:dyDescent="0.25">
      <c r="A5" s="10" t="s">
        <v>11</v>
      </c>
      <c r="B5" s="13"/>
      <c r="C5" s="94">
        <v>8800</v>
      </c>
      <c r="D5" s="16"/>
      <c r="F5" s="5"/>
      <c r="G5" s="84"/>
      <c r="H5" s="84"/>
      <c r="I5" s="85"/>
    </row>
    <row r="6" spans="1:13" x14ac:dyDescent="0.25">
      <c r="A6" s="10" t="s">
        <v>12</v>
      </c>
      <c r="B6" s="13"/>
      <c r="C6" s="94">
        <f>C4</f>
        <v>3000</v>
      </c>
      <c r="D6" s="16"/>
      <c r="F6" s="5"/>
      <c r="G6" s="84"/>
      <c r="H6" s="88"/>
      <c r="I6" s="85"/>
    </row>
    <row r="7" spans="1:13" x14ac:dyDescent="0.25">
      <c r="A7" s="10" t="s">
        <v>13</v>
      </c>
      <c r="B7" s="17"/>
      <c r="C7" s="4">
        <v>0</v>
      </c>
      <c r="D7" s="18"/>
    </row>
    <row r="8" spans="1:13" x14ac:dyDescent="0.25">
      <c r="A8" s="10" t="s">
        <v>14</v>
      </c>
      <c r="B8" s="17"/>
      <c r="C8" s="4">
        <f>C9-C7</f>
        <v>60</v>
      </c>
      <c r="D8" s="101" t="s">
        <v>73</v>
      </c>
      <c r="E8" s="101">
        <v>0</v>
      </c>
      <c r="L8" s="4"/>
      <c r="M8" s="4"/>
    </row>
    <row r="9" spans="1:13" x14ac:dyDescent="0.25">
      <c r="A9" s="10" t="s">
        <v>15</v>
      </c>
      <c r="B9" s="17"/>
      <c r="C9" s="4">
        <v>60</v>
      </c>
      <c r="D9" s="102"/>
      <c r="E9" s="101">
        <v>2024</v>
      </c>
    </row>
    <row r="10" spans="1:13" ht="30" x14ac:dyDescent="0.25">
      <c r="A10" s="15" t="s">
        <v>16</v>
      </c>
      <c r="B10" s="17"/>
      <c r="C10" s="4">
        <f>90*C7/C9</f>
        <v>0</v>
      </c>
      <c r="D10" s="4"/>
      <c r="E10" s="5"/>
      <c r="F10" s="82"/>
      <c r="G10" s="82"/>
    </row>
    <row r="11" spans="1:13" x14ac:dyDescent="0.25">
      <c r="A11" s="10"/>
      <c r="B11" s="19"/>
      <c r="C11" s="95">
        <f>C10%</f>
        <v>0</v>
      </c>
      <c r="D11" s="20"/>
      <c r="E11" s="3"/>
    </row>
    <row r="12" spans="1:13" x14ac:dyDescent="0.25">
      <c r="A12" s="10" t="s">
        <v>17</v>
      </c>
      <c r="B12" s="13"/>
      <c r="C12" s="94">
        <f>C6*C11</f>
        <v>0</v>
      </c>
      <c r="D12" s="16"/>
    </row>
    <row r="13" spans="1:13" x14ac:dyDescent="0.25">
      <c r="A13" s="10" t="s">
        <v>18</v>
      </c>
      <c r="B13" s="13"/>
      <c r="C13" s="94">
        <f>C6-C12</f>
        <v>3000</v>
      </c>
      <c r="D13" s="16"/>
      <c r="H13" s="4"/>
      <c r="M13" s="82"/>
    </row>
    <row r="14" spans="1:13" x14ac:dyDescent="0.25">
      <c r="A14" s="10" t="s">
        <v>11</v>
      </c>
      <c r="B14" s="13"/>
      <c r="C14" s="94">
        <f>C5</f>
        <v>8800</v>
      </c>
      <c r="D14" s="16"/>
      <c r="F14" s="82"/>
      <c r="G14" s="82"/>
      <c r="H14" s="4"/>
    </row>
    <row r="15" spans="1:13" x14ac:dyDescent="0.25">
      <c r="B15" s="13"/>
      <c r="C15" s="94"/>
      <c r="D15" s="16"/>
      <c r="H15" s="4"/>
    </row>
    <row r="16" spans="1:13" x14ac:dyDescent="0.25">
      <c r="A16" s="21" t="s">
        <v>19</v>
      </c>
      <c r="B16" s="22"/>
      <c r="C16" s="96">
        <f>C14+C13</f>
        <v>11800</v>
      </c>
      <c r="D16" s="14"/>
      <c r="E16" s="103"/>
      <c r="H16" s="82"/>
    </row>
    <row r="17" spans="1:9" x14ac:dyDescent="0.25">
      <c r="B17" s="17"/>
      <c r="C17" s="4"/>
      <c r="D17" s="18"/>
      <c r="H17" s="82"/>
    </row>
    <row r="18" spans="1:9" ht="16.5" x14ac:dyDescent="0.3">
      <c r="A18" s="110" t="s">
        <v>65</v>
      </c>
      <c r="B18" s="5"/>
      <c r="C18" s="97">
        <v>329</v>
      </c>
      <c r="D18" s="44"/>
      <c r="E18" s="45"/>
      <c r="F18">
        <f>11500000/C18</f>
        <v>34954.407294832825</v>
      </c>
    </row>
    <row r="19" spans="1:9" x14ac:dyDescent="0.25">
      <c r="A19" s="10"/>
      <c r="B19" s="4"/>
      <c r="C19" s="117">
        <f>C18*C16</f>
        <v>3882200</v>
      </c>
      <c r="D19" s="84" t="s">
        <v>42</v>
      </c>
      <c r="E19" s="23"/>
      <c r="H19" s="82"/>
    </row>
    <row r="20" spans="1:9" x14ac:dyDescent="0.25">
      <c r="A20" s="10"/>
      <c r="B20" s="40"/>
      <c r="C20" s="117">
        <f>C19*0.98</f>
        <v>3804556</v>
      </c>
      <c r="D20" s="84" t="s">
        <v>20</v>
      </c>
      <c r="E20" s="24"/>
      <c r="F20" s="6"/>
      <c r="H20" s="82"/>
    </row>
    <row r="21" spans="1:9" x14ac:dyDescent="0.25">
      <c r="A21" s="10"/>
      <c r="C21" s="117">
        <f>C19*0.8</f>
        <v>3105760</v>
      </c>
      <c r="D21" s="84" t="s">
        <v>21</v>
      </c>
      <c r="E21" s="24"/>
      <c r="F21" s="40"/>
    </row>
    <row r="22" spans="1:9" x14ac:dyDescent="0.25">
      <c r="A22" s="10"/>
      <c r="E22" s="40"/>
    </row>
    <row r="23" spans="1:9" x14ac:dyDescent="0.25">
      <c r="A23" s="25" t="s">
        <v>22</v>
      </c>
      <c r="B23" s="26"/>
      <c r="C23" s="98">
        <f>C4*D23</f>
        <v>1085700</v>
      </c>
      <c r="D23" s="27">
        <f>C18*1.1</f>
        <v>361.90000000000003</v>
      </c>
      <c r="E23" s="40"/>
    </row>
    <row r="24" spans="1:9" x14ac:dyDescent="0.25">
      <c r="A24" s="10" t="s">
        <v>23</v>
      </c>
      <c r="C24" s="93">
        <f>433.4*10438</f>
        <v>4523829.2</v>
      </c>
    </row>
    <row r="25" spans="1:9" x14ac:dyDescent="0.25">
      <c r="A25" s="28" t="s">
        <v>24</v>
      </c>
      <c r="B25" s="11"/>
      <c r="C25" s="40">
        <f>C19*0.025/12</f>
        <v>8087.916666666667</v>
      </c>
      <c r="D25" s="24"/>
    </row>
    <row r="26" spans="1:9" x14ac:dyDescent="0.25">
      <c r="C26" s="40"/>
      <c r="D26" s="24"/>
      <c r="F26" s="84" t="s">
        <v>75</v>
      </c>
    </row>
    <row r="27" spans="1:9" x14ac:dyDescent="0.25">
      <c r="A27" s="84" t="s">
        <v>86</v>
      </c>
      <c r="B27" s="84"/>
      <c r="C27" s="99"/>
      <c r="D27" s="86"/>
    </row>
    <row r="28" spans="1:9" x14ac:dyDescent="0.25">
      <c r="D28" s="82"/>
    </row>
    <row r="29" spans="1:9" x14ac:dyDescent="0.25">
      <c r="A29" s="84" t="s">
        <v>78</v>
      </c>
      <c r="B29" s="113" t="s">
        <v>76</v>
      </c>
      <c r="C29" s="113">
        <v>3641250</v>
      </c>
      <c r="D29"/>
      <c r="E29" s="11"/>
      <c r="F29" s="11"/>
      <c r="G29" s="3"/>
      <c r="H29" s="3"/>
    </row>
    <row r="30" spans="1:9" ht="18.75" x14ac:dyDescent="0.3">
      <c r="D30"/>
      <c r="E30" s="120" t="s">
        <v>74</v>
      </c>
      <c r="F30" s="120"/>
      <c r="G30" s="3"/>
      <c r="H30" s="87"/>
      <c r="I30" s="40"/>
    </row>
    <row r="31" spans="1:9" ht="18.75" x14ac:dyDescent="0.3">
      <c r="C31" s="40"/>
      <c r="D31"/>
      <c r="E31" s="120" t="s">
        <v>77</v>
      </c>
      <c r="F31" s="120"/>
      <c r="G31" s="3"/>
      <c r="H31" s="3"/>
    </row>
    <row r="32" spans="1:9" ht="18.75" x14ac:dyDescent="0.3">
      <c r="D32"/>
      <c r="E32" s="108" t="s">
        <v>42</v>
      </c>
      <c r="F32" s="108">
        <f>C19</f>
        <v>3882200</v>
      </c>
      <c r="G32" s="3"/>
      <c r="H32" s="3"/>
    </row>
    <row r="33" spans="1:9" ht="18.75" x14ac:dyDescent="0.3">
      <c r="D33"/>
      <c r="E33" s="108" t="s">
        <v>20</v>
      </c>
      <c r="F33" s="108">
        <f>C20</f>
        <v>3804556</v>
      </c>
      <c r="G33" s="3"/>
      <c r="H33" s="87">
        <f>F32*80</f>
        <v>310576000</v>
      </c>
    </row>
    <row r="34" spans="1:9" ht="18.75" x14ac:dyDescent="0.3">
      <c r="D34"/>
      <c r="E34" s="108" t="s">
        <v>21</v>
      </c>
      <c r="F34" s="108">
        <f>C21</f>
        <v>3105760</v>
      </c>
      <c r="G34" s="3"/>
      <c r="H34" s="3"/>
      <c r="I34">
        <f>11554200</f>
        <v>11554200</v>
      </c>
    </row>
    <row r="35" spans="1:9" x14ac:dyDescent="0.25">
      <c r="D35"/>
      <c r="G35" s="3"/>
      <c r="H35" s="3"/>
    </row>
    <row r="36" spans="1:9" x14ac:dyDescent="0.25">
      <c r="D36"/>
      <c r="E36" s="3"/>
      <c r="F36" s="3"/>
      <c r="G36" s="3"/>
      <c r="H36" s="3"/>
    </row>
    <row r="37" spans="1:9" x14ac:dyDescent="0.25">
      <c r="D37"/>
      <c r="E37" s="3"/>
      <c r="F37" s="3"/>
      <c r="G37" s="3"/>
      <c r="H37" s="3"/>
    </row>
    <row r="38" spans="1:9" x14ac:dyDescent="0.25">
      <c r="D38"/>
      <c r="E38" s="3"/>
      <c r="F38" s="3"/>
      <c r="G38" s="3"/>
      <c r="H38" s="3"/>
    </row>
    <row r="39" spans="1:9" x14ac:dyDescent="0.25">
      <c r="D39"/>
    </row>
    <row r="40" spans="1:9" x14ac:dyDescent="0.25">
      <c r="D40"/>
    </row>
    <row r="46" spans="1:9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56"/>
  <sheetViews>
    <sheetView tabSelected="1" zoomScaleNormal="100" workbookViewId="0">
      <selection activeCell="I2" sqref="I2:R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6.140625" customWidth="1"/>
    <col min="18" max="18" width="13.85546875" customWidth="1"/>
    <col min="19" max="19" width="19.28515625" customWidth="1"/>
    <col min="20" max="20" width="6.28515625" customWidth="1"/>
    <col min="26" max="26" width="10.42578125" bestFit="1" customWidth="1"/>
    <col min="30" max="30" width="10.42578125" bestFit="1" customWidth="1"/>
  </cols>
  <sheetData>
    <row r="1" spans="1:34" s="1" customFormat="1" ht="60" x14ac:dyDescent="0.25">
      <c r="A1" s="1" t="s">
        <v>0</v>
      </c>
      <c r="B1" s="1" t="s">
        <v>4</v>
      </c>
      <c r="C1" s="1" t="s">
        <v>71</v>
      </c>
      <c r="D1" s="1" t="s">
        <v>6</v>
      </c>
      <c r="E1" s="1" t="s">
        <v>1</v>
      </c>
      <c r="F1" s="1" t="s">
        <v>5</v>
      </c>
      <c r="G1" s="1" t="s">
        <v>7</v>
      </c>
      <c r="H1" s="1" t="s">
        <v>8</v>
      </c>
      <c r="I1" s="1" t="s">
        <v>2</v>
      </c>
      <c r="J1" s="1" t="s">
        <v>3</v>
      </c>
      <c r="O1" s="1" t="s">
        <v>65</v>
      </c>
      <c r="P1" s="1" t="s">
        <v>70</v>
      </c>
      <c r="Q1" s="1" t="s">
        <v>1</v>
      </c>
      <c r="R1" s="1" t="s">
        <v>65</v>
      </c>
    </row>
    <row r="2" spans="1:34" x14ac:dyDescent="0.25">
      <c r="B2">
        <v>322</v>
      </c>
      <c r="C2">
        <f>B2*1.1</f>
        <v>354.20000000000005</v>
      </c>
      <c r="D2" s="2">
        <f>C2*1.2</f>
        <v>425.04</v>
      </c>
      <c r="E2" s="2">
        <v>3300000</v>
      </c>
      <c r="F2" s="2">
        <f t="shared" ref="F2:F15" si="0">ROUND((E2/B2),0)</f>
        <v>10248</v>
      </c>
      <c r="G2" s="89">
        <f t="shared" ref="G2:G15" si="1">ROUND((E2/C2),0)</f>
        <v>9317</v>
      </c>
      <c r="H2">
        <f t="shared" ref="H2:H15" si="2">ROUND((E2/D2),0)</f>
        <v>7764</v>
      </c>
      <c r="I2" s="5">
        <v>36</v>
      </c>
      <c r="J2" s="5">
        <v>3612</v>
      </c>
      <c r="K2" s="5"/>
      <c r="L2" s="5"/>
      <c r="M2" s="5"/>
      <c r="N2" s="5">
        <v>30.54</v>
      </c>
      <c r="O2" s="116">
        <f>N2*10.764</f>
        <v>328.73255999999998</v>
      </c>
      <c r="P2" s="115">
        <f>O2*1.1</f>
        <v>361.605816</v>
      </c>
      <c r="Q2" s="115">
        <v>3375000</v>
      </c>
      <c r="R2" s="115">
        <f t="shared" ref="R2:R9" si="3">Q2/O2</f>
        <v>10266.70433862712</v>
      </c>
      <c r="S2" s="2"/>
      <c r="Z2" s="42"/>
    </row>
    <row r="3" spans="1:34" x14ac:dyDescent="0.25">
      <c r="B3">
        <v>469</v>
      </c>
      <c r="C3">
        <f t="shared" ref="C3:C12" si="4">B3*1.1</f>
        <v>515.90000000000009</v>
      </c>
      <c r="D3" s="2">
        <f t="shared" ref="D3:D12" si="5">C3*1.2</f>
        <v>619.08000000000004</v>
      </c>
      <c r="E3" s="2">
        <v>3650000</v>
      </c>
      <c r="F3" s="2">
        <f t="shared" si="0"/>
        <v>7783</v>
      </c>
      <c r="G3" s="89">
        <f t="shared" si="1"/>
        <v>7075</v>
      </c>
      <c r="H3">
        <f t="shared" si="2"/>
        <v>5896</v>
      </c>
      <c r="I3">
        <v>36</v>
      </c>
      <c r="J3">
        <v>3611</v>
      </c>
      <c r="N3">
        <v>48.31</v>
      </c>
      <c r="O3" s="111">
        <f>N3*10.764</f>
        <v>520.00883999999996</v>
      </c>
      <c r="P3" s="2">
        <f t="shared" ref="P3:P9" si="6">O3*1.1</f>
        <v>572.00972400000001</v>
      </c>
      <c r="Q3" s="2">
        <v>4900000</v>
      </c>
      <c r="R3" s="2">
        <f t="shared" si="3"/>
        <v>9422.916733492455</v>
      </c>
      <c r="S3" s="2"/>
      <c r="AD3" s="42"/>
    </row>
    <row r="4" spans="1:34" x14ac:dyDescent="0.25">
      <c r="B4" s="82">
        <v>292</v>
      </c>
      <c r="C4">
        <f t="shared" si="4"/>
        <v>321.20000000000005</v>
      </c>
      <c r="D4" s="2">
        <f t="shared" si="5"/>
        <v>385.44000000000005</v>
      </c>
      <c r="E4" s="2">
        <v>3000000</v>
      </c>
      <c r="F4" s="2">
        <f t="shared" si="0"/>
        <v>10274</v>
      </c>
      <c r="G4" s="89">
        <f t="shared" si="1"/>
        <v>9340</v>
      </c>
      <c r="H4">
        <f t="shared" si="2"/>
        <v>7783</v>
      </c>
      <c r="I4" s="124">
        <v>26</v>
      </c>
      <c r="J4" s="124">
        <v>2601</v>
      </c>
      <c r="K4" s="124"/>
      <c r="L4" s="124"/>
      <c r="M4" s="124"/>
      <c r="N4" s="124">
        <v>40.35</v>
      </c>
      <c r="O4" s="125">
        <f>N4*10.764</f>
        <v>434.32740000000001</v>
      </c>
      <c r="P4" s="126">
        <f t="shared" si="6"/>
        <v>477.76014000000004</v>
      </c>
      <c r="Q4" s="126">
        <v>4450000</v>
      </c>
      <c r="R4" s="126">
        <f t="shared" si="3"/>
        <v>10245.72707132914</v>
      </c>
      <c r="S4" s="115"/>
    </row>
    <row r="5" spans="1:34" x14ac:dyDescent="0.25">
      <c r="B5" s="82">
        <v>400</v>
      </c>
      <c r="C5">
        <f t="shared" si="4"/>
        <v>440.00000000000006</v>
      </c>
      <c r="D5" s="2">
        <f t="shared" si="5"/>
        <v>528</v>
      </c>
      <c r="E5" s="2">
        <v>3200000</v>
      </c>
      <c r="F5" s="2">
        <f t="shared" si="0"/>
        <v>8000</v>
      </c>
      <c r="G5" s="89">
        <f t="shared" si="1"/>
        <v>7273</v>
      </c>
      <c r="H5">
        <f t="shared" si="2"/>
        <v>6061</v>
      </c>
      <c r="I5" s="5">
        <v>1</v>
      </c>
      <c r="J5" s="5">
        <v>101</v>
      </c>
      <c r="K5" s="5"/>
      <c r="L5" s="5"/>
      <c r="M5" s="5"/>
      <c r="N5" s="5">
        <v>54.281999999999996</v>
      </c>
      <c r="O5" s="116">
        <f t="shared" ref="O5:O11" si="7">N5*10.764</f>
        <v>584.29144799999995</v>
      </c>
      <c r="P5" s="115">
        <f t="shared" si="6"/>
        <v>642.72059279999996</v>
      </c>
      <c r="Q5" s="115">
        <v>6300000</v>
      </c>
      <c r="R5" s="115">
        <f t="shared" si="3"/>
        <v>10782.290279216957</v>
      </c>
      <c r="S5" s="2" t="e">
        <f>Q5/#REF!</f>
        <v>#REF!</v>
      </c>
    </row>
    <row r="6" spans="1:34" x14ac:dyDescent="0.25">
      <c r="B6">
        <v>434</v>
      </c>
      <c r="C6">
        <f t="shared" si="4"/>
        <v>477.40000000000003</v>
      </c>
      <c r="D6" s="2">
        <f t="shared" si="5"/>
        <v>572.88</v>
      </c>
      <c r="E6" s="2">
        <v>4200000</v>
      </c>
      <c r="F6" s="2">
        <f t="shared" si="0"/>
        <v>9677</v>
      </c>
      <c r="G6" s="89">
        <f t="shared" si="1"/>
        <v>8798</v>
      </c>
      <c r="H6">
        <f t="shared" si="2"/>
        <v>7331</v>
      </c>
      <c r="I6">
        <v>24</v>
      </c>
      <c r="J6">
        <v>2407</v>
      </c>
      <c r="N6">
        <v>61.55</v>
      </c>
      <c r="O6" s="111">
        <f t="shared" si="7"/>
        <v>662.52419999999995</v>
      </c>
      <c r="P6" s="2">
        <f t="shared" si="6"/>
        <v>728.77661999999998</v>
      </c>
      <c r="Q6" s="2">
        <v>6500000</v>
      </c>
      <c r="R6" s="2">
        <f t="shared" si="3"/>
        <v>9810.9623769214777</v>
      </c>
      <c r="S6" s="2"/>
      <c r="AH6" t="s">
        <v>43</v>
      </c>
    </row>
    <row r="7" spans="1:34" x14ac:dyDescent="0.25">
      <c r="B7" s="5">
        <v>320</v>
      </c>
      <c r="C7" s="5">
        <f t="shared" si="4"/>
        <v>352</v>
      </c>
      <c r="D7" s="115">
        <f t="shared" si="5"/>
        <v>422.4</v>
      </c>
      <c r="E7" s="115">
        <v>3900000</v>
      </c>
      <c r="F7" s="115">
        <f t="shared" si="0"/>
        <v>12188</v>
      </c>
      <c r="G7">
        <f t="shared" si="1"/>
        <v>11080</v>
      </c>
      <c r="H7">
        <f t="shared" si="2"/>
        <v>9233</v>
      </c>
      <c r="I7">
        <v>27</v>
      </c>
      <c r="J7">
        <v>2701</v>
      </c>
      <c r="N7">
        <v>40.35</v>
      </c>
      <c r="O7" s="111">
        <f t="shared" si="7"/>
        <v>434.32740000000001</v>
      </c>
      <c r="P7" s="2">
        <f t="shared" si="6"/>
        <v>477.76014000000004</v>
      </c>
      <c r="Q7" s="2">
        <v>4450000</v>
      </c>
      <c r="R7" s="2">
        <f t="shared" si="3"/>
        <v>10245.72707132914</v>
      </c>
      <c r="S7" s="2"/>
    </row>
    <row r="8" spans="1:34" x14ac:dyDescent="0.25">
      <c r="B8" s="122">
        <v>278</v>
      </c>
      <c r="C8" s="122">
        <f t="shared" si="4"/>
        <v>305.8</v>
      </c>
      <c r="D8" s="123">
        <f t="shared" si="5"/>
        <v>366.96</v>
      </c>
      <c r="E8" s="123">
        <v>3800000</v>
      </c>
      <c r="F8" s="123">
        <f t="shared" si="0"/>
        <v>13669</v>
      </c>
      <c r="G8" s="122">
        <f t="shared" si="1"/>
        <v>12426</v>
      </c>
      <c r="H8">
        <f t="shared" si="2"/>
        <v>10355</v>
      </c>
      <c r="I8" s="5">
        <v>23</v>
      </c>
      <c r="J8" s="5">
        <v>2308</v>
      </c>
      <c r="K8" s="5"/>
      <c r="L8" s="5"/>
      <c r="M8" s="5"/>
      <c r="N8" s="5">
        <v>30.54</v>
      </c>
      <c r="O8" s="116">
        <f t="shared" si="7"/>
        <v>328.73255999999998</v>
      </c>
      <c r="P8" s="115">
        <f t="shared" si="6"/>
        <v>361.605816</v>
      </c>
      <c r="Q8" s="115">
        <v>3500000</v>
      </c>
      <c r="R8" s="115">
        <f t="shared" si="3"/>
        <v>10646.952647465163</v>
      </c>
      <c r="S8" s="2"/>
    </row>
    <row r="9" spans="1:34" x14ac:dyDescent="0.25">
      <c r="B9">
        <v>343</v>
      </c>
      <c r="C9">
        <f t="shared" si="4"/>
        <v>377.3</v>
      </c>
      <c r="D9" s="2">
        <f t="shared" si="5"/>
        <v>452.76</v>
      </c>
      <c r="E9" s="2">
        <v>3700000</v>
      </c>
      <c r="F9" s="2">
        <f t="shared" si="0"/>
        <v>10787</v>
      </c>
      <c r="G9">
        <f t="shared" si="1"/>
        <v>9807</v>
      </c>
      <c r="H9">
        <f t="shared" si="2"/>
        <v>8172</v>
      </c>
      <c r="O9" s="111">
        <f t="shared" si="7"/>
        <v>0</v>
      </c>
      <c r="P9" s="2">
        <f t="shared" si="6"/>
        <v>0</v>
      </c>
      <c r="Q9" s="2"/>
      <c r="R9" s="2" t="e">
        <f t="shared" si="3"/>
        <v>#DIV/0!</v>
      </c>
      <c r="S9" s="2"/>
    </row>
    <row r="10" spans="1:34" x14ac:dyDescent="0.25">
      <c r="B10">
        <v>569</v>
      </c>
      <c r="C10">
        <f t="shared" si="4"/>
        <v>625.90000000000009</v>
      </c>
      <c r="D10" s="2">
        <f t="shared" si="5"/>
        <v>751.08</v>
      </c>
      <c r="E10" s="2">
        <v>5700000</v>
      </c>
      <c r="F10" s="2">
        <f t="shared" si="0"/>
        <v>10018</v>
      </c>
      <c r="G10">
        <f t="shared" si="1"/>
        <v>9107</v>
      </c>
      <c r="H10">
        <f t="shared" si="2"/>
        <v>7589</v>
      </c>
      <c r="O10" s="111">
        <f t="shared" si="7"/>
        <v>0</v>
      </c>
      <c r="Q10" s="2"/>
      <c r="R10" s="2"/>
    </row>
    <row r="11" spans="1:34" ht="16.5" x14ac:dyDescent="0.3">
      <c r="B11" s="5">
        <v>342</v>
      </c>
      <c r="C11" s="5">
        <f t="shared" si="4"/>
        <v>376.20000000000005</v>
      </c>
      <c r="D11" s="115">
        <f t="shared" si="5"/>
        <v>451.44000000000005</v>
      </c>
      <c r="E11" s="115">
        <v>4376000</v>
      </c>
      <c r="F11" s="115">
        <f t="shared" si="0"/>
        <v>12795</v>
      </c>
      <c r="G11">
        <f t="shared" si="1"/>
        <v>11632</v>
      </c>
      <c r="H11">
        <f t="shared" si="2"/>
        <v>9693</v>
      </c>
      <c r="O11" s="111">
        <f t="shared" si="7"/>
        <v>0</v>
      </c>
      <c r="Q11" s="2"/>
      <c r="R11" s="2"/>
      <c r="U11" s="106"/>
      <c r="V11" s="31"/>
      <c r="W11" s="31"/>
      <c r="X11" s="31"/>
      <c r="Y11" s="31"/>
      <c r="Z11" s="31"/>
      <c r="AA11" s="31"/>
      <c r="AB11" s="31"/>
    </row>
    <row r="12" spans="1:34" ht="18.75" x14ac:dyDescent="0.25">
      <c r="B12" s="5">
        <v>301</v>
      </c>
      <c r="C12" s="5">
        <f t="shared" si="4"/>
        <v>331.1</v>
      </c>
      <c r="D12" s="115">
        <f t="shared" si="5"/>
        <v>397.32</v>
      </c>
      <c r="E12" s="115">
        <v>3900000</v>
      </c>
      <c r="F12" s="5">
        <f t="shared" si="0"/>
        <v>12957</v>
      </c>
      <c r="G12">
        <f t="shared" si="1"/>
        <v>11779</v>
      </c>
      <c r="H12">
        <f t="shared" si="2"/>
        <v>9816</v>
      </c>
      <c r="Q12" s="2"/>
      <c r="R12" s="2"/>
      <c r="U12" s="107"/>
    </row>
    <row r="13" spans="1:34" x14ac:dyDescent="0.25">
      <c r="E13" s="2"/>
      <c r="F13" t="e">
        <f t="shared" si="0"/>
        <v>#DIV/0!</v>
      </c>
      <c r="G13" t="e">
        <f t="shared" si="1"/>
        <v>#DIV/0!</v>
      </c>
      <c r="H13" t="e">
        <f t="shared" si="2"/>
        <v>#DIV/0!</v>
      </c>
      <c r="Q13" s="2"/>
      <c r="R13" s="2"/>
    </row>
    <row r="14" spans="1:34" x14ac:dyDescent="0.25">
      <c r="C14">
        <f t="shared" ref="C14" si="8">B14*1.1</f>
        <v>0</v>
      </c>
      <c r="D14">
        <f t="shared" ref="D14:D15" si="9">C14*1.2</f>
        <v>0</v>
      </c>
      <c r="E14" s="2"/>
      <c r="F14" t="e">
        <f t="shared" si="0"/>
        <v>#DIV/0!</v>
      </c>
      <c r="G14" t="e">
        <f t="shared" si="1"/>
        <v>#DIV/0!</v>
      </c>
      <c r="H14" t="e">
        <f t="shared" si="2"/>
        <v>#DIV/0!</v>
      </c>
      <c r="O14" s="3"/>
      <c r="P14" s="3"/>
      <c r="Q14" s="112"/>
      <c r="R14" s="112"/>
      <c r="S14" s="3"/>
      <c r="T14" s="3"/>
      <c r="U14" s="3"/>
      <c r="V14" s="3"/>
      <c r="W14" s="3"/>
    </row>
    <row r="15" spans="1:34" x14ac:dyDescent="0.25">
      <c r="C15">
        <f t="shared" ref="C15" si="10">B15*1.2</f>
        <v>0</v>
      </c>
      <c r="D15">
        <f t="shared" si="9"/>
        <v>0</v>
      </c>
      <c r="E15" s="2"/>
      <c r="F15" t="e">
        <f t="shared" si="0"/>
        <v>#DIV/0!</v>
      </c>
      <c r="G15" t="e">
        <f t="shared" si="1"/>
        <v>#DIV/0!</v>
      </c>
      <c r="H15" t="e">
        <f t="shared" si="2"/>
        <v>#DIV/0!</v>
      </c>
      <c r="O15" s="3"/>
      <c r="P15" s="3"/>
      <c r="Q15" s="112"/>
      <c r="R15" s="112"/>
      <c r="S15" s="3"/>
      <c r="T15" s="3"/>
      <c r="U15" s="3"/>
      <c r="V15" s="3"/>
      <c r="W15" s="3"/>
    </row>
    <row r="16" spans="1:34" x14ac:dyDescent="0.25">
      <c r="C16">
        <f t="shared" ref="C16:C19" si="11">B16*1.2</f>
        <v>0</v>
      </c>
      <c r="D16">
        <f t="shared" ref="D16:D19" si="12">C16*1.2</f>
        <v>0</v>
      </c>
      <c r="E16" s="2"/>
      <c r="F16" t="e">
        <f t="shared" ref="F16:F19" si="13">ROUND((E16/B16),0)</f>
        <v>#DIV/0!</v>
      </c>
      <c r="G16" t="e">
        <f t="shared" ref="G16:G19" si="14">ROUND((E16/C16),0)</f>
        <v>#DIV/0!</v>
      </c>
      <c r="H16" t="e">
        <f t="shared" ref="H16:H19" si="15">ROUND((E16/D16),0)</f>
        <v>#DIV/0!</v>
      </c>
      <c r="O16" s="3"/>
      <c r="P16" s="3"/>
      <c r="Q16" s="112"/>
      <c r="R16" s="112"/>
      <c r="S16" s="3"/>
      <c r="T16" s="3"/>
      <c r="U16" s="3"/>
      <c r="V16" s="3"/>
      <c r="W16" s="3"/>
    </row>
    <row r="17" spans="1:18" x14ac:dyDescent="0.25">
      <c r="C17">
        <f t="shared" si="11"/>
        <v>0</v>
      </c>
      <c r="D17">
        <f t="shared" si="12"/>
        <v>0</v>
      </c>
      <c r="E17" s="2"/>
      <c r="F17" t="e">
        <f t="shared" si="13"/>
        <v>#DIV/0!</v>
      </c>
      <c r="G17" t="e">
        <f t="shared" si="14"/>
        <v>#DIV/0!</v>
      </c>
      <c r="H17" t="e">
        <f t="shared" si="15"/>
        <v>#DIV/0!</v>
      </c>
      <c r="Q17" s="2"/>
      <c r="R17" s="2"/>
    </row>
    <row r="18" spans="1:18" x14ac:dyDescent="0.25">
      <c r="C18">
        <f t="shared" si="11"/>
        <v>0</v>
      </c>
      <c r="D18">
        <f t="shared" si="12"/>
        <v>0</v>
      </c>
      <c r="E18" s="2">
        <f t="shared" ref="E18:E19" si="16">Q18</f>
        <v>0</v>
      </c>
      <c r="F18" t="e">
        <f t="shared" si="13"/>
        <v>#DIV/0!</v>
      </c>
      <c r="G18" t="e">
        <f t="shared" si="14"/>
        <v>#DIV/0!</v>
      </c>
      <c r="H18" t="e">
        <f t="shared" si="15"/>
        <v>#DIV/0!</v>
      </c>
      <c r="I18">
        <f>S18</f>
        <v>0</v>
      </c>
      <c r="J18">
        <f>T18</f>
        <v>0</v>
      </c>
      <c r="Q18" s="2"/>
      <c r="R18" s="2"/>
    </row>
    <row r="19" spans="1:18" x14ac:dyDescent="0.25">
      <c r="C19">
        <f t="shared" si="11"/>
        <v>0</v>
      </c>
      <c r="D19">
        <f t="shared" si="12"/>
        <v>0</v>
      </c>
      <c r="E19" s="2">
        <f t="shared" si="16"/>
        <v>0</v>
      </c>
      <c r="F19" t="e">
        <f t="shared" si="13"/>
        <v>#DIV/0!</v>
      </c>
      <c r="G19" t="e">
        <f t="shared" si="14"/>
        <v>#DIV/0!</v>
      </c>
      <c r="H19" t="e">
        <f t="shared" si="15"/>
        <v>#DIV/0!</v>
      </c>
      <c r="I19">
        <f>S19</f>
        <v>0</v>
      </c>
      <c r="J19">
        <f>T19</f>
        <v>0</v>
      </c>
      <c r="Q19" s="2"/>
      <c r="R19" s="2"/>
    </row>
    <row r="20" spans="1:18" s="6" customFormat="1" x14ac:dyDescent="0.25">
      <c r="A20" s="89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</row>
    <row r="21" spans="1:18" s="6" customFormat="1" ht="16.5" x14ac:dyDescent="0.3">
      <c r="A21" s="89"/>
      <c r="B21" s="89"/>
      <c r="C21" s="89"/>
      <c r="D21" s="89"/>
      <c r="E21" s="89"/>
      <c r="F21" s="31"/>
      <c r="G21" s="89"/>
      <c r="H21" s="89"/>
      <c r="I21" s="89"/>
      <c r="J21" s="89"/>
      <c r="K21" s="89"/>
      <c r="L21" s="89"/>
      <c r="M21" s="89"/>
    </row>
    <row r="22" spans="1:18" s="6" customFormat="1" x14ac:dyDescent="0.25">
      <c r="A22" s="89"/>
      <c r="B22" s="89"/>
      <c r="C22" s="89"/>
      <c r="D22" s="89"/>
      <c r="E22" s="89"/>
      <c r="F22" s="104" t="s">
        <v>66</v>
      </c>
      <c r="G22" s="89"/>
      <c r="H22" s="89"/>
      <c r="I22" s="89"/>
      <c r="J22" s="89"/>
      <c r="K22" s="89"/>
      <c r="L22" s="89"/>
      <c r="M22" s="89"/>
    </row>
    <row r="23" spans="1:18" s="6" customFormat="1" x14ac:dyDescent="0.25">
      <c r="B23" s="89"/>
      <c r="C23" s="109"/>
      <c r="D23" s="109"/>
      <c r="E23" s="109"/>
      <c r="F23" s="105" t="s">
        <v>65</v>
      </c>
      <c r="G23" s="105">
        <v>394</v>
      </c>
      <c r="H23" s="89"/>
      <c r="I23" s="89">
        <f>G23*9500</f>
        <v>3743000</v>
      </c>
      <c r="J23" s="89"/>
      <c r="K23" s="89"/>
      <c r="L23" s="89"/>
      <c r="M23" s="89"/>
    </row>
    <row r="24" spans="1:18" s="6" customFormat="1" x14ac:dyDescent="0.25">
      <c r="B24" s="90"/>
      <c r="C24" s="90" t="s">
        <v>1</v>
      </c>
      <c r="D24" s="90">
        <v>7100000</v>
      </c>
      <c r="E24" s="90"/>
      <c r="F24" s="91" t="s">
        <v>62</v>
      </c>
      <c r="G24" s="91">
        <v>0</v>
      </c>
      <c r="H24" s="90"/>
      <c r="I24" s="90"/>
      <c r="J24" s="90"/>
      <c r="K24" s="90"/>
      <c r="L24" s="90"/>
      <c r="M24" s="90"/>
    </row>
    <row r="25" spans="1:18" s="6" customFormat="1" x14ac:dyDescent="0.25">
      <c r="B25" s="90"/>
      <c r="C25" s="90"/>
      <c r="D25" s="90"/>
      <c r="E25" s="90"/>
      <c r="F25" s="91" t="s">
        <v>67</v>
      </c>
      <c r="G25" s="91">
        <v>0</v>
      </c>
      <c r="H25" s="90"/>
      <c r="I25" s="90"/>
      <c r="J25" s="90"/>
      <c r="K25" s="90"/>
      <c r="L25" s="90"/>
      <c r="M25" s="90"/>
    </row>
    <row r="26" spans="1:18" s="6" customFormat="1" x14ac:dyDescent="0.25">
      <c r="B26" s="90"/>
      <c r="C26" s="90"/>
      <c r="D26" s="90"/>
      <c r="E26" s="90"/>
      <c r="F26" s="92" t="s">
        <v>68</v>
      </c>
      <c r="G26" s="92">
        <f>G23+G24+G25</f>
        <v>394</v>
      </c>
      <c r="H26" s="90"/>
      <c r="I26" s="90"/>
      <c r="J26" s="90"/>
      <c r="K26" s="90"/>
      <c r="L26" s="90"/>
      <c r="M26" s="90"/>
    </row>
    <row r="27" spans="1:18" s="6" customFormat="1" x14ac:dyDescent="0.25">
      <c r="B27" s="90"/>
      <c r="C27" s="90"/>
      <c r="D27" s="90"/>
      <c r="E27" s="90"/>
      <c r="F27" s="91"/>
      <c r="G27" s="91"/>
      <c r="H27" s="90"/>
      <c r="I27" s="90"/>
      <c r="J27" s="90"/>
      <c r="K27" s="90"/>
      <c r="L27" s="90"/>
      <c r="M27" s="90"/>
    </row>
    <row r="28" spans="1:18" s="6" customFormat="1" x14ac:dyDescent="0.25">
      <c r="B28" s="90"/>
      <c r="C28" s="90"/>
      <c r="D28" s="90"/>
      <c r="E28" s="90"/>
      <c r="F28" s="91" t="s">
        <v>61</v>
      </c>
      <c r="G28" s="91">
        <v>0</v>
      </c>
      <c r="H28" s="90"/>
      <c r="I28" s="90" t="e">
        <f>G34/G28</f>
        <v>#DIV/0!</v>
      </c>
      <c r="J28" s="90"/>
      <c r="K28" s="90"/>
      <c r="L28" s="90"/>
      <c r="M28" s="90"/>
    </row>
    <row r="29" spans="1:18" s="6" customFormat="1" x14ac:dyDescent="0.25">
      <c r="B29" s="90"/>
      <c r="C29" s="90"/>
      <c r="D29" s="90"/>
      <c r="E29" s="90"/>
      <c r="F29" s="91" t="s">
        <v>62</v>
      </c>
      <c r="G29" s="91">
        <v>0</v>
      </c>
      <c r="H29" s="90"/>
      <c r="I29" s="90"/>
      <c r="J29" s="90"/>
      <c r="K29" s="90"/>
      <c r="L29" s="90"/>
      <c r="M29" s="90"/>
    </row>
    <row r="30" spans="1:18" s="6" customFormat="1" x14ac:dyDescent="0.25">
      <c r="B30" s="90"/>
      <c r="C30" s="90"/>
      <c r="D30" s="90"/>
      <c r="E30" s="90"/>
      <c r="F30" s="91" t="s">
        <v>60</v>
      </c>
      <c r="G30" s="91">
        <v>0</v>
      </c>
      <c r="H30" s="90"/>
      <c r="I30" s="90"/>
      <c r="J30" s="90"/>
      <c r="K30" s="90"/>
      <c r="L30" s="90"/>
      <c r="M30" s="90"/>
    </row>
    <row r="31" spans="1:18" s="6" customFormat="1" x14ac:dyDescent="0.25">
      <c r="B31" s="90"/>
      <c r="C31" s="93"/>
      <c r="D31" s="93"/>
      <c r="E31" s="90"/>
      <c r="F31" s="92" t="s">
        <v>63</v>
      </c>
      <c r="G31" s="92">
        <f>SUM(G28:G30)</f>
        <v>0</v>
      </c>
      <c r="H31" s="90"/>
      <c r="I31" s="90" t="e">
        <f>I23/G31</f>
        <v>#DIV/0!</v>
      </c>
      <c r="J31" s="90"/>
      <c r="K31" s="90"/>
      <c r="L31" s="90"/>
      <c r="M31" s="90"/>
      <c r="O31" s="43"/>
      <c r="P31" s="43"/>
    </row>
    <row r="32" spans="1:18" s="6" customFormat="1" x14ac:dyDescent="0.25">
      <c r="B32" s="90"/>
      <c r="C32" s="93"/>
      <c r="D32" s="93"/>
      <c r="E32" s="90"/>
      <c r="F32" s="92" t="s">
        <v>64</v>
      </c>
      <c r="G32" s="91">
        <f>G31</f>
        <v>0</v>
      </c>
      <c r="H32" s="90" t="e">
        <f>G31/G32</f>
        <v>#DIV/0!</v>
      </c>
      <c r="I32" s="90" t="s">
        <v>44</v>
      </c>
      <c r="J32" s="90"/>
      <c r="K32" s="90"/>
      <c r="L32" s="90"/>
      <c r="M32" s="90"/>
    </row>
    <row r="33" spans="2:19" s="6" customFormat="1" x14ac:dyDescent="0.25">
      <c r="B33" s="90"/>
      <c r="C33" s="93"/>
      <c r="D33" s="93"/>
      <c r="E33" s="90"/>
      <c r="F33" s="91" t="s">
        <v>41</v>
      </c>
      <c r="G33" s="91">
        <v>10000</v>
      </c>
      <c r="H33" s="90"/>
      <c r="I33" s="90"/>
      <c r="J33" s="90"/>
      <c r="K33" s="90"/>
      <c r="L33" s="90"/>
      <c r="M33" s="90"/>
    </row>
    <row r="34" spans="2:19" s="6" customFormat="1" x14ac:dyDescent="0.25">
      <c r="B34" s="90"/>
      <c r="C34" s="93"/>
      <c r="D34" s="93"/>
      <c r="E34" s="90"/>
      <c r="F34" s="92" t="s">
        <v>42</v>
      </c>
      <c r="G34" s="92">
        <f>G26*G33</f>
        <v>3940000</v>
      </c>
      <c r="H34" s="90" t="e">
        <f>G34/D28</f>
        <v>#DIV/0!</v>
      </c>
      <c r="I34" s="90"/>
      <c r="J34" s="90"/>
      <c r="K34" s="90"/>
      <c r="L34" s="90"/>
      <c r="M34" s="90"/>
    </row>
    <row r="35" spans="2:19" s="6" customFormat="1" x14ac:dyDescent="0.25">
      <c r="B35" s="90"/>
      <c r="C35" s="93"/>
      <c r="D35" s="93"/>
      <c r="E35" s="90"/>
      <c r="F35" s="92" t="s">
        <v>20</v>
      </c>
      <c r="G35" s="92">
        <f>G34*90%</f>
        <v>3546000</v>
      </c>
      <c r="H35" s="90"/>
      <c r="I35" s="90"/>
      <c r="J35" s="90"/>
      <c r="K35" s="90"/>
      <c r="L35" s="90"/>
      <c r="M35" s="90"/>
    </row>
    <row r="36" spans="2:19" s="6" customFormat="1" x14ac:dyDescent="0.25">
      <c r="B36" s="90"/>
      <c r="C36" s="93"/>
      <c r="D36" s="93"/>
      <c r="E36" s="90"/>
      <c r="F36" s="92" t="s">
        <v>21</v>
      </c>
      <c r="G36" s="92">
        <f>G34*80%</f>
        <v>3152000</v>
      </c>
      <c r="H36" s="90"/>
      <c r="I36" s="90"/>
      <c r="J36" s="90"/>
      <c r="K36" s="90"/>
      <c r="L36" s="90"/>
      <c r="M36" s="90"/>
    </row>
    <row r="37" spans="2:19" x14ac:dyDescent="0.25"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</row>
    <row r="38" spans="2:19" x14ac:dyDescent="0.25"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6"/>
      <c r="O38" s="6"/>
      <c r="P38" s="6"/>
      <c r="Q38" s="6"/>
      <c r="R38" s="6"/>
      <c r="S38" s="6"/>
    </row>
    <row r="39" spans="2:19" x14ac:dyDescent="0.25"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6"/>
      <c r="O39" s="6"/>
      <c r="P39" s="6"/>
      <c r="Q39" s="6"/>
      <c r="R39" s="6"/>
      <c r="S39" s="6"/>
    </row>
    <row r="40" spans="2:19" x14ac:dyDescent="0.25"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6"/>
      <c r="O40" s="6"/>
      <c r="P40" s="6"/>
      <c r="Q40" s="6"/>
      <c r="R40" s="6"/>
      <c r="S40" s="6"/>
    </row>
    <row r="41" spans="2:19" x14ac:dyDescent="0.25"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6"/>
      <c r="O41" s="6"/>
      <c r="P41" s="6"/>
      <c r="Q41" s="6"/>
      <c r="R41" s="6"/>
      <c r="S41" s="6"/>
    </row>
    <row r="42" spans="2:19" x14ac:dyDescent="0.25"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6"/>
      <c r="O42" s="6"/>
      <c r="P42" s="6"/>
      <c r="Q42" s="6"/>
      <c r="R42" s="6"/>
      <c r="S42" s="6"/>
    </row>
    <row r="43" spans="2:19" x14ac:dyDescent="0.25"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6"/>
      <c r="O43" s="43"/>
      <c r="P43" s="43"/>
      <c r="Q43" s="6"/>
      <c r="R43" s="6"/>
      <c r="S43" s="6"/>
    </row>
    <row r="44" spans="2:19" x14ac:dyDescent="0.25"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6"/>
      <c r="O44" s="6"/>
      <c r="P44" s="6"/>
      <c r="Q44" s="6"/>
      <c r="R44" s="6"/>
      <c r="S44" s="6"/>
    </row>
    <row r="45" spans="2:19" x14ac:dyDescent="0.25"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6"/>
      <c r="O45" s="6"/>
      <c r="P45" s="6"/>
      <c r="Q45" s="6"/>
      <c r="R45" s="6"/>
      <c r="S45" s="6"/>
    </row>
    <row r="46" spans="2:19" x14ac:dyDescent="0.25">
      <c r="N46" s="6"/>
      <c r="O46" s="6"/>
      <c r="P46" s="6"/>
      <c r="Q46" s="6"/>
      <c r="R46" s="6"/>
      <c r="S46" s="6"/>
    </row>
    <row r="49" spans="14:19" x14ac:dyDescent="0.25">
      <c r="N49" s="6"/>
      <c r="O49" s="6"/>
      <c r="P49" s="6"/>
      <c r="Q49" s="6"/>
      <c r="R49" s="6"/>
      <c r="S49" s="6"/>
    </row>
    <row r="50" spans="14:19" x14ac:dyDescent="0.25">
      <c r="N50" s="6"/>
      <c r="O50" s="6"/>
      <c r="P50" s="6"/>
      <c r="Q50" s="6"/>
      <c r="R50" s="6"/>
      <c r="S50" s="6"/>
    </row>
    <row r="51" spans="14:19" x14ac:dyDescent="0.25">
      <c r="N51" s="6"/>
      <c r="O51" s="6"/>
      <c r="P51" s="6"/>
      <c r="Q51" s="6"/>
      <c r="R51" s="6"/>
      <c r="S51" s="6"/>
    </row>
    <row r="52" spans="14:19" x14ac:dyDescent="0.25">
      <c r="N52" s="6"/>
      <c r="O52" s="6"/>
      <c r="P52" s="6"/>
      <c r="Q52" s="6"/>
      <c r="R52" s="6"/>
      <c r="S52" s="6"/>
    </row>
    <row r="53" spans="14:19" x14ac:dyDescent="0.25">
      <c r="N53" s="6"/>
      <c r="O53" s="43"/>
      <c r="P53" s="43"/>
      <c r="Q53" s="6"/>
      <c r="R53" s="6"/>
      <c r="S53" s="6"/>
    </row>
    <row r="54" spans="14:19" x14ac:dyDescent="0.25">
      <c r="N54" s="6"/>
      <c r="O54" s="6"/>
      <c r="P54" s="6"/>
      <c r="Q54" s="6"/>
      <c r="R54" s="6"/>
      <c r="S54" s="6"/>
    </row>
    <row r="55" spans="14:19" x14ac:dyDescent="0.25">
      <c r="N55" s="6"/>
      <c r="O55" s="6"/>
      <c r="P55" s="6"/>
      <c r="Q55" s="6"/>
      <c r="R55" s="6"/>
      <c r="S55" s="6"/>
    </row>
    <row r="56" spans="14:19" x14ac:dyDescent="0.25">
      <c r="N56" s="6"/>
      <c r="O56" s="6"/>
      <c r="P56" s="6"/>
      <c r="Q56" s="6"/>
      <c r="R56" s="6"/>
      <c r="S5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9" workbookViewId="0">
      <selection activeCell="B12" sqref="B12"/>
    </sheetView>
  </sheetViews>
  <sheetFormatPr defaultRowHeight="15" x14ac:dyDescent="0.25"/>
  <sheetData>
    <row r="117" spans="6:13" x14ac:dyDescent="0.25">
      <c r="F117" s="121" t="s">
        <v>58</v>
      </c>
      <c r="G117" s="121"/>
      <c r="H117" s="121"/>
      <c r="I117" s="121"/>
      <c r="J117" s="121"/>
      <c r="K117" s="121"/>
      <c r="L117" s="121"/>
      <c r="M117" s="121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290" workbookViewId="0">
      <selection activeCell="A308" sqref="A30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J53:Q188"/>
  <sheetViews>
    <sheetView topLeftCell="A187" workbookViewId="0">
      <selection activeCell="A193" sqref="A193"/>
    </sheetView>
  </sheetViews>
  <sheetFormatPr defaultRowHeight="15" x14ac:dyDescent="0.25"/>
  <sheetData>
    <row r="53" spans="13:14" x14ac:dyDescent="0.25">
      <c r="M53" t="s">
        <v>82</v>
      </c>
      <c r="N53">
        <v>5</v>
      </c>
    </row>
    <row r="80" spans="11:12" x14ac:dyDescent="0.25">
      <c r="K80" t="s">
        <v>82</v>
      </c>
      <c r="L80">
        <v>6</v>
      </c>
    </row>
    <row r="100" spans="10:11" x14ac:dyDescent="0.25">
      <c r="J100" t="s">
        <v>82</v>
      </c>
      <c r="K100">
        <v>8</v>
      </c>
    </row>
    <row r="146" spans="12:13" x14ac:dyDescent="0.25">
      <c r="L146" t="s">
        <v>82</v>
      </c>
      <c r="M146">
        <v>11</v>
      </c>
    </row>
    <row r="186" spans="16:17" x14ac:dyDescent="0.25">
      <c r="P186" s="5" t="s">
        <v>84</v>
      </c>
      <c r="Q186" s="5"/>
    </row>
    <row r="188" spans="16:17" x14ac:dyDescent="0.25">
      <c r="P188" t="s">
        <v>85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2024-12-09T10:24:12Z</dcterms:modified>
</cp:coreProperties>
</file>