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HFB Navi Mumabi\preetpal Bhatia\"/>
    </mc:Choice>
  </mc:AlternateContent>
  <xr:revisionPtr revIDLastSave="0" documentId="13_ncr:1_{936EDECB-373D-4887-ACE5-F1ACF6B35B8F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3" i="4" l="1"/>
  <c r="C7" i="4"/>
  <c r="C2" i="4"/>
  <c r="F15" i="23"/>
  <c r="F19" i="23"/>
  <c r="P5" i="4"/>
  <c r="O30" i="4"/>
  <c r="O27" i="4"/>
  <c r="S4" i="4"/>
  <c r="S5" i="4"/>
  <c r="S6" i="4"/>
  <c r="S7" i="4"/>
  <c r="S3" i="4"/>
  <c r="P3" i="4"/>
  <c r="S2" i="4"/>
  <c r="P2" i="4"/>
  <c r="I4" i="23"/>
  <c r="D2" i="25"/>
  <c r="C8" i="4"/>
  <c r="C9" i="4"/>
  <c r="C10" i="4"/>
  <c r="C11" i="4"/>
  <c r="C12" i="4"/>
  <c r="C13" i="4"/>
  <c r="C14" i="4"/>
  <c r="R3" i="4" l="1"/>
  <c r="R5" i="4"/>
  <c r="P11" i="4"/>
  <c r="P12" i="4"/>
  <c r="R4" i="4"/>
  <c r="P6" i="4"/>
  <c r="P7" i="4"/>
  <c r="P8" i="4"/>
  <c r="R9" i="4"/>
  <c r="P10" i="4"/>
  <c r="R2" i="4"/>
  <c r="F6" i="4"/>
  <c r="F5" i="4"/>
  <c r="F3" i="4"/>
  <c r="G7" i="4"/>
  <c r="C15" i="4"/>
  <c r="F4" i="4"/>
  <c r="F2" i="4"/>
  <c r="R10" i="4" l="1"/>
  <c r="P9" i="4"/>
  <c r="G4" i="4" l="1"/>
  <c r="G5" i="4"/>
  <c r="G6" i="4"/>
  <c r="D8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F32" i="23"/>
  <c r="H33" i="23" s="1"/>
  <c r="C25" i="23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6" i="4"/>
  <c r="R8" i="4"/>
  <c r="R7" i="4"/>
</calcChain>
</file>

<file path=xl/sharedStrings.xml><?xml version="1.0" encoding="utf-8"?>
<sst xmlns="http://schemas.openxmlformats.org/spreadsheetml/2006/main" count="97" uniqueCount="79">
  <si>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</si>
  <si>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</si>
  <si>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</si>
  <si>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</si>
  <si>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</si>
  <si>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</si>
  <si>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</si>
  <si>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</si>
  <si>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</si>
  <si>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</si>
  <si>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</si>
  <si>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</si>
  <si>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</si>
  <si>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</si>
  <si>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</si>
  <si>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</si>
  <si>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</si>
  <si>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</si>
  <si>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</si>
  <si>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</si>
  <si>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</si>
  <si>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</si>
  <si>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</si>
  <si>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</si>
  <si>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</si>
  <si>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</si>
  <si>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</si>
  <si>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</si>
  <si>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</si>
  <si>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</si>
  <si>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</si>
  <si>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</si>
  <si>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</si>
  <si>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</si>
  <si>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</si>
  <si>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</si>
  <si>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</si>
  <si>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</si>
  <si>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</si>
  <si>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</si>
  <si>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</si>
  <si>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</si>
  <si>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</si>
  <si>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</si>
  <si>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</si>
  <si>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</si>
  <si>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</si>
  <si>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</si>
  <si>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</si>
  <si>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</si>
  <si>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</si>
  <si>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</si>
  <si>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</si>
  <si>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</si>
  <si>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</si>
  <si>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</si>
  <si>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</si>
  <si>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</si>
  <si>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</si>
  <si>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</si>
  <si>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</si>
  <si>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</si>
  <si>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</si>
  <si>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</si>
  <si>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</si>
  <si>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</si>
  <si>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</si>
  <si>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</si>
  <si>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</si>
  <si>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</si>
  <si>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</si>
  <si>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1st Flr</t>
  </si>
  <si>
    <t>Lead No. 12842</t>
  </si>
  <si>
    <t>Preetpal Bhatia</t>
  </si>
  <si>
    <t>BOM (HFB Navi Mumbai)</t>
  </si>
  <si>
    <t>BOM  - Housing Finance Branch Navi Mumbai - preetpal Bhatia - flat no G1/ 3:3, 3rd floor, type 1 Garden view co.op.hsg. soc. sector 7, Sanpada Navi Mumba</t>
  </si>
  <si>
    <t>BUA (20%)</t>
  </si>
  <si>
    <t>Built up area (20%)</t>
  </si>
  <si>
    <t xml:space="preserve">oc Pending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</si>
</sst>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sz val="11"/>
      <color rgb="FF4B5563"/>
      <name val="Arial"/>
      <family val="2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0" fontId="1" fillId="2" borderId="0" xfId="0" applyFont="1" applyFill="1"/>
    <xf numFmtId="43" fontId="18" fillId="3" borderId="29" xfId="1" applyFont="1" applyFill="1" applyBorder="1" applyAlignment="1">
      <alignment vertical="top" wrapText="1"/>
    </xf>
    <xf numFmtId="43" fontId="11" fillId="0" borderId="8" xfId="1" applyFont="1" applyFill="1" applyBorder="1"/>
    <xf numFmtId="43" fontId="11" fillId="2" borderId="8" xfId="1" applyFont="1" applyFill="1" applyBorder="1"/>
    <xf numFmtId="4" fontId="0" fillId="2" borderId="0" xfId="0" applyNumberFormat="1" applyFill="1"/>
    <xf numFmtId="43" fontId="0" fillId="2" borderId="0" xfId="1" applyFont="1" applyFill="1"/>
    <xf numFmtId="1" fontId="0" fillId="2" borderId="0" xfId="0" applyNumberFormat="1" applyFill="1" applyAlignment="1">
      <alignment horizontal="right"/>
    </xf>
    <xf numFmtId="43" fontId="18" fillId="2" borderId="29" xfId="1" applyFont="1" applyFill="1" applyBorder="1" applyAlignment="1">
      <alignment vertical="top" wrapText="1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0" xfId="0" applyNumberFormat="1" applyFont="1"/>
    <xf numFmtId="0" fontId="0" fillId="0" borderId="0" xfId="0" applyFont="1"/>
    <xf numFmtId="43" fontId="0" fillId="0" borderId="7" xfId="0" applyNumberFormat="1" applyFont="1" applyBorder="1"/>
    <xf numFmtId="43" fontId="0" fillId="2" borderId="0" xfId="0" applyNumberFormat="1" applyFont="1" applyFill="1"/>
    <xf numFmtId="0" fontId="2" fillId="2" borderId="4" xfId="0" applyFont="1" applyFill="1" applyBorder="1"/>
    <xf numFmtId="0" fontId="19" fillId="2" borderId="0" xfId="0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239094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B99A45-1EA8-2C4E-76CF-FFA84AEC0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44694" cy="8030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11</xdr:col>
      <xdr:colOff>362936</xdr:colOff>
      <xdr:row>86</xdr:row>
      <xdr:rowOff>58301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04355F-1A8E-64EA-1F4E-23115DF4B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7068536" cy="824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14</xdr:col>
      <xdr:colOff>58349</xdr:colOff>
      <xdr:row>133</xdr:row>
      <xdr:rowOff>144065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ADC7E1-E420-C6DA-7352-F4BD98A3F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54500"/>
          <a:ext cx="8592749" cy="852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14</xdr:col>
      <xdr:colOff>172665</xdr:colOff>
      <xdr:row>180</xdr:row>
      <xdr:rowOff>1196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84B54A2-48EE-C3B6-6410-DC1B7F144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17500"/>
          <a:ext cx="8707065" cy="8573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A9CEB-5BEB-56EC-2348-60D600F77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7516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3" t="s">
        <v>44</v>
      </c>
      <c r="H2" s="114"/>
    </row>
    <row r="3" spans="2:17" ht="15.75" thickBot="1" x14ac:dyDescent="0.3">
      <c r="B3" s="30" t="s">
        <v>34</v>
      </c>
      <c r="C3" s="32">
        <v>215620</v>
      </c>
      <c r="D3" s="30"/>
      <c r="E3" s="30"/>
      <c r="F3" s="30"/>
      <c r="G3" s="43" t="s">
        <v>45</v>
      </c>
      <c r="H3" s="44" t="s">
        <v>46</v>
      </c>
      <c r="I3" s="45"/>
      <c r="K3" s="46" t="s">
        <v>47</v>
      </c>
      <c r="L3" s="47"/>
      <c r="N3" s="48" t="s">
        <v>48</v>
      </c>
      <c r="O3" s="49"/>
      <c r="P3" s="49"/>
      <c r="Q3" s="50"/>
    </row>
    <row r="4" spans="2:17" ht="27" thickBot="1" x14ac:dyDescent="0.3">
      <c r="B4" s="30" t="s">
        <v>35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25</v>
      </c>
      <c r="L4" s="55" t="s">
        <v>26</v>
      </c>
      <c r="N4" s="43" t="s">
        <v>45</v>
      </c>
      <c r="O4" s="56" t="s">
        <v>46</v>
      </c>
      <c r="P4" s="57"/>
    </row>
    <row r="5" spans="2:17" ht="15.75" thickBot="1" x14ac:dyDescent="0.3">
      <c r="B5" s="30" t="s">
        <v>49</v>
      </c>
      <c r="C5" s="33">
        <f>C3+C4</f>
        <v>323430</v>
      </c>
      <c r="D5" s="34" t="s">
        <v>36</v>
      </c>
      <c r="E5" s="35">
        <f>ROUND(C5/10.764,0)</f>
        <v>30047</v>
      </c>
      <c r="F5" s="34" t="s">
        <v>37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50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27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51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29</v>
      </c>
      <c r="L7" s="58" t="s">
        <v>30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52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53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28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54</v>
      </c>
      <c r="C10" s="33">
        <f>C6+D9</f>
        <v>299028</v>
      </c>
      <c r="D10" s="34" t="s">
        <v>36</v>
      </c>
      <c r="E10" s="35">
        <f>ROUND(C10/10.764,0)</f>
        <v>27780</v>
      </c>
      <c r="F10" s="34" t="s">
        <v>37</v>
      </c>
      <c r="G10" s="51">
        <v>7</v>
      </c>
      <c r="H10" s="52">
        <v>7</v>
      </c>
      <c r="I10" s="53">
        <v>93</v>
      </c>
      <c r="K10" s="66" t="s">
        <v>31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32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38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33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39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40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55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7" zoomScale="130" zoomScaleNormal="130" workbookViewId="0">
      <selection activeCell="E12" sqref="E12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17"/>
      <c r="D1" s="9"/>
    </row>
    <row r="2" spans="1:13" x14ac:dyDescent="0.25">
      <c r="A2" s="10"/>
      <c r="C2" s="118" t="s">
        <v>71</v>
      </c>
      <c r="D2" s="12"/>
      <c r="F2" s="5"/>
      <c r="G2" s="5"/>
      <c r="H2" s="92"/>
      <c r="I2" s="80"/>
      <c r="J2" s="80"/>
    </row>
    <row r="3" spans="1:13" ht="18.75" x14ac:dyDescent="0.3">
      <c r="A3" s="10" t="s">
        <v>9</v>
      </c>
      <c r="B3" s="13"/>
      <c r="C3" s="119">
        <f>C4+C5</f>
        <v>16000</v>
      </c>
      <c r="D3" s="14" t="s">
        <v>56</v>
      </c>
      <c r="F3" s="79" t="s">
        <v>68</v>
      </c>
      <c r="G3" s="80"/>
      <c r="H3" s="84"/>
      <c r="I3" s="81"/>
      <c r="J3" s="84"/>
    </row>
    <row r="4" spans="1:13" ht="30" x14ac:dyDescent="0.25">
      <c r="A4" s="15" t="s">
        <v>10</v>
      </c>
      <c r="B4" s="13"/>
      <c r="C4" s="119">
        <v>2600</v>
      </c>
      <c r="D4" s="16"/>
      <c r="F4" s="91"/>
      <c r="G4" s="80" t="s">
        <v>59</v>
      </c>
      <c r="H4" s="80">
        <v>85.001000000000005</v>
      </c>
      <c r="I4" s="81">
        <f>H4*10.764</f>
        <v>914.95076400000005</v>
      </c>
      <c r="J4" s="80"/>
      <c r="K4" s="3"/>
      <c r="L4" s="3"/>
    </row>
    <row r="5" spans="1:13" x14ac:dyDescent="0.25">
      <c r="A5" s="10" t="s">
        <v>11</v>
      </c>
      <c r="B5" s="13"/>
      <c r="C5" s="119">
        <v>13400</v>
      </c>
      <c r="D5" s="16"/>
      <c r="F5" s="5"/>
      <c r="G5" s="80"/>
      <c r="H5" s="80"/>
      <c r="I5" s="81"/>
    </row>
    <row r="6" spans="1:13" x14ac:dyDescent="0.25">
      <c r="A6" s="10" t="s">
        <v>12</v>
      </c>
      <c r="B6" s="13"/>
      <c r="C6" s="119">
        <f>C4</f>
        <v>2600</v>
      </c>
      <c r="D6" s="16"/>
      <c r="F6" s="5"/>
      <c r="G6" s="80"/>
      <c r="H6" s="84"/>
      <c r="I6" s="81"/>
    </row>
    <row r="7" spans="1:13" x14ac:dyDescent="0.25">
      <c r="A7" s="10" t="s">
        <v>13</v>
      </c>
      <c r="B7" s="17"/>
      <c r="C7" s="4">
        <v>0</v>
      </c>
      <c r="D7" s="18"/>
    </row>
    <row r="8" spans="1:13" x14ac:dyDescent="0.25">
      <c r="A8" s="10" t="s">
        <v>14</v>
      </c>
      <c r="B8" s="17"/>
      <c r="C8" s="4">
        <f>C9-C7</f>
        <v>60</v>
      </c>
      <c r="D8" s="92"/>
      <c r="E8" s="92">
        <v>0</v>
      </c>
    </row>
    <row r="9" spans="1:13" x14ac:dyDescent="0.25">
      <c r="A9" s="10" t="s">
        <v>15</v>
      </c>
      <c r="B9" s="17"/>
      <c r="C9" s="4">
        <v>60</v>
      </c>
      <c r="D9" s="93"/>
      <c r="E9" s="92">
        <v>2024</v>
      </c>
      <c r="M9" s="78"/>
    </row>
    <row r="10" spans="1:13" ht="30" x14ac:dyDescent="0.25">
      <c r="A10" s="15" t="s">
        <v>16</v>
      </c>
      <c r="B10" s="17"/>
      <c r="C10" s="4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20">
        <f>C10%</f>
        <v>0</v>
      </c>
      <c r="D11" s="20"/>
      <c r="E11" s="3"/>
    </row>
    <row r="12" spans="1:13" ht="23.25" x14ac:dyDescent="0.35">
      <c r="A12" s="10" t="s">
        <v>17</v>
      </c>
      <c r="B12" s="13"/>
      <c r="C12" s="119">
        <f>C6*C11</f>
        <v>0</v>
      </c>
      <c r="D12" s="16"/>
      <c r="E12" s="129" t="s">
        <v>78</v>
      </c>
    </row>
    <row r="13" spans="1:13" x14ac:dyDescent="0.25">
      <c r="A13" s="10" t="s">
        <v>18</v>
      </c>
      <c r="B13" s="13"/>
      <c r="C13" s="119">
        <f>C6-C12</f>
        <v>2600</v>
      </c>
      <c r="D13" s="16"/>
    </row>
    <row r="14" spans="1:13" x14ac:dyDescent="0.25">
      <c r="A14" s="10" t="s">
        <v>11</v>
      </c>
      <c r="B14" s="13"/>
      <c r="C14" s="119">
        <f>C5</f>
        <v>13400</v>
      </c>
      <c r="D14" s="16"/>
      <c r="F14" s="78"/>
      <c r="G14" s="78"/>
      <c r="H14" s="4"/>
    </row>
    <row r="15" spans="1:13" x14ac:dyDescent="0.25">
      <c r="B15" s="13"/>
      <c r="C15" s="119"/>
      <c r="D15" s="16"/>
      <c r="F15">
        <f>16000-2600</f>
        <v>13400</v>
      </c>
      <c r="H15" s="4"/>
    </row>
    <row r="16" spans="1:13" x14ac:dyDescent="0.25">
      <c r="A16" s="21" t="s">
        <v>19</v>
      </c>
      <c r="B16" s="22"/>
      <c r="C16" s="121">
        <f>C14+C13</f>
        <v>16000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128" t="s">
        <v>59</v>
      </c>
      <c r="B18" s="5"/>
      <c r="C18" s="122">
        <v>915</v>
      </c>
      <c r="D18" s="101"/>
      <c r="E18" s="102"/>
    </row>
    <row r="19" spans="1:8" x14ac:dyDescent="0.25">
      <c r="A19" s="10"/>
      <c r="B19" s="4"/>
      <c r="C19" s="123">
        <f>C18*C16</f>
        <v>14640000</v>
      </c>
      <c r="D19" s="125" t="s">
        <v>42</v>
      </c>
      <c r="E19" s="103"/>
      <c r="F19">
        <f>C18*16000</f>
        <v>14640000</v>
      </c>
      <c r="H19" s="4"/>
    </row>
    <row r="20" spans="1:8" x14ac:dyDescent="0.25">
      <c r="A20" s="10"/>
      <c r="B20" s="38"/>
      <c r="C20" s="124">
        <f>C19*0.9</f>
        <v>13176000</v>
      </c>
      <c r="D20" s="125" t="s">
        <v>20</v>
      </c>
      <c r="E20" s="83"/>
      <c r="F20" s="6"/>
      <c r="H20" s="78"/>
    </row>
    <row r="21" spans="1:8" x14ac:dyDescent="0.25">
      <c r="A21" s="10"/>
      <c r="C21" s="124">
        <f>C19*80%</f>
        <v>11712000</v>
      </c>
      <c r="D21" s="125" t="s">
        <v>21</v>
      </c>
      <c r="E21" s="83"/>
      <c r="F21" s="38"/>
    </row>
    <row r="22" spans="1:8" x14ac:dyDescent="0.25">
      <c r="A22" s="10"/>
      <c r="D22" s="125"/>
      <c r="E22" s="83"/>
    </row>
    <row r="23" spans="1:8" x14ac:dyDescent="0.25">
      <c r="A23" s="24" t="s">
        <v>22</v>
      </c>
      <c r="B23" s="25"/>
      <c r="C23" s="126">
        <f>C4*D23</f>
        <v>2616900.0000000005</v>
      </c>
      <c r="D23" s="104">
        <f>C18*1.1</f>
        <v>1006.5000000000001</v>
      </c>
      <c r="E23" s="83"/>
    </row>
    <row r="24" spans="1:8" x14ac:dyDescent="0.25">
      <c r="A24" s="10" t="s">
        <v>23</v>
      </c>
      <c r="D24" s="3"/>
      <c r="E24" s="3"/>
    </row>
    <row r="25" spans="1:8" x14ac:dyDescent="0.25">
      <c r="A25" s="26" t="s">
        <v>24</v>
      </c>
      <c r="B25" s="11"/>
      <c r="C25" s="124">
        <f>C19*0.03/12</f>
        <v>36600</v>
      </c>
      <c r="D25" s="83"/>
      <c r="E25" s="83"/>
    </row>
    <row r="26" spans="1:8" x14ac:dyDescent="0.25">
      <c r="C26" s="124"/>
      <c r="D26" s="23"/>
      <c r="F26" s="80" t="s">
        <v>72</v>
      </c>
    </row>
    <row r="27" spans="1:8" x14ac:dyDescent="0.25">
      <c r="A27" s="5" t="s">
        <v>75</v>
      </c>
      <c r="B27" s="5"/>
      <c r="C27" s="127"/>
      <c r="D27" s="82"/>
    </row>
    <row r="28" spans="1:8" x14ac:dyDescent="0.25">
      <c r="D28" s="78"/>
    </row>
    <row r="29" spans="1:8" x14ac:dyDescent="0.25">
      <c r="D29"/>
      <c r="G29" s="3"/>
      <c r="H29" s="3"/>
    </row>
    <row r="30" spans="1:8" ht="18.75" x14ac:dyDescent="0.3">
      <c r="D30"/>
      <c r="E30" s="115" t="s">
        <v>74</v>
      </c>
      <c r="F30" s="115"/>
      <c r="G30" s="3"/>
      <c r="H30" s="3"/>
    </row>
    <row r="31" spans="1:8" ht="18.75" x14ac:dyDescent="0.3">
      <c r="D31"/>
      <c r="E31" s="115" t="s">
        <v>73</v>
      </c>
      <c r="F31" s="115"/>
      <c r="G31" s="3"/>
      <c r="H31" s="3"/>
    </row>
    <row r="32" spans="1:8" ht="18.75" x14ac:dyDescent="0.3">
      <c r="D32"/>
      <c r="E32" s="107" t="s">
        <v>42</v>
      </c>
      <c r="F32" s="108">
        <f>C19</f>
        <v>14640000</v>
      </c>
      <c r="G32" s="3"/>
      <c r="H32" s="3"/>
    </row>
    <row r="33" spans="1:8" ht="18.75" x14ac:dyDescent="0.3">
      <c r="D33"/>
      <c r="E33" s="107" t="s">
        <v>20</v>
      </c>
      <c r="F33" s="108">
        <f>F32*90%</f>
        <v>13176000</v>
      </c>
      <c r="G33" s="3"/>
      <c r="H33" s="83">
        <f>F32*80</f>
        <v>1171200000</v>
      </c>
    </row>
    <row r="34" spans="1:8" ht="18.75" x14ac:dyDescent="0.3">
      <c r="D34"/>
      <c r="E34" s="107" t="s">
        <v>21</v>
      </c>
      <c r="F34" s="108">
        <f>F32*80%</f>
        <v>11712000</v>
      </c>
      <c r="G34" s="3"/>
      <c r="H34" s="3"/>
    </row>
    <row r="35" spans="1:8" x14ac:dyDescent="0.25">
      <c r="D35"/>
      <c r="E35" s="3"/>
      <c r="F35" s="105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125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G2" sqref="G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5" width="17.140625" customWidth="1"/>
    <col min="16" max="16" width="12.85546875" customWidth="1"/>
    <col min="17" max="17" width="15.5703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4</v>
      </c>
      <c r="C1" s="1" t="s">
        <v>77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64</v>
      </c>
      <c r="P1" s="1" t="s">
        <v>76</v>
      </c>
      <c r="Q1" s="1" t="s">
        <v>1</v>
      </c>
      <c r="R1" s="1" t="s">
        <v>70</v>
      </c>
      <c r="S1" s="1" t="s">
        <v>69</v>
      </c>
      <c r="U1" s="2"/>
      <c r="V1" s="2"/>
      <c r="W1" s="2"/>
      <c r="X1" s="2"/>
      <c r="Y1" s="2"/>
    </row>
    <row r="2" spans="1:32" x14ac:dyDescent="0.25">
      <c r="B2" s="5">
        <v>900</v>
      </c>
      <c r="C2" s="5">
        <f>B2*1.2</f>
        <v>1080</v>
      </c>
      <c r="D2" s="109"/>
      <c r="E2" s="109">
        <v>21000000</v>
      </c>
      <c r="F2" s="109">
        <f>E2/B2</f>
        <v>23333.333333333332</v>
      </c>
      <c r="G2" s="110">
        <f>E2/C2</f>
        <v>19444.444444444445</v>
      </c>
      <c r="H2" t="e">
        <f>E2/D2</f>
        <v>#DIV/0!</v>
      </c>
      <c r="O2" s="94"/>
      <c r="P2" s="95">
        <f>85.001*10.764</f>
        <v>914.95076400000005</v>
      </c>
      <c r="Q2" s="95">
        <v>10500000</v>
      </c>
      <c r="R2" s="95" t="e">
        <f>T2/#REF!</f>
        <v>#REF!</v>
      </c>
      <c r="S2" s="95">
        <f>Q2/P2</f>
        <v>11476.027359216456</v>
      </c>
      <c r="T2" s="95"/>
      <c r="U2" s="96"/>
      <c r="V2" s="3"/>
      <c r="W2" s="3"/>
      <c r="X2" s="3"/>
      <c r="Y2" s="3"/>
      <c r="AB2" s="40"/>
    </row>
    <row r="3" spans="1:32" x14ac:dyDescent="0.25">
      <c r="B3" s="111">
        <v>900</v>
      </c>
      <c r="C3" s="5">
        <f t="shared" ref="C3:C7" si="0">B3*1.2</f>
        <v>1080</v>
      </c>
      <c r="D3" s="109"/>
      <c r="E3" s="109">
        <v>20500000</v>
      </c>
      <c r="F3" s="109">
        <f t="shared" ref="F3:F6" si="1">E3/B3</f>
        <v>22777.777777777777</v>
      </c>
      <c r="G3" s="110">
        <f t="shared" ref="G3:G7" si="2">E3/C3</f>
        <v>18981.481481481482</v>
      </c>
      <c r="H3" t="e">
        <f t="shared" ref="H3:H7" si="3">E3/D3</f>
        <v>#DIV/0!</v>
      </c>
      <c r="O3" s="94"/>
      <c r="P3" s="109">
        <f>85.001*10.764</f>
        <v>914.95076400000005</v>
      </c>
      <c r="Q3" s="112">
        <v>15000000</v>
      </c>
      <c r="R3" s="109" t="e">
        <f>T3/#REF!</f>
        <v>#REF!</v>
      </c>
      <c r="S3" s="109">
        <f t="shared" ref="S3:S7" si="4">Q3/P3</f>
        <v>16394.324798880651</v>
      </c>
      <c r="T3" s="95"/>
      <c r="U3" s="96"/>
      <c r="V3" s="3"/>
      <c r="W3" s="3"/>
      <c r="X3" s="3"/>
      <c r="Y3" s="3"/>
      <c r="AF3" s="40"/>
    </row>
    <row r="4" spans="1:32" x14ac:dyDescent="0.25">
      <c r="B4" s="78"/>
      <c r="C4">
        <v>1400</v>
      </c>
      <c r="D4" s="95"/>
      <c r="E4" s="95">
        <v>14300000</v>
      </c>
      <c r="F4" s="95" t="e">
        <f t="shared" si="1"/>
        <v>#DIV/0!</v>
      </c>
      <c r="G4" s="85">
        <f t="shared" si="2"/>
        <v>10214.285714285714</v>
      </c>
      <c r="H4" t="e">
        <f t="shared" si="3"/>
        <v>#DIV/0!</v>
      </c>
      <c r="O4" s="94"/>
      <c r="P4" s="95">
        <v>998</v>
      </c>
      <c r="Q4" s="106">
        <v>19000000</v>
      </c>
      <c r="R4" s="95" t="e">
        <f>T4/#REF!</f>
        <v>#REF!</v>
      </c>
      <c r="S4" s="78">
        <f>Q4/P4</f>
        <v>19038.076152304609</v>
      </c>
      <c r="T4" s="95"/>
      <c r="U4" s="96"/>
      <c r="V4" s="3"/>
      <c r="W4" s="3"/>
      <c r="X4" s="3"/>
      <c r="Y4" s="3"/>
    </row>
    <row r="5" spans="1:32" x14ac:dyDescent="0.25">
      <c r="B5" s="78"/>
      <c r="C5">
        <v>1280</v>
      </c>
      <c r="D5" s="95"/>
      <c r="E5" s="95">
        <v>11500000</v>
      </c>
      <c r="F5" s="95" t="e">
        <f t="shared" si="1"/>
        <v>#DIV/0!</v>
      </c>
      <c r="G5" s="85">
        <f t="shared" si="2"/>
        <v>8984.375</v>
      </c>
      <c r="H5" t="e">
        <f t="shared" si="3"/>
        <v>#DIV/0!</v>
      </c>
      <c r="O5" s="94"/>
      <c r="P5" s="109">
        <f>41.015*10.764</f>
        <v>441.48545999999999</v>
      </c>
      <c r="Q5" s="109">
        <v>8000000</v>
      </c>
      <c r="R5" s="109" t="e">
        <f>T5/#REF!</f>
        <v>#REF!</v>
      </c>
      <c r="S5" s="109">
        <f t="shared" si="4"/>
        <v>18120.64207052255</v>
      </c>
      <c r="T5" s="95"/>
      <c r="U5" s="96"/>
      <c r="V5" s="3"/>
      <c r="W5" s="3"/>
      <c r="X5" s="3"/>
      <c r="Y5" s="3"/>
    </row>
    <row r="6" spans="1:32" x14ac:dyDescent="0.25">
      <c r="C6" s="5">
        <v>700</v>
      </c>
      <c r="D6" s="109"/>
      <c r="E6" s="109">
        <v>14500000</v>
      </c>
      <c r="F6" s="109" t="e">
        <f t="shared" si="1"/>
        <v>#DIV/0!</v>
      </c>
      <c r="G6" s="110">
        <f t="shared" si="2"/>
        <v>20714.285714285714</v>
      </c>
      <c r="H6" t="e">
        <f t="shared" si="3"/>
        <v>#DIV/0!</v>
      </c>
      <c r="O6" s="95"/>
      <c r="P6" s="95" t="e">
        <f>#REF!*1.1</f>
        <v>#REF!</v>
      </c>
      <c r="Q6" s="95"/>
      <c r="R6" s="95" t="e">
        <f>T6/#REF!</f>
        <v>#REF!</v>
      </c>
      <c r="S6" s="95" t="e">
        <f t="shared" si="4"/>
        <v>#REF!</v>
      </c>
      <c r="T6" s="95"/>
      <c r="U6" s="96"/>
      <c r="V6" s="3"/>
      <c r="W6" s="3"/>
      <c r="X6" s="3"/>
      <c r="Y6" s="3"/>
    </row>
    <row r="7" spans="1:32" x14ac:dyDescent="0.25">
      <c r="C7">
        <f t="shared" si="0"/>
        <v>0</v>
      </c>
      <c r="D7" s="95"/>
      <c r="E7" s="95"/>
      <c r="F7" s="95" t="e">
        <f t="shared" ref="F7:F14" si="5">ROUND((E7/B7),0)</f>
        <v>#DIV/0!</v>
      </c>
      <c r="G7" s="85" t="e">
        <f t="shared" si="2"/>
        <v>#DIV/0!</v>
      </c>
      <c r="H7" t="e">
        <f t="shared" si="3"/>
        <v>#DIV/0!</v>
      </c>
      <c r="O7" s="95"/>
      <c r="P7" s="95" t="e">
        <f>#REF!*1.1</f>
        <v>#REF!</v>
      </c>
      <c r="Q7" s="95"/>
      <c r="R7" s="95" t="e">
        <f>T7/#REF!</f>
        <v>#REF!</v>
      </c>
      <c r="S7" s="95" t="e">
        <f t="shared" si="4"/>
        <v>#REF!</v>
      </c>
      <c r="T7" s="95"/>
      <c r="U7" s="96"/>
      <c r="V7" s="3"/>
      <c r="W7" s="3"/>
      <c r="X7" s="3"/>
      <c r="Y7" s="3"/>
    </row>
    <row r="8" spans="1:32" x14ac:dyDescent="0.25">
      <c r="C8">
        <f t="shared" ref="C8:C14" si="6">B8*1.1</f>
        <v>0</v>
      </c>
      <c r="D8" s="95">
        <f t="shared" ref="D8:D14" si="7">C8*1.2</f>
        <v>0</v>
      </c>
      <c r="E8" s="95"/>
      <c r="F8" s="95" t="e">
        <f t="shared" si="5"/>
        <v>#DIV/0!</v>
      </c>
      <c r="G8" s="85" t="e">
        <f t="shared" ref="G8:G9" si="8">F8/C8</f>
        <v>#DIV/0!</v>
      </c>
      <c r="H8" t="e">
        <f t="shared" ref="H8:H13" si="9">F8/D8</f>
        <v>#DIV/0!</v>
      </c>
      <c r="O8" s="95"/>
      <c r="P8" s="95" t="e">
        <f>#REF!*1.1</f>
        <v>#REF!</v>
      </c>
      <c r="Q8" s="95"/>
      <c r="R8" s="95" t="e">
        <f>T8/#REF!</f>
        <v>#REF!</v>
      </c>
      <c r="S8" s="95"/>
      <c r="T8" s="95"/>
      <c r="U8" s="96"/>
      <c r="V8" s="3"/>
      <c r="W8" s="3"/>
      <c r="X8" s="3"/>
      <c r="Y8" s="3"/>
    </row>
    <row r="9" spans="1:32" x14ac:dyDescent="0.25">
      <c r="C9">
        <f t="shared" si="6"/>
        <v>0</v>
      </c>
      <c r="D9" s="95">
        <f t="shared" si="7"/>
        <v>0</v>
      </c>
      <c r="E9" s="95"/>
      <c r="F9" s="95" t="e">
        <f t="shared" si="5"/>
        <v>#DIV/0!</v>
      </c>
      <c r="G9" s="85" t="e">
        <f t="shared" si="8"/>
        <v>#DIV/0!</v>
      </c>
      <c r="H9" t="e">
        <f t="shared" si="9"/>
        <v>#DIV/0!</v>
      </c>
      <c r="O9" s="95"/>
      <c r="P9" s="95" t="e">
        <f>#REF!*1.1</f>
        <v>#REF!</v>
      </c>
      <c r="Q9" s="95"/>
      <c r="R9" s="95" t="e">
        <f>T9/#REF!</f>
        <v>#REF!</v>
      </c>
      <c r="S9" s="95"/>
      <c r="T9" s="95"/>
      <c r="U9" s="3"/>
      <c r="V9" s="3"/>
      <c r="W9" s="3"/>
      <c r="X9" s="3"/>
      <c r="Y9" s="3"/>
    </row>
    <row r="10" spans="1:32" ht="16.5" x14ac:dyDescent="0.3">
      <c r="C10">
        <f t="shared" si="6"/>
        <v>0</v>
      </c>
      <c r="D10" s="95">
        <v>0</v>
      </c>
      <c r="E10" s="95"/>
      <c r="F10" s="95" t="e">
        <f t="shared" si="5"/>
        <v>#DIV/0!</v>
      </c>
      <c r="G10" t="e">
        <f t="shared" ref="G10:G14" si="10">ROUND((E10/C10),0)</f>
        <v>#DIV/0!</v>
      </c>
      <c r="H10" t="e">
        <f t="shared" si="9"/>
        <v>#DIV/0!</v>
      </c>
      <c r="O10" s="95"/>
      <c r="P10" s="95" t="e">
        <f>#REF!*1.1</f>
        <v>#REF!</v>
      </c>
      <c r="Q10" s="95"/>
      <c r="R10" s="95" t="e">
        <f>T10/#REF!</f>
        <v>#REF!</v>
      </c>
      <c r="S10" s="95"/>
      <c r="T10" s="95"/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C11">
        <f t="shared" si="6"/>
        <v>0</v>
      </c>
      <c r="D11">
        <f t="shared" si="7"/>
        <v>0</v>
      </c>
      <c r="E11" s="95"/>
      <c r="F11" t="e">
        <f t="shared" si="5"/>
        <v>#DIV/0!</v>
      </c>
      <c r="G11" t="e">
        <f t="shared" si="10"/>
        <v>#DIV/0!</v>
      </c>
      <c r="H11" t="e">
        <f t="shared" si="9"/>
        <v>#DIV/0!</v>
      </c>
      <c r="P11" s="95" t="e">
        <f>#REF!*1.1</f>
        <v>#REF!</v>
      </c>
      <c r="Q11" s="95"/>
      <c r="S11" s="95"/>
      <c r="T11" s="95"/>
      <c r="U11" s="3"/>
      <c r="V11" s="3"/>
      <c r="W11" s="99"/>
      <c r="X11" s="3"/>
      <c r="Y11" s="3"/>
    </row>
    <row r="12" spans="1:32" x14ac:dyDescent="0.25">
      <c r="C12">
        <f t="shared" si="6"/>
        <v>0</v>
      </c>
      <c r="D12">
        <f t="shared" si="7"/>
        <v>0</v>
      </c>
      <c r="E12" s="95"/>
      <c r="F12" t="e">
        <f t="shared" si="5"/>
        <v>#DIV/0!</v>
      </c>
      <c r="G12" t="e">
        <f t="shared" si="10"/>
        <v>#DIV/0!</v>
      </c>
      <c r="H12" t="e">
        <f t="shared" si="9"/>
        <v>#DIV/0!</v>
      </c>
      <c r="I12">
        <f t="shared" ref="I12:I14" si="11">U12</f>
        <v>0</v>
      </c>
      <c r="J12">
        <f t="shared" ref="J12:J14" si="12">V12</f>
        <v>0</v>
      </c>
      <c r="P12" s="95" t="e">
        <f>#REF!*1.1</f>
        <v>#REF!</v>
      </c>
      <c r="Q12" s="95"/>
      <c r="S12" s="95"/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6"/>
        <v>0</v>
      </c>
      <c r="D13">
        <f t="shared" si="7"/>
        <v>0</v>
      </c>
      <c r="E13" s="95"/>
      <c r="F13" t="e">
        <f t="shared" si="5"/>
        <v>#DIV/0!</v>
      </c>
      <c r="G13" t="e">
        <f t="shared" si="10"/>
        <v>#DIV/0!</v>
      </c>
      <c r="H13" t="e">
        <f t="shared" si="9"/>
        <v>#DIV/0!</v>
      </c>
      <c r="I13">
        <f t="shared" si="11"/>
        <v>0</v>
      </c>
      <c r="J13">
        <f t="shared" si="12"/>
        <v>0</v>
      </c>
      <c r="S13" s="95"/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6"/>
        <v>0</v>
      </c>
      <c r="D14">
        <f t="shared" si="7"/>
        <v>0</v>
      </c>
      <c r="E14" s="95"/>
      <c r="F14" t="e">
        <f t="shared" si="5"/>
        <v>#DIV/0!</v>
      </c>
      <c r="G14" t="e">
        <f t="shared" si="10"/>
        <v>#DIV/0!</v>
      </c>
      <c r="H14" t="e">
        <f t="shared" ref="H14" si="13">ROUND((E14/D14),0)</f>
        <v>#DIV/0!</v>
      </c>
      <c r="I14">
        <f t="shared" si="11"/>
        <v>0</v>
      </c>
      <c r="J14">
        <f t="shared" si="12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4">B15*1.2</f>
        <v>0</v>
      </c>
      <c r="D15">
        <f t="shared" ref="D15:D18" si="15">C15*1.2</f>
        <v>0</v>
      </c>
      <c r="E15" s="95"/>
      <c r="F15" t="e">
        <f t="shared" ref="F15:F18" si="16">ROUND((E15/B15),0)</f>
        <v>#DIV/0!</v>
      </c>
      <c r="G15" t="e">
        <f t="shared" ref="G15:G18" si="17">ROUND((E15/C15),0)</f>
        <v>#DIV/0!</v>
      </c>
      <c r="H15" t="e">
        <f t="shared" ref="H15:H18" si="18">ROUND((E15/D15),0)</f>
        <v>#DIV/0!</v>
      </c>
      <c r="I15">
        <f t="shared" ref="I15:J18" si="19">U15</f>
        <v>0</v>
      </c>
      <c r="J15">
        <f t="shared" si="19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0">B16*1.2</f>
        <v>0</v>
      </c>
      <c r="D16">
        <f t="shared" si="15"/>
        <v>0</v>
      </c>
      <c r="E16" s="95"/>
      <c r="F16" t="e">
        <f t="shared" si="16"/>
        <v>#DIV/0!</v>
      </c>
      <c r="G16" t="e">
        <f t="shared" si="17"/>
        <v>#DIV/0!</v>
      </c>
      <c r="H16" t="e">
        <f t="shared" si="18"/>
        <v>#DIV/0!</v>
      </c>
      <c r="I16">
        <f t="shared" si="19"/>
        <v>0</v>
      </c>
      <c r="J16">
        <f t="shared" si="19"/>
        <v>0</v>
      </c>
      <c r="S16" s="95"/>
      <c r="T16" s="95"/>
    </row>
    <row r="17" spans="1:25" x14ac:dyDescent="0.25">
      <c r="B17">
        <f t="shared" ref="B17:B18" si="21">O17</f>
        <v>0</v>
      </c>
      <c r="C17">
        <f t="shared" si="20"/>
        <v>0</v>
      </c>
      <c r="D17">
        <f t="shared" si="15"/>
        <v>0</v>
      </c>
      <c r="E17" s="95"/>
      <c r="F17" t="e">
        <f t="shared" si="16"/>
        <v>#DIV/0!</v>
      </c>
      <c r="G17" t="e">
        <f t="shared" si="17"/>
        <v>#DIV/0!</v>
      </c>
      <c r="H17" t="e">
        <f t="shared" si="18"/>
        <v>#DIV/0!</v>
      </c>
      <c r="I17">
        <f t="shared" si="19"/>
        <v>0</v>
      </c>
      <c r="J17">
        <f t="shared" si="19"/>
        <v>0</v>
      </c>
      <c r="S17" s="95"/>
      <c r="T17" s="95"/>
    </row>
    <row r="18" spans="1:25" x14ac:dyDescent="0.25">
      <c r="B18">
        <f t="shared" si="21"/>
        <v>0</v>
      </c>
      <c r="C18">
        <f t="shared" si="20"/>
        <v>0</v>
      </c>
      <c r="D18">
        <f t="shared" si="15"/>
        <v>0</v>
      </c>
      <c r="E18" s="95"/>
      <c r="F18" t="e">
        <f t="shared" si="16"/>
        <v>#DIV/0!</v>
      </c>
      <c r="G18" t="e">
        <f t="shared" si="17"/>
        <v>#DIV/0!</v>
      </c>
      <c r="H18" t="e">
        <f t="shared" si="18"/>
        <v>#DIV/0!</v>
      </c>
      <c r="I18">
        <f t="shared" si="19"/>
        <v>0</v>
      </c>
      <c r="J18">
        <f t="shared" si="19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65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63</v>
      </c>
      <c r="D22" s="86"/>
      <c r="E22" s="100"/>
      <c r="F22" s="88" t="s">
        <v>64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60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66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67</v>
      </c>
      <c r="G25" s="89">
        <f>G22+G23+G24</f>
        <v>394</v>
      </c>
      <c r="H25" s="86"/>
      <c r="I25" s="85"/>
      <c r="J25" s="85"/>
      <c r="K25" s="85"/>
      <c r="L25" s="85"/>
      <c r="M25" s="85"/>
      <c r="O25" s="6">
        <v>601</v>
      </c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  <c r="O26" s="6">
        <v>25000</v>
      </c>
    </row>
    <row r="27" spans="1:25" s="6" customFormat="1" x14ac:dyDescent="0.25">
      <c r="B27" s="86"/>
      <c r="C27" s="86"/>
      <c r="D27" s="86"/>
      <c r="E27" s="86"/>
      <c r="F27" s="88" t="s">
        <v>59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  <c r="O27" s="6">
        <f>O25*O26</f>
        <v>15025000</v>
      </c>
    </row>
    <row r="28" spans="1:25" s="6" customFormat="1" x14ac:dyDescent="0.25">
      <c r="B28" s="86"/>
      <c r="C28" s="86"/>
      <c r="D28" s="86"/>
      <c r="E28" s="86"/>
      <c r="F28" s="88" t="s">
        <v>60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58</v>
      </c>
      <c r="G29" s="88">
        <v>0</v>
      </c>
      <c r="H29" s="86"/>
      <c r="I29" s="85"/>
      <c r="J29" s="85"/>
      <c r="K29" s="85"/>
      <c r="L29" s="85"/>
      <c r="M29" s="85"/>
      <c r="O29" s="6">
        <v>661</v>
      </c>
    </row>
    <row r="30" spans="1:25" s="6" customFormat="1" x14ac:dyDescent="0.25">
      <c r="B30" s="86"/>
      <c r="C30" s="90"/>
      <c r="D30" s="90"/>
      <c r="E30" s="86"/>
      <c r="F30" s="89" t="s">
        <v>61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>
        <f>O27/O29</f>
        <v>22730.711043872921</v>
      </c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62</v>
      </c>
      <c r="G31" s="88">
        <f>G30</f>
        <v>0</v>
      </c>
      <c r="H31" s="86" t="e">
        <f>G30/G31</f>
        <v>#DIV/0!</v>
      </c>
      <c r="I31" s="85" t="s">
        <v>43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41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42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20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21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16" t="s">
        <v>57</v>
      </c>
      <c r="G117" s="116"/>
      <c r="H117" s="116"/>
      <c r="I117" s="116"/>
      <c r="J117" s="116"/>
      <c r="K117" s="116"/>
      <c r="L117" s="116"/>
      <c r="M117" s="11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21" workbookViewId="0">
      <selection activeCell="S144" sqref="S1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4" zoomScale="130" zoomScaleNormal="13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2025-01-25T06:20:03Z</dcterms:modified>
</cp:coreProperties>
</file>