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Nanded\Kawale Sir\Shakuntala Raosaheb Kawale - Halda\New folder\"/>
    </mc:Choice>
  </mc:AlternateContent>
  <xr:revisionPtr revIDLastSave="0" documentId="13_ncr:1_{7A3182DA-7773-4FE2-B6BE-A47599782D6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2" l="1"/>
  <c r="C36" i="2"/>
  <c r="C34" i="2"/>
  <c r="H8" i="2" l="1"/>
  <c r="F2" i="2"/>
  <c r="I3" i="2"/>
  <c r="O8" i="2"/>
  <c r="J8" i="2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L2" i="2"/>
  <c r="J15" i="2" l="1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7" i="2" s="1"/>
  <c r="M12" i="2"/>
  <c r="M16" i="2" s="1"/>
  <c r="L3" i="2" l="1"/>
  <c r="L4" i="2" s="1"/>
  <c r="C33" i="2"/>
  <c r="P3" i="2" l="1"/>
  <c r="P2" i="2"/>
  <c r="R2" i="2" s="1"/>
  <c r="P4" i="2"/>
  <c r="R4" i="2" s="1"/>
  <c r="R3" i="2" l="1"/>
</calcChain>
</file>

<file path=xl/sharedStrings.xml><?xml version="1.0" encoding="utf-8"?>
<sst xmlns="http://schemas.openxmlformats.org/spreadsheetml/2006/main" count="64" uniqueCount="48">
  <si>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</si>
  <si>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</si>
  <si>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</si>
  <si>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</si>
  <si>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</si>
  <si>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</si>
  <si>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</si>
  <si>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</si>
  <si>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</si>
  <si>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</si>
  <si>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</si>
  <si>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</si>
  <si>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</si>
  <si>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</si>
  <si>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</si>
  <si>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</si>
  <si>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</si>
  <si>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</si>
  <si>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</si>
  <si>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</si>
  <si>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</si>
  <si>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</si>
  <si>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</si>
  <si>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</si>
  <si>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</si>
  <si>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</si>
  <si>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</si>
  <si>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</si>
  <si>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</si>
  <si>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</si>
  <si>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</si>
  <si>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</si>
  <si>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</si>
  <si>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</si>
  <si>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</si>
  <si>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</si>
  <si>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</si>
  <si>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</si>
  <si>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</si>
  <si>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</si>
  <si>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</si>
  <si>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</si>
  <si>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</si>
  <si>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</si>
  <si>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</si>
  <si>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 xml:space="preserve">Ground Floor </t>
  </si>
  <si>
    <t>First Floor</t>
  </si>
  <si>
    <t>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</si>
</sst>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L2" sqref="L2"/>
    </sheetView>
  </sheetViews>
  <sheetFormatPr defaultRowHeight="16.5" x14ac:dyDescent="0.3"/>
  <cols>
    <col min="1" max="1" width="9.140625" style="36"/>
    <col min="2" max="2" width="28.7109375" style="2" customWidth="1"/>
    <col min="3" max="3" width="13.42578125" style="1" bestFit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15">
        <v>17973.849999999999</v>
      </c>
      <c r="D2" s="5" t="s">
        <v>34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15">
        <v>17973.849999999999</v>
      </c>
      <c r="K2" s="44">
        <v>930</v>
      </c>
      <c r="L2" s="38">
        <f>J2*K2</f>
        <v>16715680.499999998</v>
      </c>
      <c r="O2" s="41" t="s">
        <v>27</v>
      </c>
      <c r="P2" s="42">
        <f>C33</f>
        <v>20476278</v>
      </c>
      <c r="R2" s="17">
        <f>P2*0.025/12</f>
        <v>42658.912499999999</v>
      </c>
      <c r="S2" s="15" t="s">
        <v>26</v>
      </c>
    </row>
    <row r="3" spans="1:19" x14ac:dyDescent="0.3">
      <c r="B3" s="21" t="s">
        <v>5</v>
      </c>
      <c r="C3" s="44">
        <v>550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>
        <v>550</v>
      </c>
      <c r="K3" s="38"/>
      <c r="L3" s="38">
        <f>N16</f>
        <v>10590660</v>
      </c>
      <c r="O3" s="41" t="s">
        <v>27</v>
      </c>
      <c r="P3" s="42">
        <f>C33</f>
        <v>20476278</v>
      </c>
      <c r="Q3" s="5"/>
      <c r="R3" s="17">
        <f>P3*0.04/12</f>
        <v>68254.259999999995</v>
      </c>
      <c r="S3" s="43" t="s">
        <v>28</v>
      </c>
    </row>
    <row r="4" spans="1:19" x14ac:dyDescent="0.3">
      <c r="B4" s="28" t="s">
        <v>14</v>
      </c>
      <c r="C4" s="38">
        <f>ROUND((C2*C3),0)</f>
        <v>9885618</v>
      </c>
      <c r="F4" s="19"/>
      <c r="G4" s="19"/>
      <c r="I4" s="38"/>
      <c r="J4" s="44"/>
      <c r="K4" s="38"/>
      <c r="L4" s="38">
        <f>SUM(L2:L3)</f>
        <v>27306340.5</v>
      </c>
      <c r="O4" s="41" t="s">
        <v>27</v>
      </c>
      <c r="P4" s="42">
        <f>C33</f>
        <v>20476278</v>
      </c>
      <c r="Q4" s="5"/>
      <c r="R4" s="17">
        <f>P4*0.033/12</f>
        <v>56309.764499999997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35</v>
      </c>
      <c r="H6" s="52" t="s">
        <v>40</v>
      </c>
      <c r="I6" s="52" t="s">
        <v>23</v>
      </c>
      <c r="J6" s="53" t="s">
        <v>3</v>
      </c>
      <c r="K6" s="53" t="s">
        <v>4</v>
      </c>
      <c r="L6" s="52" t="s">
        <v>36</v>
      </c>
      <c r="M6" s="54" t="s">
        <v>21</v>
      </c>
      <c r="N6" s="54" t="s">
        <v>37</v>
      </c>
      <c r="O6" s="54" t="s">
        <v>38</v>
      </c>
    </row>
    <row r="7" spans="1:19" s="3" customFormat="1" ht="27" x14ac:dyDescent="0.2">
      <c r="A7" s="50"/>
      <c r="B7" s="51"/>
      <c r="C7" s="52" t="s">
        <v>33</v>
      </c>
      <c r="D7" s="51"/>
      <c r="E7" s="51"/>
      <c r="F7" s="51"/>
      <c r="G7" s="55" t="s">
        <v>42</v>
      </c>
      <c r="H7" s="49" t="s">
        <v>41</v>
      </c>
      <c r="I7" s="49" t="s">
        <v>41</v>
      </c>
      <c r="J7" s="53"/>
      <c r="K7" s="53"/>
      <c r="L7" s="53" t="s">
        <v>43</v>
      </c>
      <c r="M7" s="53" t="s">
        <v>43</v>
      </c>
      <c r="N7" s="53" t="s">
        <v>43</v>
      </c>
      <c r="O7" s="53" t="s">
        <v>43</v>
      </c>
    </row>
    <row r="8" spans="1:19" s="8" customFormat="1" x14ac:dyDescent="0.25">
      <c r="A8" s="56">
        <v>1</v>
      </c>
      <c r="B8" s="57" t="s">
        <v>45</v>
      </c>
      <c r="C8" s="58">
        <v>745.96</v>
      </c>
      <c r="D8" s="59">
        <v>2024</v>
      </c>
      <c r="E8" s="59">
        <v>2024</v>
      </c>
      <c r="F8" s="59">
        <v>60</v>
      </c>
      <c r="G8" s="60">
        <v>8500</v>
      </c>
      <c r="H8" s="61">
        <f t="shared" ref="H8" si="0">E8-D8</f>
        <v>0</v>
      </c>
      <c r="I8" s="61">
        <f t="shared" ref="I8" si="1">F8-H8</f>
        <v>60</v>
      </c>
      <c r="J8" s="61">
        <f t="shared" ref="J8" si="2">IF(H8&gt;=5,90*H8/F8,0)</f>
        <v>0</v>
      </c>
      <c r="K8" s="61">
        <f t="shared" ref="K8" si="3">G8/100*J8</f>
        <v>0</v>
      </c>
      <c r="L8" s="61">
        <f t="shared" ref="L8" si="4">ROUND((G8-K8),0)</f>
        <v>8500</v>
      </c>
      <c r="M8" s="61">
        <f t="shared" ref="M8" si="5">O8-N8</f>
        <v>0</v>
      </c>
      <c r="N8" s="61">
        <f t="shared" ref="N8" si="6">ROUND((L8*C8),0)</f>
        <v>6340660</v>
      </c>
      <c r="O8" s="61">
        <f t="shared" ref="O8" si="7">ROUND((C8*G8),0)</f>
        <v>6340660</v>
      </c>
    </row>
    <row r="9" spans="1:19" s="8" customFormat="1" x14ac:dyDescent="0.25">
      <c r="A9" s="56">
        <v>2</v>
      </c>
      <c r="B9" s="57"/>
      <c r="C9" s="58"/>
      <c r="D9" s="59">
        <v>2024</v>
      </c>
      <c r="E9" s="59">
        <v>2024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 t="s">
        <v>45</v>
      </c>
      <c r="C10" s="58">
        <v>125</v>
      </c>
      <c r="D10" s="59">
        <v>2024</v>
      </c>
      <c r="E10" s="59">
        <v>2024</v>
      </c>
      <c r="F10" s="59">
        <v>60</v>
      </c>
      <c r="G10" s="60">
        <v>17000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v>17000</v>
      </c>
      <c r="M10" s="61">
        <f t="shared" si="13"/>
        <v>0</v>
      </c>
      <c r="N10" s="61">
        <f t="shared" si="14"/>
        <v>2125000</v>
      </c>
      <c r="O10" s="61">
        <f t="shared" si="15"/>
        <v>2125000</v>
      </c>
    </row>
    <row r="11" spans="1:19" s="8" customFormat="1" x14ac:dyDescent="0.25">
      <c r="A11" s="56">
        <v>4</v>
      </c>
      <c r="B11" s="57" t="s">
        <v>46</v>
      </c>
      <c r="C11" s="58">
        <v>125</v>
      </c>
      <c r="D11" s="59">
        <v>2024</v>
      </c>
      <c r="E11" s="59">
        <v>2024</v>
      </c>
      <c r="F11" s="59">
        <v>60</v>
      </c>
      <c r="G11" s="60">
        <v>17000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17000</v>
      </c>
      <c r="M11" s="61">
        <f t="shared" si="13"/>
        <v>0</v>
      </c>
      <c r="N11" s="61">
        <f t="shared" si="14"/>
        <v>2125000</v>
      </c>
      <c r="O11" s="61">
        <f t="shared" si="15"/>
        <v>2125000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0</v>
      </c>
      <c r="N16" s="61">
        <f>SUM(N8:N15)</f>
        <v>10590660</v>
      </c>
      <c r="O16" s="61">
        <f>SUM(O8:O15)</f>
        <v>10590660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0" t="s">
        <v>16</v>
      </c>
      <c r="C18" s="70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1" t="s">
        <v>13</v>
      </c>
      <c r="C23" s="72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9885618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10590660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44</v>
      </c>
      <c r="C33" s="46">
        <f>C29+C30+C31+C32</f>
        <v>20476278</v>
      </c>
      <c r="D33" s="15"/>
      <c r="F33" s="15"/>
    </row>
    <row r="34" spans="1:15" x14ac:dyDescent="0.3">
      <c r="A34" s="1"/>
      <c r="B34" s="10" t="s">
        <v>47</v>
      </c>
      <c r="C34" s="46">
        <f>MROUND(C33,1000)</f>
        <v>20476000</v>
      </c>
      <c r="D34" s="15"/>
      <c r="F34" s="15"/>
    </row>
    <row r="35" spans="1:15" x14ac:dyDescent="0.3">
      <c r="A35" s="1"/>
      <c r="B35" s="10" t="s">
        <v>7</v>
      </c>
      <c r="C35" s="46">
        <f>MROUND(C34*95%,1000)</f>
        <v>19452000</v>
      </c>
      <c r="D35" s="17"/>
      <c r="F35" s="15"/>
      <c r="H35" s="29"/>
      <c r="I35" s="29"/>
    </row>
    <row r="36" spans="1:15" x14ac:dyDescent="0.3">
      <c r="A36" s="1"/>
      <c r="B36" s="10" t="s">
        <v>8</v>
      </c>
      <c r="C36" s="46">
        <f>MROUND(C34*80%,1000)</f>
        <v>16381000</v>
      </c>
      <c r="D36" s="17"/>
      <c r="F36" s="15"/>
      <c r="H36" s="29"/>
      <c r="I36" s="29"/>
    </row>
    <row r="37" spans="1:15" s="8" customFormat="1" x14ac:dyDescent="0.3">
      <c r="B37" s="41" t="s">
        <v>39</v>
      </c>
      <c r="C37" s="47">
        <f>MROUND(C30*0.85,1)</f>
        <v>9002061</v>
      </c>
      <c r="D37" s="7"/>
      <c r="F37" s="9"/>
      <c r="G37" s="9"/>
      <c r="H37" s="9"/>
      <c r="I37" s="9"/>
      <c r="K37" s="9"/>
      <c r="M37" s="9"/>
      <c r="N37" s="9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H40" s="29"/>
      <c r="I40" s="29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  <c r="L44" s="31"/>
      <c r="O44" s="30"/>
    </row>
    <row r="45" spans="1:15" x14ac:dyDescent="0.3">
      <c r="A45" s="1"/>
    </row>
    <row r="46" spans="1:15" x14ac:dyDescent="0.3">
      <c r="A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  <c r="F56" s="32"/>
      <c r="G56" s="32"/>
      <c r="H56" s="32"/>
      <c r="I56" s="32"/>
      <c r="J56" s="10"/>
    </row>
    <row r="57" spans="1:10" x14ac:dyDescent="0.3">
      <c r="A57" s="1"/>
      <c r="B57" s="1"/>
      <c r="F57" s="30"/>
      <c r="G57" s="1"/>
      <c r="H57" s="30"/>
      <c r="I57" s="30"/>
    </row>
    <row r="58" spans="1:10" x14ac:dyDescent="0.3">
      <c r="A58" s="1"/>
      <c r="B58" s="1"/>
      <c r="F58" s="30"/>
      <c r="G58" s="30"/>
      <c r="H58" s="33"/>
      <c r="I58" s="33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4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  <c r="F66" s="30"/>
      <c r="G66" s="30"/>
      <c r="H66" s="30"/>
      <c r="I66" s="30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6" x14ac:dyDescent="0.3">
      <c r="A81" s="1"/>
      <c r="B81" s="1"/>
      <c r="F81" s="35"/>
    </row>
    <row r="82" spans="1:6" x14ac:dyDescent="0.3">
      <c r="A82" s="1"/>
      <c r="B82" s="1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2024-12-07T11:29:32Z</dcterms:modified>
</cp:coreProperties>
</file>