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I\Kopri Colony Branch\Yashodhara Mahabala Salian\"/>
    </mc:Choice>
  </mc:AlternateContent>
  <xr:revisionPtr revIDLastSave="0" documentId="13_ncr:1_{CC334678-7E4A-49BD-8E5D-4D63FC8B45E8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G8" i="4" l="1"/>
  <c r="G10" i="4"/>
  <c r="C3" i="4" l="1"/>
  <c r="D3" i="4"/>
  <c r="C4" i="4"/>
  <c r="D4" i="4" s="1"/>
  <c r="D5" i="4"/>
  <c r="C6" i="4"/>
  <c r="C7" i="4"/>
  <c r="D7" i="4"/>
  <c r="D2" i="4"/>
  <c r="C2" i="4"/>
  <c r="P4" i="4"/>
  <c r="P8" i="4"/>
  <c r="S8" i="4" s="1"/>
  <c r="P9" i="4"/>
  <c r="P10" i="4"/>
  <c r="P11" i="4"/>
  <c r="S11" i="4" s="1"/>
  <c r="P12" i="4"/>
  <c r="P13" i="4"/>
  <c r="P14" i="4"/>
  <c r="P15" i="4"/>
  <c r="P16" i="4"/>
  <c r="O4" i="4"/>
  <c r="O5" i="4"/>
  <c r="P5" i="4" s="1"/>
  <c r="S5" i="4" s="1"/>
  <c r="O6" i="4"/>
  <c r="O7" i="4"/>
  <c r="P7" i="4" s="1"/>
  <c r="S7" i="4" s="1"/>
  <c r="O9" i="4"/>
  <c r="O10" i="4"/>
  <c r="O11" i="4"/>
  <c r="O12" i="4"/>
  <c r="O13" i="4"/>
  <c r="S4" i="4"/>
  <c r="S6" i="4"/>
  <c r="S9" i="4"/>
  <c r="S10" i="4"/>
  <c r="S12" i="4"/>
  <c r="S13" i="4"/>
  <c r="R4" i="4"/>
  <c r="R5" i="4"/>
  <c r="R6" i="4"/>
  <c r="R8" i="4"/>
  <c r="R9" i="4"/>
  <c r="R10" i="4"/>
  <c r="R11" i="4"/>
  <c r="R12" i="4"/>
  <c r="R13" i="4"/>
  <c r="S3" i="4"/>
  <c r="R3" i="4"/>
  <c r="P3" i="4"/>
  <c r="O3" i="4"/>
  <c r="S2" i="4"/>
  <c r="R2" i="4"/>
  <c r="P2" i="4"/>
  <c r="C7" i="23"/>
  <c r="I4" i="23"/>
  <c r="D2" i="25"/>
  <c r="C8" i="4"/>
  <c r="C9" i="4"/>
  <c r="G9" i="4" s="1"/>
  <c r="C11" i="4"/>
  <c r="C12" i="4"/>
  <c r="C13" i="4"/>
  <c r="C14" i="4"/>
  <c r="R7" i="4" l="1"/>
  <c r="F6" i="4"/>
  <c r="F5" i="4"/>
  <c r="F3" i="4"/>
  <c r="G7" i="4"/>
  <c r="C15" i="4"/>
  <c r="F4" i="4"/>
  <c r="F2" i="4"/>
  <c r="G4" i="4" l="1"/>
  <c r="G5" i="4"/>
  <c r="G6" i="4"/>
  <c r="D8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D9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H9" i="4"/>
</calcChain>
</file>

<file path=xl/sharedStrings.xml><?xml version="1.0" encoding="utf-8"?>
<sst xmlns="http://schemas.openxmlformats.org/spreadsheetml/2006/main" count="107" uniqueCount="85">
  <si>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</si>
  <si>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</si>
  <si>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</si>
  <si>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</si>
  <si>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</si>
  <si>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</si>
  <si>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</si>
  <si>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</si>
  <si>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</si>
  <si>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</si>
  <si>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</si>
  <si>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</si>
  <si>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</si>
  <si>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</si>
  <si>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</si>
  <si>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</si>
  <si>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</si>
  <si>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</si>
  <si>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</si>
  <si>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</si>
  <si>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</si>
  <si>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</si>
  <si>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</si>
  <si>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</si>
  <si>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</si>
  <si>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</si>
  <si>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</si>
  <si>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</si>
  <si>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</si>
  <si>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</si>
  <si>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</si>
  <si>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</si>
  <si>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</si>
  <si>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</si>
  <si>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</si>
  <si>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</si>
  <si>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</si>
  <si>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</si>
  <si>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</si>
  <si>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</si>
  <si>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</si>
  <si>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</si>
  <si>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</si>
  <si>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</si>
  <si>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</si>
  <si>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</si>
  <si>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</si>
  <si>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</si>
  <si>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</si>
  <si>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</si>
  <si>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</si>
  <si>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</si>
  <si>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</si>
  <si>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</si>
  <si>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</si>
  <si>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</si>
  <si>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</si>
  <si>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</si>
  <si>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</si>
  <si>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</si>
  <si>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</si>
  <si>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</si>
  <si>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</si>
  <si>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</si>
  <si>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</si>
  <si>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</si>
  <si>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</si>
  <si>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</si>
  <si>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</si>
  <si>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BOI - Kopri Colony Branch-  Yashodhara Mahabala Salian - Residential Flat No. A/302, 3rd Floor, Wing - A, Savitri Peri Chhaya Co.-Op. Hsg. Soc. Ltd., Holi Mata Chowk, Pakhadi, Kharigaon, Village - Kalwa, Kalwa, PIN Code - 400 605, State - Maharashtra, India</t>
  </si>
  <si>
    <t>3rd Flr</t>
  </si>
  <si>
    <t>BOI (Kopri Colony Branch)</t>
  </si>
  <si>
    <t>Mr. Yashodhara Mahabala Salian</t>
  </si>
  <si>
    <t>Lead No. 12802</t>
  </si>
  <si>
    <t>Area</t>
  </si>
  <si>
    <t>Sq. M.</t>
  </si>
  <si>
    <t>rate on BUA</t>
  </si>
  <si>
    <t>Flat No.</t>
  </si>
  <si>
    <t>BUA (20%)</t>
  </si>
  <si>
    <t xml:space="preserve">Agreement </t>
  </si>
  <si>
    <t>29.11.2024</t>
  </si>
  <si>
    <t>1 BHK</t>
  </si>
  <si>
    <t>G + 4</t>
  </si>
  <si>
    <t>Built up area (20%)</t>
  </si>
  <si>
    <t>page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</si>
</sst>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43" fontId="1" fillId="0" borderId="7" xfId="0" applyNumberFormat="1" applyFont="1" applyBorder="1"/>
    <xf numFmtId="0" fontId="0" fillId="0" borderId="0" xfId="0" applyAlignment="1">
      <alignment horizontal="center" wrapText="1"/>
    </xf>
    <xf numFmtId="43" fontId="0" fillId="2" borderId="0" xfId="1" applyFont="1" applyFill="1"/>
    <xf numFmtId="0" fontId="0" fillId="2" borderId="0" xfId="0" applyFill="1" applyAlignment="1">
      <alignment horizontal="center"/>
    </xf>
    <xf numFmtId="3" fontId="0" fillId="2" borderId="0" xfId="0" applyNumberFormat="1" applyFill="1"/>
    <xf numFmtId="4" fontId="0" fillId="2" borderId="0" xfId="0" applyNumberFormat="1" applyFill="1"/>
    <xf numFmtId="1" fontId="0" fillId="2" borderId="0" xfId="0" applyNumberFormat="1" applyFill="1"/>
    <xf numFmtId="43" fontId="11" fillId="0" borderId="8" xfId="1" applyFont="1" applyFill="1" applyBorder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251665</xdr:colOff>
      <xdr:row>26</xdr:row>
      <xdr:rowOff>57849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A23B19-0258-47EC-777D-6E78EC4BE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22492" cy="50108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544192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2A45D2-2154-B044-0999-2000A6C02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78592" cy="8230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14</xdr:col>
      <xdr:colOff>248876</xdr:colOff>
      <xdr:row>84</xdr:row>
      <xdr:rowOff>105827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9E6C0C-46D8-ED5C-F907-62D089125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8783276" cy="7535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14</xdr:col>
      <xdr:colOff>277455</xdr:colOff>
      <xdr:row>121</xdr:row>
      <xdr:rowOff>134299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7DEFC1-D0FE-DE75-18BE-80811A334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383000"/>
          <a:ext cx="8811855" cy="6801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267928</xdr:colOff>
      <xdr:row>158</xdr:row>
      <xdr:rowOff>58089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E9CC6E-83A9-AD3C-941C-0D04E5945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431500"/>
          <a:ext cx="8802328" cy="6725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14</xdr:col>
      <xdr:colOff>67875</xdr:colOff>
      <xdr:row>195</xdr:row>
      <xdr:rowOff>124799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F572AA-0C49-EAE2-2FA1-D51F7DB0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289500"/>
          <a:ext cx="8602275" cy="6982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10</xdr:col>
      <xdr:colOff>219956</xdr:colOff>
      <xdr:row>239</xdr:row>
      <xdr:rowOff>134485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7C62DD2-C272-6A37-A26B-43FB27953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528500"/>
          <a:ext cx="6315956" cy="8135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14</xdr:col>
      <xdr:colOff>306034</xdr:colOff>
      <xdr:row>280</xdr:row>
      <xdr:rowOff>115353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0D8A316-9962-347E-1E07-162722B20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910500"/>
          <a:ext cx="8840434" cy="7544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14</xdr:col>
      <xdr:colOff>163139</xdr:colOff>
      <xdr:row>321</xdr:row>
      <xdr:rowOff>86747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8954152-AD3A-B363-CFB9-D3BF11DD9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3911500"/>
          <a:ext cx="8697539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14</xdr:col>
      <xdr:colOff>239349</xdr:colOff>
      <xdr:row>365</xdr:row>
      <xdr:rowOff>96380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CEBB4F5-91D9-0D58-76B5-A89CC7315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1531500"/>
          <a:ext cx="8773749" cy="809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12</xdr:col>
      <xdr:colOff>429706</xdr:colOff>
      <xdr:row>403</xdr:row>
      <xdr:rowOff>10484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DC626D4-211F-E546-EE03-E36892FBA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9913500"/>
          <a:ext cx="7744906" cy="6868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334783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B9D076-0A70-2A9A-83CC-073F75C3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88383" cy="8030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12</xdr:col>
      <xdr:colOff>153442</xdr:colOff>
      <xdr:row>67</xdr:row>
      <xdr:rowOff>143480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912EC7-7CC5-D143-786B-2CBF09A6C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7468642" cy="4334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10</xdr:col>
      <xdr:colOff>515273</xdr:colOff>
      <xdr:row>113</xdr:row>
      <xdr:rowOff>124932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CFB59F-371B-DEE1-5F61-359F22955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716000"/>
          <a:ext cx="6611273" cy="7935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21" t="s">
        <v>43</v>
      </c>
      <c r="H2" s="122"/>
    </row>
    <row r="3" spans="2:17" ht="15.75" thickBot="1" x14ac:dyDescent="0.3">
      <c r="B3" s="30" t="s">
        <v>33</v>
      </c>
      <c r="C3" s="32">
        <v>215620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323430</v>
      </c>
      <c r="D5" s="34" t="s">
        <v>35</v>
      </c>
      <c r="E5" s="35">
        <f>ROUND(C5/10.764,0)</f>
        <v>30047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299028</v>
      </c>
      <c r="D10" s="34" t="s">
        <v>35</v>
      </c>
      <c r="E10" s="35">
        <f>ROUND(C10/10.764,0)</f>
        <v>27780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C1" zoomScale="130" zoomScaleNormal="130" workbookViewId="0">
      <selection activeCell="H18" sqref="H18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13" t="s">
        <v>70</v>
      </c>
      <c r="D2" s="12"/>
      <c r="F2" s="5"/>
      <c r="G2" s="92" t="s">
        <v>74</v>
      </c>
      <c r="H2" s="92" t="s">
        <v>75</v>
      </c>
      <c r="I2" s="92" t="s">
        <v>36</v>
      </c>
      <c r="J2" s="80"/>
      <c r="K2" s="92" t="s">
        <v>63</v>
      </c>
    </row>
    <row r="3" spans="1:13" ht="18.75" x14ac:dyDescent="0.3">
      <c r="A3" s="10" t="s">
        <v>8</v>
      </c>
      <c r="B3" s="13"/>
      <c r="C3" s="114">
        <f>C4+C5</f>
        <v>12500</v>
      </c>
      <c r="D3" s="14" t="s">
        <v>76</v>
      </c>
      <c r="F3" s="79" t="s">
        <v>66</v>
      </c>
      <c r="G3" s="80" t="s">
        <v>62</v>
      </c>
      <c r="H3" s="84"/>
      <c r="I3" s="81"/>
      <c r="J3" s="84"/>
      <c r="K3" t="s">
        <v>62</v>
      </c>
      <c r="L3">
        <v>301</v>
      </c>
    </row>
    <row r="4" spans="1:13" ht="30" x14ac:dyDescent="0.25">
      <c r="A4" s="15" t="s">
        <v>9</v>
      </c>
      <c r="B4" s="13"/>
      <c r="C4" s="114">
        <v>2500</v>
      </c>
      <c r="D4" s="16"/>
      <c r="F4" s="91" t="s">
        <v>81</v>
      </c>
      <c r="G4" s="80" t="s">
        <v>57</v>
      </c>
      <c r="H4" s="80">
        <v>34.47</v>
      </c>
      <c r="I4" s="81">
        <f>H4*10.764</f>
        <v>371.03507999999999</v>
      </c>
      <c r="J4" s="80"/>
      <c r="K4" s="3"/>
      <c r="L4" s="3"/>
    </row>
    <row r="5" spans="1:13" x14ac:dyDescent="0.25">
      <c r="A5" s="10" t="s">
        <v>10</v>
      </c>
      <c r="B5" s="13"/>
      <c r="C5" s="114">
        <v>10000</v>
      </c>
      <c r="D5" s="16"/>
      <c r="F5" s="5"/>
      <c r="G5" s="80"/>
      <c r="H5" s="80"/>
      <c r="I5" s="81"/>
    </row>
    <row r="6" spans="1:13" x14ac:dyDescent="0.25">
      <c r="A6" s="10" t="s">
        <v>11</v>
      </c>
      <c r="B6" s="13"/>
      <c r="C6" s="114">
        <f>C4</f>
        <v>2500</v>
      </c>
      <c r="D6" s="16"/>
      <c r="F6" s="5"/>
      <c r="G6" s="80"/>
      <c r="H6" s="84"/>
      <c r="I6" s="81"/>
    </row>
    <row r="7" spans="1:13" x14ac:dyDescent="0.25">
      <c r="A7" s="10" t="s">
        <v>12</v>
      </c>
      <c r="B7" s="17"/>
      <c r="C7" s="4">
        <f>E9-E8</f>
        <v>20</v>
      </c>
      <c r="D7" s="18"/>
    </row>
    <row r="8" spans="1:13" x14ac:dyDescent="0.25">
      <c r="A8" s="10" t="s">
        <v>13</v>
      </c>
      <c r="B8" s="17"/>
      <c r="C8" s="4">
        <f>C9-C7</f>
        <v>40</v>
      </c>
      <c r="D8" s="92"/>
      <c r="E8" s="92">
        <v>2004</v>
      </c>
    </row>
    <row r="9" spans="1:13" x14ac:dyDescent="0.25">
      <c r="A9" s="10" t="s">
        <v>14</v>
      </c>
      <c r="B9" s="17"/>
      <c r="C9" s="4">
        <v>60</v>
      </c>
      <c r="D9" s="93"/>
      <c r="E9" s="92">
        <v>2024</v>
      </c>
      <c r="F9" t="s">
        <v>82</v>
      </c>
      <c r="M9" s="78"/>
    </row>
    <row r="10" spans="1:13" ht="30" x14ac:dyDescent="0.25">
      <c r="A10" s="15" t="s">
        <v>15</v>
      </c>
      <c r="B10" s="17"/>
      <c r="C10" s="4">
        <f>90*C7/C9</f>
        <v>30</v>
      </c>
      <c r="D10" s="4"/>
      <c r="E10" s="5"/>
      <c r="F10" s="78"/>
      <c r="G10" s="78"/>
    </row>
    <row r="11" spans="1:13" x14ac:dyDescent="0.25">
      <c r="A11" s="10"/>
      <c r="B11" s="19"/>
      <c r="C11" s="115">
        <f>C10%</f>
        <v>0.3</v>
      </c>
      <c r="D11" s="20"/>
      <c r="E11" s="3"/>
    </row>
    <row r="12" spans="1:13" x14ac:dyDescent="0.25">
      <c r="A12" s="10" t="s">
        <v>16</v>
      </c>
      <c r="B12" s="13"/>
      <c r="C12" s="114">
        <f>C6*C11</f>
        <v>750</v>
      </c>
      <c r="D12" s="16"/>
    </row>
    <row r="13" spans="1:13" x14ac:dyDescent="0.25">
      <c r="A13" s="10" t="s">
        <v>17</v>
      </c>
      <c r="B13" s="13"/>
      <c r="C13" s="114">
        <f>C6-C12</f>
        <v>1750</v>
      </c>
      <c r="D13" s="16"/>
    </row>
    <row r="14" spans="1:13" x14ac:dyDescent="0.25">
      <c r="A14" s="10" t="s">
        <v>10</v>
      </c>
      <c r="B14" s="13"/>
      <c r="C14" s="114">
        <f>C5</f>
        <v>10000</v>
      </c>
      <c r="D14" s="16"/>
      <c r="F14" s="78"/>
      <c r="G14" s="78"/>
      <c r="H14" s="4"/>
    </row>
    <row r="15" spans="1:13" x14ac:dyDescent="0.25">
      <c r="B15" s="13"/>
      <c r="C15" s="114"/>
      <c r="D15" s="16"/>
      <c r="H15" s="4"/>
    </row>
    <row r="16" spans="1:13" x14ac:dyDescent="0.25">
      <c r="A16" s="21" t="s">
        <v>18</v>
      </c>
      <c r="B16" s="22"/>
      <c r="C16" s="116">
        <f>C14+C13</f>
        <v>11750</v>
      </c>
      <c r="D16" s="14"/>
      <c r="E16" s="38"/>
      <c r="H16" s="78"/>
    </row>
    <row r="17" spans="1:8" x14ac:dyDescent="0.25">
      <c r="B17" s="17"/>
      <c r="C17" s="4"/>
      <c r="D17" s="18"/>
      <c r="H17" s="78"/>
    </row>
    <row r="18" spans="1:8" ht="16.5" x14ac:dyDescent="0.3">
      <c r="A18" s="21" t="s">
        <v>57</v>
      </c>
      <c r="B18" s="5"/>
      <c r="C18" s="117">
        <v>371</v>
      </c>
      <c r="D18" s="102"/>
      <c r="E18" s="103"/>
    </row>
    <row r="19" spans="1:8" x14ac:dyDescent="0.25">
      <c r="A19" s="10"/>
      <c r="B19" s="4"/>
      <c r="C19" s="118">
        <f>C18*C16</f>
        <v>4359250</v>
      </c>
      <c r="D19" s="4" t="s">
        <v>41</v>
      </c>
      <c r="E19" s="104"/>
      <c r="H19" s="4"/>
    </row>
    <row r="20" spans="1:8" x14ac:dyDescent="0.25">
      <c r="A20" s="10"/>
      <c r="B20" s="38"/>
      <c r="C20" s="118">
        <f>C19*0.9</f>
        <v>3923325</v>
      </c>
      <c r="D20" s="4" t="s">
        <v>19</v>
      </c>
      <c r="E20" s="83"/>
      <c r="F20" s="6"/>
      <c r="H20" s="78"/>
    </row>
    <row r="21" spans="1:8" x14ac:dyDescent="0.25">
      <c r="A21" s="10"/>
      <c r="C21" s="118">
        <f>C19*80%</f>
        <v>3487400</v>
      </c>
      <c r="D21" s="4" t="s">
        <v>20</v>
      </c>
      <c r="E21" s="83"/>
      <c r="F21" s="38"/>
    </row>
    <row r="22" spans="1:8" x14ac:dyDescent="0.25">
      <c r="A22" s="10"/>
      <c r="D22"/>
      <c r="E22" s="83"/>
    </row>
    <row r="23" spans="1:8" x14ac:dyDescent="0.25">
      <c r="A23" s="24" t="s">
        <v>21</v>
      </c>
      <c r="B23" s="25"/>
      <c r="C23" s="119">
        <f>C4*D23</f>
        <v>1020250</v>
      </c>
      <c r="D23" s="105">
        <f>C18*1.1</f>
        <v>408.1</v>
      </c>
      <c r="E23" s="83"/>
    </row>
    <row r="24" spans="1:8" x14ac:dyDescent="0.25">
      <c r="A24" s="10" t="s">
        <v>22</v>
      </c>
      <c r="D24" s="3"/>
      <c r="E24" s="3"/>
    </row>
    <row r="25" spans="1:8" x14ac:dyDescent="0.25">
      <c r="A25" s="26" t="s">
        <v>23</v>
      </c>
      <c r="B25" s="11"/>
      <c r="C25" s="38">
        <f>C19*0.03/12</f>
        <v>10898.125</v>
      </c>
      <c r="D25" s="83"/>
      <c r="E25" s="83"/>
    </row>
    <row r="26" spans="1:8" x14ac:dyDescent="0.25">
      <c r="C26" s="38"/>
      <c r="D26" s="23"/>
      <c r="F26" s="80" t="s">
        <v>73</v>
      </c>
    </row>
    <row r="27" spans="1:8" x14ac:dyDescent="0.25">
      <c r="A27" s="5" t="s">
        <v>69</v>
      </c>
      <c r="B27" s="5"/>
      <c r="C27" s="120"/>
      <c r="D27" s="82"/>
    </row>
    <row r="28" spans="1:8" x14ac:dyDescent="0.25">
      <c r="D28" s="78"/>
    </row>
    <row r="29" spans="1:8" x14ac:dyDescent="0.25">
      <c r="C29" s="5" t="s">
        <v>79</v>
      </c>
      <c r="D29" s="5"/>
      <c r="G29" s="3"/>
      <c r="H29" s="3"/>
    </row>
    <row r="30" spans="1:8" ht="18.75" x14ac:dyDescent="0.3">
      <c r="C30" s="5" t="s">
        <v>80</v>
      </c>
      <c r="D30" s="107">
        <v>3800000</v>
      </c>
      <c r="E30" s="123" t="s">
        <v>71</v>
      </c>
      <c r="F30" s="123"/>
      <c r="G30" s="3"/>
      <c r="H30" s="3"/>
    </row>
    <row r="31" spans="1:8" ht="18.75" x14ac:dyDescent="0.3">
      <c r="D31"/>
      <c r="E31" s="123" t="s">
        <v>72</v>
      </c>
      <c r="F31" s="123"/>
      <c r="G31" s="3"/>
      <c r="H31" s="3"/>
    </row>
    <row r="32" spans="1:8" ht="18.75" x14ac:dyDescent="0.3">
      <c r="D32"/>
      <c r="E32" s="112" t="s">
        <v>41</v>
      </c>
      <c r="F32" s="112">
        <f>C19</f>
        <v>4359250</v>
      </c>
      <c r="G32" s="3"/>
      <c r="H32" s="3"/>
    </row>
    <row r="33" spans="1:8" ht="18.75" x14ac:dyDescent="0.3">
      <c r="D33"/>
      <c r="E33" s="112" t="s">
        <v>19</v>
      </c>
      <c r="F33" s="112">
        <f>F32*90%</f>
        <v>3923325</v>
      </c>
      <c r="G33" s="3"/>
      <c r="H33" s="83">
        <f>F32*80</f>
        <v>348740000</v>
      </c>
    </row>
    <row r="34" spans="1:8" ht="18.75" x14ac:dyDescent="0.3">
      <c r="D34"/>
      <c r="E34" s="112" t="s">
        <v>20</v>
      </c>
      <c r="F34" s="112">
        <f>F32*80%</f>
        <v>3487400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Q8" sqref="Q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4.140625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57031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83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77</v>
      </c>
      <c r="O1" s="1" t="s">
        <v>62</v>
      </c>
      <c r="P1" s="1" t="s">
        <v>78</v>
      </c>
      <c r="Q1" s="106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B2" s="5">
        <v>613</v>
      </c>
      <c r="C2" s="5">
        <f>B2*1.2</f>
        <v>735.6</v>
      </c>
      <c r="D2" s="110">
        <f>C2*1.2</f>
        <v>882.72</v>
      </c>
      <c r="E2" s="110">
        <v>8200000</v>
      </c>
      <c r="F2" s="110">
        <f>E2/B2</f>
        <v>13376.835236541599</v>
      </c>
      <c r="G2" s="107">
        <f>E2/C2</f>
        <v>11147.362697117998</v>
      </c>
      <c r="H2">
        <f>E2/D2</f>
        <v>9289.4689142649986</v>
      </c>
      <c r="I2" s="42">
        <v>9</v>
      </c>
      <c r="J2" s="42">
        <v>901</v>
      </c>
      <c r="O2" s="94">
        <v>640</v>
      </c>
      <c r="P2" s="95">
        <f>O2*1.2</f>
        <v>768</v>
      </c>
      <c r="Q2" s="95">
        <v>7200000</v>
      </c>
      <c r="R2" s="95">
        <f>Q2/O2</f>
        <v>11250</v>
      </c>
      <c r="S2" s="95">
        <f>Q2/P2</f>
        <v>9375</v>
      </c>
      <c r="T2" s="95"/>
      <c r="U2" s="96"/>
      <c r="V2" s="3"/>
      <c r="W2" s="3"/>
      <c r="X2" s="3"/>
      <c r="Y2" s="3"/>
      <c r="AB2" s="40"/>
    </row>
    <row r="3" spans="1:32" x14ac:dyDescent="0.25">
      <c r="B3" s="100">
        <v>670</v>
      </c>
      <c r="C3">
        <f t="shared" ref="C3:D3" si="0">B3*1.2</f>
        <v>804</v>
      </c>
      <c r="D3" s="95">
        <f t="shared" si="0"/>
        <v>964.8</v>
      </c>
      <c r="E3" s="95">
        <v>6300000</v>
      </c>
      <c r="F3" s="95">
        <f t="shared" ref="F3:F6" si="1">E3/B3</f>
        <v>9402.9850746268658</v>
      </c>
      <c r="G3" s="85">
        <f t="shared" ref="G3:G10" si="2">E3/C3</f>
        <v>7835.8208955223881</v>
      </c>
      <c r="H3">
        <f t="shared" ref="H3:H7" si="3">E3/D3</f>
        <v>6529.8507462686566</v>
      </c>
      <c r="I3" s="42">
        <v>5</v>
      </c>
      <c r="J3" s="42">
        <v>505</v>
      </c>
      <c r="N3">
        <v>35.31</v>
      </c>
      <c r="O3" s="94">
        <f>N3*10.764</f>
        <v>380.07684</v>
      </c>
      <c r="P3" s="95">
        <f>O3*1.2</f>
        <v>456.09220799999997</v>
      </c>
      <c r="Q3" s="95">
        <v>4500000</v>
      </c>
      <c r="R3" s="95">
        <f>Q3/O3</f>
        <v>11839.711148935041</v>
      </c>
      <c r="S3" s="95">
        <f>Q3/P3</f>
        <v>9866.4259574458683</v>
      </c>
      <c r="T3" s="95"/>
      <c r="U3" s="96"/>
      <c r="V3" s="3"/>
      <c r="W3" s="3"/>
      <c r="X3" s="3"/>
      <c r="Y3" s="3"/>
      <c r="AF3" s="40"/>
    </row>
    <row r="4" spans="1:32" x14ac:dyDescent="0.25">
      <c r="B4" s="111">
        <v>550</v>
      </c>
      <c r="C4" s="5">
        <f t="shared" ref="C4:D4" si="4">B4*1.2</f>
        <v>660</v>
      </c>
      <c r="D4" s="110">
        <f t="shared" si="4"/>
        <v>792</v>
      </c>
      <c r="E4" s="110">
        <v>8000000</v>
      </c>
      <c r="F4" s="110">
        <f t="shared" si="1"/>
        <v>14545.454545454546</v>
      </c>
      <c r="G4" s="107">
        <f t="shared" si="2"/>
        <v>12121.212121212122</v>
      </c>
      <c r="H4">
        <f t="shared" si="3"/>
        <v>10101.010101010101</v>
      </c>
      <c r="I4" s="42">
        <v>2</v>
      </c>
      <c r="J4" s="42">
        <v>201</v>
      </c>
      <c r="N4">
        <v>31.35</v>
      </c>
      <c r="O4" s="94">
        <f t="shared" ref="O4:O13" si="5">N4*10.764</f>
        <v>337.45139999999998</v>
      </c>
      <c r="P4" s="95">
        <f t="shared" ref="P4:P16" si="6">O4*1.2</f>
        <v>404.94167999999996</v>
      </c>
      <c r="Q4" s="95">
        <v>4400000</v>
      </c>
      <c r="R4" s="95">
        <f t="shared" ref="R4:R13" si="7">Q4/O4</f>
        <v>13038.914640745304</v>
      </c>
      <c r="S4" s="95">
        <f t="shared" ref="S4:S13" si="8">Q4/P4</f>
        <v>10865.762200621088</v>
      </c>
      <c r="T4" s="95"/>
      <c r="U4" s="96"/>
      <c r="V4" s="3"/>
      <c r="W4" s="3"/>
      <c r="X4" s="3"/>
      <c r="Y4" s="3"/>
    </row>
    <row r="5" spans="1:32" x14ac:dyDescent="0.25">
      <c r="B5" s="78"/>
      <c r="C5">
        <v>590</v>
      </c>
      <c r="D5" s="95">
        <f t="shared" ref="D5" si="9">C5*1.2</f>
        <v>708</v>
      </c>
      <c r="E5" s="95">
        <v>5500000</v>
      </c>
      <c r="F5" s="95" t="e">
        <f t="shared" si="1"/>
        <v>#DIV/0!</v>
      </c>
      <c r="G5" s="85">
        <f t="shared" si="2"/>
        <v>9322.0338983050842</v>
      </c>
      <c r="H5">
        <f t="shared" si="3"/>
        <v>7768.3615819209035</v>
      </c>
      <c r="I5" s="42">
        <v>10</v>
      </c>
      <c r="J5" s="42">
        <v>1002</v>
      </c>
      <c r="N5">
        <v>65.034999999999997</v>
      </c>
      <c r="O5" s="94">
        <f t="shared" si="5"/>
        <v>700.0367399999999</v>
      </c>
      <c r="P5" s="95">
        <f t="shared" si="6"/>
        <v>840.04408799999987</v>
      </c>
      <c r="Q5" s="95">
        <v>12000000</v>
      </c>
      <c r="R5" s="95">
        <f t="shared" si="7"/>
        <v>17141.957434976914</v>
      </c>
      <c r="S5" s="95">
        <f t="shared" si="8"/>
        <v>14284.96452914743</v>
      </c>
      <c r="T5" s="95"/>
      <c r="U5" s="96"/>
      <c r="V5" s="3"/>
      <c r="W5" s="3"/>
      <c r="X5" s="3"/>
      <c r="Y5" s="3"/>
    </row>
    <row r="6" spans="1:32" x14ac:dyDescent="0.25">
      <c r="C6">
        <f t="shared" ref="C6" si="10">B6*1.2</f>
        <v>0</v>
      </c>
      <c r="D6" s="95">
        <v>546</v>
      </c>
      <c r="E6" s="95">
        <v>7000000</v>
      </c>
      <c r="F6" s="95" t="e">
        <f t="shared" si="1"/>
        <v>#DIV/0!</v>
      </c>
      <c r="G6" s="85" t="e">
        <f t="shared" si="2"/>
        <v>#DIV/0!</v>
      </c>
      <c r="H6">
        <f t="shared" si="3"/>
        <v>12820.51282051282</v>
      </c>
      <c r="I6" s="42">
        <v>7</v>
      </c>
      <c r="J6" s="42">
        <v>706</v>
      </c>
      <c r="O6" s="94">
        <f t="shared" si="5"/>
        <v>0</v>
      </c>
      <c r="P6" s="95">
        <v>647</v>
      </c>
      <c r="Q6" s="95">
        <v>6700000</v>
      </c>
      <c r="R6" s="95" t="e">
        <f t="shared" si="7"/>
        <v>#DIV/0!</v>
      </c>
      <c r="S6" s="95">
        <f t="shared" si="8"/>
        <v>10355.48686244204</v>
      </c>
      <c r="T6" s="95"/>
      <c r="U6" s="96"/>
      <c r="V6" s="3"/>
      <c r="W6" s="3"/>
      <c r="X6" s="3"/>
      <c r="Y6" s="3"/>
    </row>
    <row r="7" spans="1:32" x14ac:dyDescent="0.25">
      <c r="B7">
        <v>350</v>
      </c>
      <c r="C7">
        <f t="shared" ref="C7:D7" si="11">B7*1.2</f>
        <v>420</v>
      </c>
      <c r="D7" s="95">
        <f t="shared" si="11"/>
        <v>504</v>
      </c>
      <c r="E7" s="95">
        <v>5700000</v>
      </c>
      <c r="F7" s="95">
        <f t="shared" ref="F7:F14" si="12">ROUND((E7/B7),0)</f>
        <v>16286</v>
      </c>
      <c r="G7" s="85">
        <f t="shared" si="2"/>
        <v>13571.428571428571</v>
      </c>
      <c r="H7">
        <f t="shared" si="3"/>
        <v>11309.523809523809</v>
      </c>
      <c r="I7" s="108">
        <v>8</v>
      </c>
      <c r="J7" s="108">
        <v>802</v>
      </c>
      <c r="K7" s="5"/>
      <c r="L7" s="5"/>
      <c r="M7" s="5"/>
      <c r="N7" s="5">
        <v>84.28</v>
      </c>
      <c r="O7" s="109">
        <f t="shared" si="5"/>
        <v>907.18991999999992</v>
      </c>
      <c r="P7" s="110">
        <f t="shared" si="6"/>
        <v>1088.6279039999999</v>
      </c>
      <c r="Q7" s="110">
        <v>11900000</v>
      </c>
      <c r="R7" s="110">
        <f t="shared" si="7"/>
        <v>13117.429699836171</v>
      </c>
      <c r="S7" s="110">
        <f t="shared" si="8"/>
        <v>10931.191416530142</v>
      </c>
      <c r="T7" s="95"/>
      <c r="U7" s="96"/>
      <c r="V7" s="3"/>
      <c r="W7" s="3"/>
      <c r="X7" s="3"/>
      <c r="Y7" s="3"/>
    </row>
    <row r="8" spans="1:32" x14ac:dyDescent="0.25">
      <c r="B8">
        <v>500</v>
      </c>
      <c r="C8">
        <f t="shared" ref="C8:C14" si="13">B8*1.1</f>
        <v>550</v>
      </c>
      <c r="D8" s="95">
        <f t="shared" ref="D8:D14" si="14">C8*1.2</f>
        <v>660</v>
      </c>
      <c r="E8" s="95">
        <v>6000000</v>
      </c>
      <c r="F8" s="95">
        <f t="shared" si="12"/>
        <v>12000</v>
      </c>
      <c r="G8" s="85">
        <f t="shared" si="2"/>
        <v>10909.09090909091</v>
      </c>
      <c r="H8">
        <f t="shared" ref="H8:H13" si="15">F8/D8</f>
        <v>18.181818181818183</v>
      </c>
      <c r="I8" s="108">
        <v>7</v>
      </c>
      <c r="J8" s="108">
        <v>701</v>
      </c>
      <c r="K8" s="5"/>
      <c r="L8" s="5"/>
      <c r="M8" s="5"/>
      <c r="N8" s="5"/>
      <c r="O8" s="109">
        <v>449</v>
      </c>
      <c r="P8" s="110">
        <f t="shared" si="6"/>
        <v>538.79999999999995</v>
      </c>
      <c r="Q8" s="110">
        <v>6850000</v>
      </c>
      <c r="R8" s="110">
        <f t="shared" si="7"/>
        <v>15256.124721603563</v>
      </c>
      <c r="S8" s="110">
        <f t="shared" si="8"/>
        <v>12713.43726800297</v>
      </c>
      <c r="T8" s="95"/>
      <c r="U8" s="96"/>
      <c r="V8" s="3"/>
      <c r="W8" s="3"/>
      <c r="X8" s="3"/>
      <c r="Y8" s="3"/>
    </row>
    <row r="9" spans="1:32" x14ac:dyDescent="0.25">
      <c r="B9">
        <v>470</v>
      </c>
      <c r="C9">
        <f t="shared" si="13"/>
        <v>517</v>
      </c>
      <c r="D9" s="95">
        <f t="shared" si="14"/>
        <v>620.4</v>
      </c>
      <c r="E9" s="95">
        <v>6900000</v>
      </c>
      <c r="F9" s="95">
        <f t="shared" si="12"/>
        <v>14681</v>
      </c>
      <c r="G9" s="85">
        <f t="shared" si="2"/>
        <v>13346.228239845261</v>
      </c>
      <c r="H9">
        <f t="shared" si="15"/>
        <v>23.663765312701482</v>
      </c>
      <c r="O9" s="94">
        <f t="shared" si="5"/>
        <v>0</v>
      </c>
      <c r="P9" s="95">
        <f t="shared" si="6"/>
        <v>0</v>
      </c>
      <c r="Q9" s="95"/>
      <c r="R9" s="95" t="e">
        <f t="shared" si="7"/>
        <v>#DIV/0!</v>
      </c>
      <c r="S9" s="95" t="e">
        <f t="shared" si="8"/>
        <v>#DIV/0!</v>
      </c>
      <c r="T9" s="95"/>
      <c r="U9" s="3"/>
      <c r="V9" s="3"/>
      <c r="W9" s="3"/>
      <c r="X9" s="3"/>
      <c r="Y9" s="3"/>
    </row>
    <row r="10" spans="1:32" ht="16.5" x14ac:dyDescent="0.3">
      <c r="C10">
        <v>545</v>
      </c>
      <c r="D10" s="95">
        <v>0</v>
      </c>
      <c r="E10" s="95">
        <v>4000000</v>
      </c>
      <c r="F10" s="95" t="e">
        <f t="shared" si="12"/>
        <v>#DIV/0!</v>
      </c>
      <c r="G10" s="85">
        <f t="shared" si="2"/>
        <v>7339.4495412844035</v>
      </c>
      <c r="H10" t="e">
        <f t="shared" si="15"/>
        <v>#DIV/0!</v>
      </c>
      <c r="O10" s="94">
        <f t="shared" si="5"/>
        <v>0</v>
      </c>
      <c r="P10" s="95">
        <f t="shared" si="6"/>
        <v>0</v>
      </c>
      <c r="Q10" s="95"/>
      <c r="R10" s="95" t="e">
        <f t="shared" si="7"/>
        <v>#DIV/0!</v>
      </c>
      <c r="S10" s="95" t="e">
        <f t="shared" si="8"/>
        <v>#DIV/0!</v>
      </c>
      <c r="T10" s="95"/>
      <c r="U10" s="3"/>
      <c r="V10" s="3"/>
      <c r="W10" s="97"/>
      <c r="X10" s="98"/>
      <c r="Y10" s="98"/>
      <c r="Z10" s="29"/>
      <c r="AA10" s="29"/>
      <c r="AB10" s="29"/>
      <c r="AC10" s="29"/>
      <c r="AD10" s="29"/>
    </row>
    <row r="11" spans="1:32" ht="18.75" x14ac:dyDescent="0.25">
      <c r="B11">
        <v>450</v>
      </c>
      <c r="C11">
        <f t="shared" si="13"/>
        <v>495.00000000000006</v>
      </c>
      <c r="D11">
        <f t="shared" si="14"/>
        <v>594</v>
      </c>
      <c r="E11" s="95">
        <v>5000000</v>
      </c>
      <c r="F11">
        <f t="shared" si="12"/>
        <v>11111</v>
      </c>
      <c r="G11">
        <f t="shared" ref="G11:G14" si="16">ROUND((E11/C11),0)</f>
        <v>10101</v>
      </c>
      <c r="H11">
        <f t="shared" si="15"/>
        <v>18.705387205387204</v>
      </c>
      <c r="O11" s="94">
        <f t="shared" si="5"/>
        <v>0</v>
      </c>
      <c r="P11" s="95">
        <f t="shared" si="6"/>
        <v>0</v>
      </c>
      <c r="Q11" s="95"/>
      <c r="R11" s="95" t="e">
        <f t="shared" si="7"/>
        <v>#DIV/0!</v>
      </c>
      <c r="S11" s="95" t="e">
        <f t="shared" si="8"/>
        <v>#DIV/0!</v>
      </c>
      <c r="T11" s="95"/>
      <c r="U11" s="3"/>
      <c r="V11" s="3"/>
      <c r="W11" s="99"/>
      <c r="X11" s="3"/>
      <c r="Y11" s="3"/>
    </row>
    <row r="12" spans="1:32" x14ac:dyDescent="0.25">
      <c r="C12">
        <f t="shared" si="13"/>
        <v>0</v>
      </c>
      <c r="D12">
        <f t="shared" si="14"/>
        <v>0</v>
      </c>
      <c r="E12" s="95"/>
      <c r="F12" t="e">
        <f t="shared" si="12"/>
        <v>#DIV/0!</v>
      </c>
      <c r="G12" t="e">
        <f t="shared" si="16"/>
        <v>#DIV/0!</v>
      </c>
      <c r="H12" t="e">
        <f t="shared" si="15"/>
        <v>#DIV/0!</v>
      </c>
      <c r="I12">
        <f t="shared" ref="I12:I14" si="17">U12</f>
        <v>0</v>
      </c>
      <c r="J12">
        <f t="shared" ref="J12:J14" si="18">V12</f>
        <v>0</v>
      </c>
      <c r="O12" s="94">
        <f t="shared" si="5"/>
        <v>0</v>
      </c>
      <c r="P12" s="95">
        <f t="shared" si="6"/>
        <v>0</v>
      </c>
      <c r="Q12" s="95"/>
      <c r="R12" s="95" t="e">
        <f t="shared" si="7"/>
        <v>#DIV/0!</v>
      </c>
      <c r="S12" s="95" t="e">
        <f t="shared" si="8"/>
        <v>#DIV/0!</v>
      </c>
      <c r="T12" s="95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13"/>
        <v>0</v>
      </c>
      <c r="D13">
        <f t="shared" si="14"/>
        <v>0</v>
      </c>
      <c r="E13" s="95"/>
      <c r="F13" t="e">
        <f t="shared" si="12"/>
        <v>#DIV/0!</v>
      </c>
      <c r="G13" t="e">
        <f t="shared" si="16"/>
        <v>#DIV/0!</v>
      </c>
      <c r="H13" t="e">
        <f t="shared" si="15"/>
        <v>#DIV/0!</v>
      </c>
      <c r="I13">
        <f t="shared" si="17"/>
        <v>0</v>
      </c>
      <c r="J13">
        <f t="shared" si="18"/>
        <v>0</v>
      </c>
      <c r="O13" s="94">
        <f t="shared" si="5"/>
        <v>0</v>
      </c>
      <c r="P13" s="95">
        <f t="shared" si="6"/>
        <v>0</v>
      </c>
      <c r="R13" s="95" t="e">
        <f t="shared" si="7"/>
        <v>#DIV/0!</v>
      </c>
      <c r="S13" s="95" t="e">
        <f t="shared" si="8"/>
        <v>#DIV/0!</v>
      </c>
      <c r="T13" s="95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3"/>
        <v>0</v>
      </c>
      <c r="D14">
        <f t="shared" si="14"/>
        <v>0</v>
      </c>
      <c r="E14" s="95"/>
      <c r="F14" t="e">
        <f t="shared" si="12"/>
        <v>#DIV/0!</v>
      </c>
      <c r="G14" t="e">
        <f t="shared" si="16"/>
        <v>#DIV/0!</v>
      </c>
      <c r="H14" t="e">
        <f t="shared" ref="H14" si="19">ROUND((E14/D14),0)</f>
        <v>#DIV/0!</v>
      </c>
      <c r="I14">
        <f t="shared" si="17"/>
        <v>0</v>
      </c>
      <c r="J14">
        <f t="shared" si="18"/>
        <v>0</v>
      </c>
      <c r="P14" s="95">
        <f t="shared" si="6"/>
        <v>0</v>
      </c>
      <c r="S14" s="95"/>
      <c r="T14" s="95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20">B15*1.2</f>
        <v>0</v>
      </c>
      <c r="D15">
        <f t="shared" ref="D15:D18" si="21">C15*1.2</f>
        <v>0</v>
      </c>
      <c r="E15" s="95"/>
      <c r="F15" t="e">
        <f t="shared" ref="F15:F18" si="22">ROUND((E15/B15),0)</f>
        <v>#DIV/0!</v>
      </c>
      <c r="G15" t="e">
        <f t="shared" ref="G15:G18" si="23">ROUND((E15/C15),0)</f>
        <v>#DIV/0!</v>
      </c>
      <c r="H15" t="e">
        <f t="shared" ref="H15:H18" si="24">ROUND((E15/D15),0)</f>
        <v>#DIV/0!</v>
      </c>
      <c r="I15">
        <f t="shared" ref="I15:J18" si="25">U15</f>
        <v>0</v>
      </c>
      <c r="J15">
        <f t="shared" si="25"/>
        <v>0</v>
      </c>
      <c r="P15" s="95">
        <f t="shared" si="6"/>
        <v>0</v>
      </c>
      <c r="S15" s="95"/>
      <c r="T15" s="95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6">B16*1.2</f>
        <v>0</v>
      </c>
      <c r="D16">
        <f t="shared" si="21"/>
        <v>0</v>
      </c>
      <c r="E16" s="95"/>
      <c r="F16" t="e">
        <f t="shared" si="22"/>
        <v>#DIV/0!</v>
      </c>
      <c r="G16" t="e">
        <f t="shared" si="23"/>
        <v>#DIV/0!</v>
      </c>
      <c r="H16" t="e">
        <f t="shared" si="24"/>
        <v>#DIV/0!</v>
      </c>
      <c r="I16">
        <f t="shared" si="25"/>
        <v>0</v>
      </c>
      <c r="J16">
        <f t="shared" si="25"/>
        <v>0</v>
      </c>
      <c r="P16" s="95">
        <f t="shared" si="6"/>
        <v>0</v>
      </c>
      <c r="S16" s="95"/>
      <c r="T16" s="95"/>
    </row>
    <row r="17" spans="1:25" x14ac:dyDescent="0.25">
      <c r="B17">
        <f t="shared" ref="B17:B18" si="27">O17</f>
        <v>0</v>
      </c>
      <c r="C17">
        <f t="shared" si="26"/>
        <v>0</v>
      </c>
      <c r="D17">
        <f t="shared" si="21"/>
        <v>0</v>
      </c>
      <c r="E17" s="95"/>
      <c r="F17" t="e">
        <f t="shared" si="22"/>
        <v>#DIV/0!</v>
      </c>
      <c r="G17" t="e">
        <f t="shared" si="23"/>
        <v>#DIV/0!</v>
      </c>
      <c r="H17" t="e">
        <f t="shared" si="24"/>
        <v>#DIV/0!</v>
      </c>
      <c r="I17">
        <f t="shared" si="25"/>
        <v>0</v>
      </c>
      <c r="J17">
        <f t="shared" si="25"/>
        <v>0</v>
      </c>
      <c r="S17" s="95"/>
      <c r="T17" s="95"/>
    </row>
    <row r="18" spans="1:25" x14ac:dyDescent="0.25">
      <c r="B18">
        <f t="shared" si="27"/>
        <v>0</v>
      </c>
      <c r="C18">
        <f t="shared" si="26"/>
        <v>0</v>
      </c>
      <c r="D18">
        <f t="shared" si="21"/>
        <v>0</v>
      </c>
      <c r="E18" s="95"/>
      <c r="F18" t="e">
        <f t="shared" si="22"/>
        <v>#DIV/0!</v>
      </c>
      <c r="G18" t="e">
        <f t="shared" si="23"/>
        <v>#DIV/0!</v>
      </c>
      <c r="H18" t="e">
        <f t="shared" si="24"/>
        <v>#DIV/0!</v>
      </c>
      <c r="I18">
        <f t="shared" si="25"/>
        <v>0</v>
      </c>
      <c r="J18">
        <f t="shared" si="25"/>
        <v>0</v>
      </c>
      <c r="S18" s="95"/>
      <c r="T18" s="95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63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61</v>
      </c>
      <c r="D22" s="86"/>
      <c r="E22" s="101"/>
      <c r="F22" s="88" t="s">
        <v>62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58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64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65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57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58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56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59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60</v>
      </c>
      <c r="G31" s="88">
        <f>G30</f>
        <v>0</v>
      </c>
      <c r="H31" s="86" t="e">
        <f>G30/G31</f>
        <v>#DIV/0!</v>
      </c>
      <c r="I31" s="85" t="s">
        <v>42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zoomScale="130" zoomScaleNormal="130" workbookViewId="0"/>
  </sheetViews>
  <sheetFormatPr defaultRowHeight="15" x14ac:dyDescent="0.25"/>
  <sheetData>
    <row r="117" spans="6:13" x14ac:dyDescent="0.25">
      <c r="F117" s="124" t="s">
        <v>55</v>
      </c>
      <c r="G117" s="124"/>
      <c r="H117" s="124"/>
      <c r="I117" s="124"/>
      <c r="J117" s="124"/>
      <c r="K117" s="124"/>
      <c r="L117" s="124"/>
      <c r="M117" s="12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7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N57:O57"/>
  <sheetViews>
    <sheetView topLeftCell="A85" workbookViewId="0">
      <selection activeCell="A73" sqref="A73"/>
    </sheetView>
  </sheetViews>
  <sheetFormatPr defaultRowHeight="15" x14ac:dyDescent="0.25"/>
  <sheetData>
    <row r="57" spans="14:15" x14ac:dyDescent="0.25">
      <c r="N57" t="s">
        <v>84</v>
      </c>
      <c r="O57">
        <v>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2024-12-07T07:15:39Z</dcterms:modified>
</cp:coreProperties>
</file>