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RACPC Ghatkopar (W)\Arti Radheshyam Gupta\"/>
    </mc:Choice>
  </mc:AlternateContent>
  <xr:revisionPtr revIDLastSave="0" documentId="13_ncr:1_{39930BE3-C48C-4C1F-B6DE-D28E5B22AF8C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  <sheet name="Sheet1" sheetId="47" r:id="rId7"/>
  </sheets>
  <calcPr calcId="191029"/>
</workbook>
</file>

<file path=xl/calcChain.xml><?xml version="1.0" encoding="utf-8"?>
<calcChain xmlns="http://schemas.openxmlformats.org/spreadsheetml/2006/main">
  <c r="C12" i="4" l="1"/>
  <c r="C11" i="4"/>
  <c r="C10" i="4"/>
  <c r="C9" i="4"/>
  <c r="C8" i="4"/>
  <c r="C7" i="4"/>
  <c r="C6" i="4"/>
  <c r="G6" i="4" s="1"/>
  <c r="C5" i="4"/>
  <c r="G5" i="4" s="1"/>
  <c r="C4" i="4"/>
  <c r="G3" i="4"/>
  <c r="G4" i="4"/>
  <c r="G7" i="4"/>
  <c r="G8" i="4"/>
  <c r="G9" i="4"/>
  <c r="G10" i="4"/>
  <c r="G11" i="4"/>
  <c r="R10" i="4"/>
  <c r="O10" i="4"/>
  <c r="O9" i="4"/>
  <c r="F2" i="4"/>
  <c r="C2" i="4"/>
  <c r="O8" i="4"/>
  <c r="O7" i="4"/>
  <c r="O6" i="4"/>
  <c r="O5" i="4"/>
  <c r="O4" i="4"/>
  <c r="O2" i="4" l="1"/>
  <c r="I6" i="23"/>
  <c r="H6" i="23"/>
  <c r="I5" i="23"/>
  <c r="I7" i="23"/>
  <c r="I4" i="23"/>
  <c r="I3" i="23"/>
  <c r="D9" i="4"/>
  <c r="G2" i="4"/>
  <c r="D2" i="25"/>
  <c r="F5" i="4" l="1"/>
  <c r="D8" i="4"/>
  <c r="R4" i="4"/>
  <c r="R5" i="4"/>
  <c r="R6" i="4"/>
  <c r="C24" i="23" l="1"/>
  <c r="D23" i="23"/>
  <c r="C23" i="23" s="1"/>
  <c r="C17" i="4" l="1"/>
  <c r="G26" i="4"/>
  <c r="G34" i="4" s="1"/>
  <c r="B11" i="4"/>
  <c r="P9" i="4"/>
  <c r="R9" i="4"/>
  <c r="R8" i="4"/>
  <c r="R7" i="4"/>
  <c r="R3" i="4" l="1"/>
  <c r="R2" i="4"/>
  <c r="C14" i="23"/>
  <c r="C3" i="23"/>
  <c r="I23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D2" i="4" l="1"/>
  <c r="D3" i="4"/>
  <c r="D4" i="4"/>
  <c r="D5" i="4"/>
  <c r="D6" i="4"/>
  <c r="D7" i="4"/>
  <c r="D10" i="4"/>
  <c r="C13" i="4"/>
  <c r="D13" i="4" s="1"/>
  <c r="G31" i="4"/>
  <c r="G32" i="4" s="1"/>
  <c r="C15" i="4"/>
  <c r="D15" i="4" s="1"/>
  <c r="J15" i="4"/>
  <c r="I15" i="4"/>
  <c r="C14" i="4"/>
  <c r="D14" i="4" s="1"/>
  <c r="J14" i="4"/>
  <c r="I14" i="4"/>
  <c r="J13" i="4"/>
  <c r="I13" i="4"/>
  <c r="J12" i="4"/>
  <c r="I12" i="4"/>
  <c r="J11" i="4"/>
  <c r="I11" i="4"/>
  <c r="H32" i="4" l="1"/>
  <c r="I31" i="4"/>
  <c r="G35" i="4"/>
  <c r="H4" i="4"/>
  <c r="H11" i="4"/>
  <c r="H15" i="4"/>
  <c r="H6" i="4"/>
  <c r="H9" i="4"/>
  <c r="H13" i="4"/>
  <c r="H5" i="4"/>
  <c r="H8" i="4"/>
  <c r="H7" i="4"/>
  <c r="H10" i="4"/>
  <c r="H14" i="4"/>
  <c r="F3" i="4"/>
  <c r="F4" i="4"/>
  <c r="F6" i="4"/>
  <c r="F7" i="4"/>
  <c r="F8" i="4"/>
  <c r="F9" i="4"/>
  <c r="F10" i="4"/>
  <c r="F11" i="4"/>
  <c r="F12" i="4"/>
  <c r="F13" i="4"/>
  <c r="F14" i="4"/>
  <c r="F15" i="4"/>
  <c r="G13" i="4"/>
  <c r="G14" i="4"/>
  <c r="G15" i="4"/>
  <c r="G36" i="4" l="1"/>
  <c r="I28" i="4"/>
  <c r="H34" i="4"/>
  <c r="C84" i="23" l="1"/>
  <c r="C8" i="23"/>
  <c r="C6" i="23"/>
  <c r="C10" i="23" l="1"/>
  <c r="C11" i="23" s="1"/>
  <c r="C12" i="23" s="1"/>
  <c r="C13" i="23" s="1"/>
  <c r="C16" i="23" l="1"/>
  <c r="C19" i="23" s="1"/>
  <c r="C21" i="23" s="1"/>
  <c r="F33" i="23" s="1"/>
  <c r="F32" i="23" l="1"/>
  <c r="C25" i="23"/>
  <c r="J19" i="4"/>
  <c r="I19" i="4"/>
  <c r="E19" i="4"/>
  <c r="J18" i="4"/>
  <c r="I18" i="4"/>
  <c r="E18" i="4"/>
  <c r="J17" i="4"/>
  <c r="I17" i="4"/>
  <c r="J16" i="4"/>
  <c r="I16" i="4"/>
  <c r="H33" i="23" l="1"/>
  <c r="B18" i="4"/>
  <c r="B19" i="4"/>
  <c r="C19" i="4" l="1"/>
  <c r="G19" i="4" s="1"/>
  <c r="F19" i="4"/>
  <c r="C18" i="4"/>
  <c r="G18" i="4" s="1"/>
  <c r="F18" i="4"/>
  <c r="G17" i="4"/>
  <c r="F17" i="4"/>
  <c r="C16" i="4"/>
  <c r="G16" i="4" s="1"/>
  <c r="F16" i="4"/>
  <c r="D19" i="4"/>
  <c r="H19" i="4" s="1"/>
  <c r="D16" i="4" l="1"/>
  <c r="H16" i="4" s="1"/>
  <c r="D17" i="4"/>
  <c r="H17" i="4" s="1"/>
  <c r="D18" i="4"/>
  <c r="H18" i="4" s="1"/>
  <c r="G12" i="4" l="1"/>
  <c r="D12" i="4"/>
  <c r="H12" i="4" s="1"/>
</calcChain>
</file>

<file path=xl/sharedStrings.xml><?xml version="1.0" encoding="utf-8"?>
<sst xmlns="http://schemas.openxmlformats.org/spreadsheetml/2006/main" count="116" uniqueCount="90">
  <si>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</si>
  <si>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</si>
  <si>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</si>
  <si>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</si>
  <si>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</si>
  <si>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</si>
  <si>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</si>
  <si>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</si>
  <si>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</si>
  <si>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</si>
  <si>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</si>
  <si>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</si>
  <si>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</si>
  <si>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</si>
  <si>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</si>
  <si>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</si>
  <si>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</si>
  <si>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</si>
  <si>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</si>
  <si>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</si>
  <si>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</si>
  <si>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</si>
  <si>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</si>
  <si>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</si>
  <si>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</si>
  <si>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</si>
  <si>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</si>
  <si>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</si>
  <si>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</si>
  <si>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</si>
  <si>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</si>
  <si>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</si>
  <si>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</si>
  <si>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</si>
  <si>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</si>
  <si>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</si>
  <si>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</si>
  <si>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</si>
  <si>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</si>
  <si>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</si>
  <si>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</si>
  <si>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</si>
  <si>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</si>
  <si>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</si>
  <si>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</si>
  <si>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</si>
  <si>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</si>
  <si>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</si>
  <si>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</si>
  <si>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</si>
  <si>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</si>
  <si>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</si>
  <si>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</si>
  <si>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</si>
  <si>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</si>
  <si>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</si>
  <si>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</si>
  <si>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Built up area (10%)</t>
  </si>
  <si>
    <t>Area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</si>
  <si>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</si>
  <si>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</si>
  <si>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</si>
  <si>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</si>
  <si>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</si>
  <si>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</si>
  <si>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</si>
  <si>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</si>
  <si>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</si>
  <si>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</si>
  <si>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</si>
  <si>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SBI (RACPC Ghatkopar -West)</t>
  </si>
  <si>
    <t>say</t>
  </si>
  <si>
    <t xml:space="preserve">Measurment </t>
  </si>
  <si>
    <t>Lead No. 12800</t>
  </si>
  <si>
    <t>Flat No.</t>
  </si>
  <si>
    <t xml:space="preserve">CA </t>
  </si>
  <si>
    <t>Sq. M.</t>
  </si>
  <si>
    <t>page</t>
  </si>
  <si>
    <t>Arti Radheshyam Gupta</t>
  </si>
  <si>
    <t>BUA (10%)</t>
  </si>
  <si>
    <t>Bal</t>
  </si>
  <si>
    <t>OP</t>
  </si>
  <si>
    <t xml:space="preserve">Tot CA </t>
  </si>
  <si>
    <t>1 BHK (RERA)</t>
  </si>
  <si>
    <t>13th Flr</t>
  </si>
  <si>
    <t>29.11.2024</t>
  </si>
  <si>
    <t xml:space="preserve">Agreement </t>
  </si>
  <si>
    <t>new</t>
  </si>
  <si>
    <t>BUA (10)</t>
  </si>
  <si>
    <r>
      <t xml:space="preserve">SBI -RACPC Ghatkopar (West) - </t>
    </r>
    <r>
      <rPr>
        <b/>
        <sz val="11"/>
        <color theme="1"/>
        <rFont val="Calibri"/>
        <family val="2"/>
        <scheme val="minor"/>
      </rPr>
      <t>Arti Radheshyam Gupta -</t>
    </r>
    <r>
      <rPr>
        <sz val="11"/>
        <color theme="1"/>
        <rFont val="Calibri"/>
        <family val="2"/>
        <scheme val="minor"/>
      </rPr>
      <t>Residential Flat No. 1304, 13th Floor, Wing - A, Panvelkar Empire, Village - Khohj Khuntavali, Taluka - Ambernath, District - Ambernath, 421505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</si>
</sst>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rgb="FFFF0000"/>
      <name val="Arial Narrow"/>
      <family val="2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31"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43" fontId="0" fillId="0" borderId="0" xfId="1" applyFont="1"/>
    <xf numFmtId="43" fontId="4" fillId="0" borderId="0" xfId="1" applyFont="1" applyBorder="1"/>
    <xf numFmtId="0" fontId="5" fillId="0" borderId="0" xfId="0" applyFont="1"/>
    <xf numFmtId="0" fontId="0" fillId="0" borderId="8" xfId="0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0" applyNumberFormat="1"/>
    <xf numFmtId="14" fontId="0" fillId="0" borderId="0" xfId="0" applyNumberFormat="1"/>
    <xf numFmtId="164" fontId="0" fillId="0" borderId="0" xfId="1" applyNumberFormat="1" applyFont="1"/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43" fontId="1" fillId="0" borderId="0" xfId="0" applyNumberFormat="1" applyFont="1"/>
    <xf numFmtId="43" fontId="1" fillId="0" borderId="0" xfId="1" applyFont="1" applyFill="1"/>
    <xf numFmtId="43" fontId="0" fillId="0" borderId="0" xfId="1" applyFont="1" applyFill="1"/>
    <xf numFmtId="43" fontId="9" fillId="0" borderId="0" xfId="1" applyFont="1" applyFill="1"/>
    <xf numFmtId="43" fontId="10" fillId="0" borderId="0" xfId="1" applyFont="1" applyFill="1" applyAlignment="1"/>
    <xf numFmtId="43" fontId="9" fillId="0" borderId="8" xfId="1" applyFont="1" applyFill="1" applyBorder="1"/>
    <xf numFmtId="43" fontId="10" fillId="0" borderId="8" xfId="1" applyFont="1" applyFill="1" applyBorder="1"/>
    <xf numFmtId="0" fontId="9" fillId="0" borderId="0" xfId="0" applyFont="1"/>
    <xf numFmtId="3" fontId="0" fillId="0" borderId="0" xfId="0" applyNumberFormat="1"/>
    <xf numFmtId="4" fontId="0" fillId="0" borderId="0" xfId="0" applyNumberFormat="1"/>
    <xf numFmtId="164" fontId="0" fillId="0" borderId="0" xfId="1" applyNumberFormat="1" applyFont="1" applyFill="1"/>
    <xf numFmtId="0" fontId="12" fillId="0" borderId="0" xfId="0" applyFont="1"/>
    <xf numFmtId="4" fontId="1" fillId="0" borderId="0" xfId="0" applyNumberFormat="1" applyFont="1"/>
    <xf numFmtId="0" fontId="11" fillId="0" borderId="0" xfId="0" applyFont="1"/>
    <xf numFmtId="0" fontId="1" fillId="0" borderId="8" xfId="0" applyFont="1" applyBorder="1"/>
    <xf numFmtId="43" fontId="1" fillId="0" borderId="8" xfId="1" applyFont="1" applyBorder="1"/>
    <xf numFmtId="0" fontId="14" fillId="0" borderId="11" xfId="0" applyFont="1" applyBorder="1" applyAlignment="1">
      <alignment horizontal="center" wrapText="1"/>
    </xf>
    <xf numFmtId="0" fontId="14" fillId="0" borderId="12" xfId="0" applyFont="1" applyBorder="1" applyAlignment="1">
      <alignment horizontal="center" wrapText="1"/>
    </xf>
    <xf numFmtId="0" fontId="14" fillId="0" borderId="16" xfId="0" applyFont="1" applyBorder="1" applyAlignment="1">
      <alignment horizontal="center" wrapText="1"/>
    </xf>
    <xf numFmtId="0" fontId="14" fillId="0" borderId="17" xfId="0" applyFont="1" applyBorder="1" applyAlignment="1">
      <alignment horizontal="center" wrapText="1"/>
    </xf>
    <xf numFmtId="43" fontId="1" fillId="2" borderId="8" xfId="1" applyFont="1" applyFill="1" applyBorder="1"/>
    <xf numFmtId="0" fontId="1" fillId="2" borderId="8" xfId="0" applyFont="1" applyFill="1" applyBorder="1"/>
    <xf numFmtId="43" fontId="1" fillId="2" borderId="8" xfId="0" applyNumberFormat="1" applyFont="1" applyFill="1" applyBorder="1"/>
    <xf numFmtId="9" fontId="1" fillId="0" borderId="8" xfId="1" applyNumberFormat="1" applyFont="1" applyBorder="1"/>
    <xf numFmtId="9" fontId="1" fillId="2" borderId="8" xfId="0" applyNumberFormat="1" applyFont="1" applyFill="1" applyBorder="1"/>
    <xf numFmtId="0" fontId="1" fillId="0" borderId="8" xfId="0" applyFont="1" applyBorder="1" applyAlignment="1">
      <alignment wrapText="1"/>
    </xf>
    <xf numFmtId="43" fontId="1" fillId="0" borderId="0" xfId="1" applyFont="1" applyBorder="1"/>
    <xf numFmtId="0" fontId="13" fillId="0" borderId="8" xfId="0" applyFont="1" applyBorder="1"/>
    <xf numFmtId="0" fontId="13" fillId="0" borderId="8" xfId="1" applyNumberFormat="1" applyFont="1" applyBorder="1"/>
    <xf numFmtId="0" fontId="15" fillId="0" borderId="8" xfId="0" applyFont="1" applyBorder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/>
    </xf>
    <xf numFmtId="2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0" fontId="2" fillId="3" borderId="0" xfId="0" applyFont="1" applyFill="1"/>
    <xf numFmtId="2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3" fontId="2" fillId="2" borderId="0" xfId="1" applyFont="1" applyFill="1"/>
    <xf numFmtId="43" fontId="12" fillId="0" borderId="8" xfId="1" applyFont="1" applyBorder="1"/>
    <xf numFmtId="0" fontId="14" fillId="0" borderId="9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4" fontId="0" fillId="2" borderId="0" xfId="0" applyNumberFormat="1" applyFill="1"/>
    <xf numFmtId="1" fontId="0" fillId="2" borderId="0" xfId="0" applyNumberFormat="1" applyFill="1"/>
    <xf numFmtId="0" fontId="0" fillId="0" borderId="1" xfId="0" applyFont="1" applyBorder="1"/>
    <xf numFmtId="0" fontId="0" fillId="0" borderId="2" xfId="0" applyFont="1" applyBorder="1"/>
    <xf numFmtId="0" fontId="0" fillId="0" borderId="3" xfId="0" applyFont="1" applyBorder="1"/>
    <xf numFmtId="0" fontId="0" fillId="0" borderId="0" xfId="0" applyFont="1"/>
    <xf numFmtId="0" fontId="0" fillId="0" borderId="4" xfId="0" applyFont="1" applyBorder="1"/>
    <xf numFmtId="0" fontId="2" fillId="0" borderId="0" xfId="0" applyFont="1" applyAlignment="1">
      <alignment horizontal="center"/>
    </xf>
    <xf numFmtId="0" fontId="0" fillId="0" borderId="5" xfId="0" applyFont="1" applyBorder="1"/>
    <xf numFmtId="43" fontId="2" fillId="0" borderId="0" xfId="1" applyFont="1" applyBorder="1"/>
    <xf numFmtId="43" fontId="2" fillId="2" borderId="0" xfId="1" applyFont="1" applyFill="1" applyBorder="1"/>
    <xf numFmtId="0" fontId="0" fillId="0" borderId="4" xfId="0" applyFont="1" applyBorder="1" applyAlignment="1">
      <alignment wrapText="1"/>
    </xf>
    <xf numFmtId="43" fontId="2" fillId="0" borderId="0" xfId="1" applyFont="1" applyFill="1" applyBorder="1"/>
    <xf numFmtId="0" fontId="2" fillId="0" borderId="0" xfId="0" applyFont="1" applyAlignment="1">
      <alignment horizontal="center" vertical="center"/>
    </xf>
    <xf numFmtId="0" fontId="4" fillId="0" borderId="0" xfId="0" applyFont="1"/>
    <xf numFmtId="0" fontId="2" fillId="0" borderId="0" xfId="0" applyFont="1"/>
    <xf numFmtId="0" fontId="2" fillId="2" borderId="0" xfId="0" applyFont="1" applyFill="1" applyAlignment="1">
      <alignment horizontal="right"/>
    </xf>
    <xf numFmtId="0" fontId="2" fillId="0" borderId="0" xfId="0" applyFont="1" applyAlignment="1">
      <alignment horizontal="right"/>
    </xf>
    <xf numFmtId="1" fontId="0" fillId="0" borderId="0" xfId="0" applyNumberFormat="1" applyFont="1"/>
    <xf numFmtId="9" fontId="4" fillId="0" borderId="0" xfId="0" applyNumberFormat="1" applyFont="1"/>
    <xf numFmtId="10" fontId="2" fillId="0" borderId="0" xfId="0" applyNumberFormat="1" applyFont="1"/>
    <xf numFmtId="165" fontId="2" fillId="0" borderId="0" xfId="1" applyNumberFormat="1" applyFont="1" applyBorder="1"/>
    <xf numFmtId="0" fontId="0" fillId="2" borderId="4" xfId="0" applyFont="1" applyFill="1" applyBorder="1"/>
    <xf numFmtId="43" fontId="4" fillId="2" borderId="0" xfId="1" applyFont="1" applyFill="1" applyBorder="1"/>
    <xf numFmtId="164" fontId="2" fillId="2" borderId="0" xfId="1" applyNumberFormat="1" applyFont="1" applyFill="1" applyBorder="1"/>
    <xf numFmtId="43" fontId="0" fillId="0" borderId="0" xfId="0" applyNumberFormat="1" applyFont="1"/>
    <xf numFmtId="0" fontId="0" fillId="2" borderId="0" xfId="0" applyFont="1" applyFill="1"/>
    <xf numFmtId="3" fontId="2" fillId="2" borderId="0" xfId="0" applyNumberFormat="1" applyFont="1" applyFill="1"/>
    <xf numFmtId="3" fontId="5" fillId="0" borderId="0" xfId="0" applyNumberFormat="1" applyFont="1"/>
    <xf numFmtId="164" fontId="2" fillId="0" borderId="0" xfId="0" applyNumberFormat="1" applyFont="1"/>
    <xf numFmtId="43" fontId="2" fillId="0" borderId="0" xfId="0" applyNumberFormat="1" applyFont="1"/>
    <xf numFmtId="0" fontId="0" fillId="0" borderId="6" xfId="0" applyFont="1" applyBorder="1"/>
    <xf numFmtId="0" fontId="0" fillId="0" borderId="7" xfId="0" applyFont="1" applyBorder="1"/>
    <xf numFmtId="43" fontId="0" fillId="0" borderId="7" xfId="0" applyNumberFormat="1" applyFont="1" applyBorder="1"/>
    <xf numFmtId="43" fontId="0" fillId="2" borderId="0" xfId="0" applyNumberFormat="1" applyFont="1" applyFill="1"/>
    <xf numFmtId="9" fontId="0" fillId="0" borderId="0" xfId="0" applyNumberFormat="1" applyFont="1"/>
    <xf numFmtId="0" fontId="16" fillId="0" borderId="0" xfId="0" applyFont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0</xdr:rowOff>
    </xdr:from>
    <xdr:to>
      <xdr:col>19</xdr:col>
      <xdr:colOff>582723</xdr:colOff>
      <xdr:row>64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DA9313-D7A1-FF5A-9116-2DFFBDCDD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00500"/>
          <a:ext cx="12165123" cy="82498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134560</xdr:colOff>
      <xdr:row>33</xdr:row>
      <xdr:rowOff>19930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251835-D7B6-51ED-6DE8-52B2E831D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68960" cy="63064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14</xdr:col>
      <xdr:colOff>1191</xdr:colOff>
      <xdr:row>80</xdr:row>
      <xdr:rowOff>39275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02FEE4-7DD9-492F-59A4-83CF237C3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858000"/>
          <a:ext cx="8535591" cy="8421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11</xdr:col>
      <xdr:colOff>477252</xdr:colOff>
      <xdr:row>112</xdr:row>
      <xdr:rowOff>181798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5784695-8D40-670C-1493-27DE21D08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621000"/>
          <a:ext cx="7182852" cy="58967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11</xdr:col>
      <xdr:colOff>334357</xdr:colOff>
      <xdr:row>146</xdr:row>
      <xdr:rowOff>105640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C95CD45-9DD3-750D-7EA5-FFD2575FE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1717000"/>
          <a:ext cx="7039957" cy="62016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11</xdr:col>
      <xdr:colOff>210515</xdr:colOff>
      <xdr:row>181</xdr:row>
      <xdr:rowOff>10404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8F285FF-DAE0-5C21-1336-3B7781BE4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8194000"/>
          <a:ext cx="6916115" cy="62969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13</xdr:col>
      <xdr:colOff>582212</xdr:colOff>
      <xdr:row>224</xdr:row>
      <xdr:rowOff>1090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6E12B64-B3C5-8FEA-5B50-7E116F571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861500"/>
          <a:ext cx="8507012" cy="78115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210</xdr:row>
      <xdr:rowOff>28575</xdr:rowOff>
    </xdr:from>
    <xdr:to>
      <xdr:col>10</xdr:col>
      <xdr:colOff>514350</xdr:colOff>
      <xdr:row>212</xdr:row>
      <xdr:rowOff>123825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E59EA447-24AE-CB83-92EA-74DEF934161C}"/>
            </a:ext>
          </a:extLst>
        </xdr:cNvPr>
        <xdr:cNvSpPr/>
      </xdr:nvSpPr>
      <xdr:spPr>
        <a:xfrm>
          <a:off x="104775" y="27651075"/>
          <a:ext cx="6505575" cy="4762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258232</xdr:colOff>
      <xdr:row>35</xdr:row>
      <xdr:rowOff>67615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63BD0A-338F-BE1A-EE5D-08CC71AA3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73432" cy="673511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37</xdr:row>
      <xdr:rowOff>0</xdr:rowOff>
    </xdr:from>
    <xdr:to>
      <xdr:col>15</xdr:col>
      <xdr:colOff>419101</xdr:colOff>
      <xdr:row>78</xdr:row>
      <xdr:rowOff>39195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FAD7F6-1A2C-2964-B660-D14DA0F8D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7048500"/>
          <a:ext cx="9563100" cy="7849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9</xdr:col>
      <xdr:colOff>315135</xdr:colOff>
      <xdr:row>109</xdr:row>
      <xdr:rowOff>162692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7FB8CA9-D350-B3FF-D2A6-F8DC606D1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430500"/>
          <a:ext cx="5801535" cy="54966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25</xdr:col>
      <xdr:colOff>135496</xdr:colOff>
      <xdr:row>177</xdr:row>
      <xdr:rowOff>114954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873CF19-B127-44B8-94AF-00D610973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1336000"/>
          <a:ext cx="15375496" cy="4686954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168</xdr:row>
      <xdr:rowOff>104774</xdr:rowOff>
    </xdr:from>
    <xdr:to>
      <xdr:col>20</xdr:col>
      <xdr:colOff>9525</xdr:colOff>
      <xdr:row>170</xdr:row>
      <xdr:rowOff>19049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17936FBB-4432-434F-4EBB-0B4AFB377EA8}"/>
            </a:ext>
          </a:extLst>
        </xdr:cNvPr>
        <xdr:cNvSpPr/>
      </xdr:nvSpPr>
      <xdr:spPr>
        <a:xfrm>
          <a:off x="228600" y="24298274"/>
          <a:ext cx="11972925" cy="29527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0</xdr:col>
      <xdr:colOff>0</xdr:colOff>
      <xdr:row>179</xdr:row>
      <xdr:rowOff>0</xdr:rowOff>
    </xdr:from>
    <xdr:to>
      <xdr:col>11</xdr:col>
      <xdr:colOff>343884</xdr:colOff>
      <xdr:row>214</xdr:row>
      <xdr:rowOff>39036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99E5D14-C514-1F1E-139D-1F10ACAE7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6289000"/>
          <a:ext cx="7049484" cy="67065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13</xdr:col>
      <xdr:colOff>277370</xdr:colOff>
      <xdr:row>254</xdr:row>
      <xdr:rowOff>96247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AD5D2A8-4208-D1D3-024B-94961268B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528000"/>
          <a:ext cx="8202170" cy="7144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</xdr:row>
      <xdr:rowOff>0</xdr:rowOff>
    </xdr:from>
    <xdr:to>
      <xdr:col>10</xdr:col>
      <xdr:colOff>362851</xdr:colOff>
      <xdr:row>291</xdr:row>
      <xdr:rowOff>143772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5FFCE8A-BC49-510B-5200-A7ECE161A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1338500"/>
          <a:ext cx="6458851" cy="64302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13</xdr:col>
      <xdr:colOff>201159</xdr:colOff>
      <xdr:row>130</xdr:row>
      <xdr:rowOff>105295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6EBD67B-07F6-1487-5ED0-316DB8B77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1145500"/>
          <a:ext cx="8125959" cy="37247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13</xdr:col>
      <xdr:colOff>201159</xdr:colOff>
      <xdr:row>151</xdr:row>
      <xdr:rowOff>105295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76A5465-7A5F-C4AF-F4FB-4162FAE6E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5146000"/>
          <a:ext cx="8125959" cy="37247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L23" sqref="L2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17"/>
      <c r="H1" s="17"/>
    </row>
    <row r="2" spans="2:17" ht="15.75" thickBot="1" x14ac:dyDescent="0.3">
      <c r="B2" s="2"/>
      <c r="C2" s="2"/>
      <c r="D2" s="2">
        <f>46900*0.1</f>
        <v>4690</v>
      </c>
      <c r="E2" s="50">
        <f>C3+D2</f>
        <v>51590</v>
      </c>
      <c r="F2" s="2"/>
      <c r="G2" s="90" t="s">
        <v>43</v>
      </c>
      <c r="H2" s="91"/>
    </row>
    <row r="3" spans="2:17" ht="15.75" thickBot="1" x14ac:dyDescent="0.3">
      <c r="B3" s="64" t="s">
        <v>33</v>
      </c>
      <c r="C3" s="65">
        <v>46900</v>
      </c>
      <c r="D3" s="64"/>
      <c r="E3" s="64"/>
      <c r="F3" s="64"/>
      <c r="G3" s="66" t="s">
        <v>44</v>
      </c>
      <c r="H3" s="67" t="s">
        <v>45</v>
      </c>
      <c r="I3" s="19"/>
      <c r="K3" s="20" t="s">
        <v>46</v>
      </c>
      <c r="L3" s="21"/>
      <c r="N3" s="22" t="s">
        <v>47</v>
      </c>
      <c r="O3" s="23"/>
      <c r="P3" s="23"/>
      <c r="Q3" s="24"/>
    </row>
    <row r="4" spans="2:17" ht="27" thickBot="1" x14ac:dyDescent="0.3">
      <c r="B4" s="64" t="s">
        <v>34</v>
      </c>
      <c r="C4" s="65">
        <v>4690</v>
      </c>
      <c r="D4" s="64"/>
      <c r="E4" s="64"/>
      <c r="F4" s="64"/>
      <c r="G4" s="68">
        <v>1</v>
      </c>
      <c r="H4" s="69">
        <v>0</v>
      </c>
      <c r="I4" s="27">
        <v>100</v>
      </c>
      <c r="K4" s="28" t="s">
        <v>24</v>
      </c>
      <c r="L4" s="29" t="s">
        <v>25</v>
      </c>
      <c r="N4" s="18" t="s">
        <v>44</v>
      </c>
      <c r="O4" s="30" t="s">
        <v>45</v>
      </c>
      <c r="P4" s="31"/>
    </row>
    <row r="5" spans="2:17" ht="15.75" thickBot="1" x14ac:dyDescent="0.3">
      <c r="B5" s="64" t="s">
        <v>48</v>
      </c>
      <c r="C5" s="70">
        <f>C3+C4</f>
        <v>51590</v>
      </c>
      <c r="D5" s="71" t="s">
        <v>35</v>
      </c>
      <c r="E5" s="72">
        <f>ROUND(C5/10.764,0)</f>
        <v>4793</v>
      </c>
      <c r="F5" s="71" t="s">
        <v>36</v>
      </c>
      <c r="G5" s="68">
        <v>2</v>
      </c>
      <c r="H5" s="69">
        <v>0</v>
      </c>
      <c r="I5" s="27">
        <v>100</v>
      </c>
      <c r="K5" s="27">
        <v>2554.8123374210331</v>
      </c>
      <c r="L5" s="32">
        <v>2248.2348569305091</v>
      </c>
      <c r="N5" s="25">
        <v>1</v>
      </c>
      <c r="O5" s="33">
        <v>0</v>
      </c>
      <c r="P5" s="27">
        <v>100</v>
      </c>
    </row>
    <row r="6" spans="2:17" ht="15.75" thickBot="1" x14ac:dyDescent="0.3">
      <c r="B6" s="64" t="s">
        <v>49</v>
      </c>
      <c r="C6" s="65">
        <v>7400</v>
      </c>
      <c r="D6" s="64"/>
      <c r="E6" s="64"/>
      <c r="F6" s="64"/>
      <c r="G6" s="68">
        <v>3</v>
      </c>
      <c r="H6" s="69">
        <v>5</v>
      </c>
      <c r="I6" s="27">
        <v>95</v>
      </c>
      <c r="K6" s="34" t="s">
        <v>2</v>
      </c>
      <c r="L6" s="35" t="s">
        <v>26</v>
      </c>
      <c r="N6" s="25">
        <v>2</v>
      </c>
      <c r="O6" s="33">
        <v>0</v>
      </c>
      <c r="P6" s="27">
        <v>100</v>
      </c>
    </row>
    <row r="7" spans="2:17" ht="15.75" thickBot="1" x14ac:dyDescent="0.3">
      <c r="B7" s="64" t="s">
        <v>50</v>
      </c>
      <c r="C7" s="70">
        <f>C5-C6</f>
        <v>44190</v>
      </c>
      <c r="D7" s="64"/>
      <c r="E7" s="64"/>
      <c r="F7" s="64"/>
      <c r="G7" s="68">
        <v>4</v>
      </c>
      <c r="H7" s="69">
        <v>5</v>
      </c>
      <c r="I7" s="27">
        <v>95</v>
      </c>
      <c r="K7" s="27" t="s">
        <v>28</v>
      </c>
      <c r="L7" s="32" t="s">
        <v>29</v>
      </c>
      <c r="N7" s="25">
        <v>3</v>
      </c>
      <c r="O7" s="33">
        <v>5</v>
      </c>
      <c r="P7" s="27">
        <v>95</v>
      </c>
    </row>
    <row r="8" spans="2:17" ht="15.75" thickBot="1" x14ac:dyDescent="0.3">
      <c r="B8" s="64" t="s">
        <v>51</v>
      </c>
      <c r="C8" s="73">
        <v>7.0000000000000007E-2</v>
      </c>
      <c r="D8" s="74">
        <f>1-C8</f>
        <v>0.92999999999999994</v>
      </c>
      <c r="E8" s="64"/>
      <c r="F8" s="64"/>
      <c r="G8" s="68">
        <v>5</v>
      </c>
      <c r="H8" s="69">
        <v>5</v>
      </c>
      <c r="I8" s="27">
        <v>95</v>
      </c>
      <c r="K8" s="27"/>
      <c r="L8" s="32"/>
      <c r="N8" s="25">
        <v>4</v>
      </c>
      <c r="O8" s="33">
        <v>5</v>
      </c>
      <c r="P8" s="27">
        <v>95</v>
      </c>
    </row>
    <row r="9" spans="2:17" ht="15.75" thickBot="1" x14ac:dyDescent="0.3">
      <c r="B9" s="75" t="s">
        <v>52</v>
      </c>
      <c r="C9" s="2"/>
      <c r="D9" s="70">
        <f>ROUND(C7*D8,0)</f>
        <v>41097</v>
      </c>
      <c r="E9" s="64"/>
      <c r="F9" s="64"/>
      <c r="G9" s="68">
        <v>6</v>
      </c>
      <c r="H9" s="69">
        <v>6</v>
      </c>
      <c r="I9" s="27">
        <v>94</v>
      </c>
      <c r="K9" s="36" t="s">
        <v>27</v>
      </c>
      <c r="L9" s="37">
        <v>0.05</v>
      </c>
      <c r="N9" s="25">
        <v>5</v>
      </c>
      <c r="O9" s="33">
        <v>5</v>
      </c>
      <c r="P9" s="27">
        <v>95</v>
      </c>
    </row>
    <row r="10" spans="2:17" ht="15.75" thickBot="1" x14ac:dyDescent="0.3">
      <c r="B10" s="64" t="s">
        <v>53</v>
      </c>
      <c r="C10" s="70">
        <f>C6+D9</f>
        <v>48497</v>
      </c>
      <c r="D10" s="71" t="s">
        <v>35</v>
      </c>
      <c r="E10" s="72">
        <f>ROUND(C10/10.764,0)</f>
        <v>4505</v>
      </c>
      <c r="F10" s="71" t="s">
        <v>36</v>
      </c>
      <c r="G10" s="68">
        <v>7</v>
      </c>
      <c r="H10" s="69">
        <v>7</v>
      </c>
      <c r="I10" s="27">
        <v>93</v>
      </c>
      <c r="K10" s="38" t="s">
        <v>30</v>
      </c>
      <c r="L10" s="37">
        <v>0.1</v>
      </c>
      <c r="N10" s="25">
        <v>6</v>
      </c>
      <c r="O10" s="33">
        <v>6.5</v>
      </c>
      <c r="P10" s="27">
        <f t="shared" ref="P10:P63" si="0">P9-1.5</f>
        <v>93.5</v>
      </c>
    </row>
    <row r="11" spans="2:17" ht="15.75" thickBot="1" x14ac:dyDescent="0.3">
      <c r="B11" s="2"/>
      <c r="C11" s="76"/>
      <c r="D11" s="2"/>
      <c r="E11" s="2"/>
      <c r="F11" s="2"/>
      <c r="G11" s="68">
        <v>8</v>
      </c>
      <c r="H11" s="69">
        <v>8</v>
      </c>
      <c r="I11" s="27">
        <v>92</v>
      </c>
      <c r="K11" s="27" t="s">
        <v>31</v>
      </c>
      <c r="L11" s="37">
        <v>0.15</v>
      </c>
      <c r="N11" s="25">
        <v>7</v>
      </c>
      <c r="O11" s="33">
        <v>8</v>
      </c>
      <c r="P11" s="27">
        <f t="shared" si="0"/>
        <v>92</v>
      </c>
    </row>
    <row r="12" spans="2:17" ht="15.75" thickBot="1" x14ac:dyDescent="0.3">
      <c r="B12" s="77" t="s">
        <v>37</v>
      </c>
      <c r="C12" s="78">
        <v>2024</v>
      </c>
      <c r="D12" s="2"/>
      <c r="E12" s="50"/>
      <c r="F12" s="2"/>
      <c r="G12" s="68">
        <v>9</v>
      </c>
      <c r="H12" s="69">
        <v>9</v>
      </c>
      <c r="I12" s="27">
        <v>91</v>
      </c>
      <c r="K12" s="39" t="s">
        <v>32</v>
      </c>
      <c r="L12" s="40">
        <v>0.2</v>
      </c>
      <c r="N12" s="25">
        <v>8</v>
      </c>
      <c r="O12" s="33">
        <v>9.5</v>
      </c>
      <c r="P12" s="27">
        <f t="shared" si="0"/>
        <v>90.5</v>
      </c>
    </row>
    <row r="13" spans="2:17" ht="15.75" thickBot="1" x14ac:dyDescent="0.3">
      <c r="B13" s="77" t="s">
        <v>38</v>
      </c>
      <c r="C13" s="78">
        <v>2017</v>
      </c>
      <c r="D13" s="50"/>
      <c r="E13" s="2"/>
      <c r="F13" s="2"/>
      <c r="G13" s="68">
        <v>10</v>
      </c>
      <c r="H13" s="69">
        <v>10</v>
      </c>
      <c r="I13" s="27">
        <v>90</v>
      </c>
      <c r="K13" s="41"/>
      <c r="L13" s="42"/>
      <c r="N13" s="25">
        <v>9</v>
      </c>
      <c r="O13" s="33">
        <v>11</v>
      </c>
      <c r="P13" s="27">
        <f t="shared" si="0"/>
        <v>89</v>
      </c>
    </row>
    <row r="14" spans="2:17" ht="15.75" thickBot="1" x14ac:dyDescent="0.3">
      <c r="B14" s="77" t="s">
        <v>39</v>
      </c>
      <c r="C14" s="78">
        <f>C12-C13</f>
        <v>7</v>
      </c>
      <c r="D14" s="2"/>
      <c r="E14" s="2"/>
      <c r="F14" s="2"/>
      <c r="G14" s="68">
        <v>11</v>
      </c>
      <c r="H14" s="69">
        <v>11</v>
      </c>
      <c r="I14" s="27">
        <v>89</v>
      </c>
      <c r="K14" s="43"/>
      <c r="L14" s="44"/>
      <c r="N14" s="25">
        <v>10</v>
      </c>
      <c r="O14" s="33">
        <v>12.5</v>
      </c>
      <c r="P14" s="27">
        <f t="shared" si="0"/>
        <v>87.5</v>
      </c>
    </row>
    <row r="15" spans="2:17" ht="17.25" thickBot="1" x14ac:dyDescent="0.35">
      <c r="B15" s="79" t="s">
        <v>54</v>
      </c>
      <c r="C15" s="77">
        <f>60-C14</f>
        <v>53</v>
      </c>
      <c r="D15" s="2"/>
      <c r="E15" s="2"/>
      <c r="F15" s="2"/>
      <c r="G15" s="68">
        <v>12</v>
      </c>
      <c r="H15" s="69">
        <v>12</v>
      </c>
      <c r="I15" s="27">
        <v>88</v>
      </c>
      <c r="N15" s="25">
        <v>11</v>
      </c>
      <c r="O15" s="33">
        <v>14</v>
      </c>
      <c r="P15" s="27">
        <f t="shared" si="0"/>
        <v>86</v>
      </c>
    </row>
    <row r="16" spans="2:17" ht="15.75" thickBot="1" x14ac:dyDescent="0.3">
      <c r="B16" s="2"/>
      <c r="C16" s="2"/>
      <c r="D16" s="2"/>
      <c r="E16" s="50"/>
      <c r="F16" s="2"/>
      <c r="G16" s="68">
        <v>13</v>
      </c>
      <c r="H16" s="69">
        <v>13</v>
      </c>
      <c r="I16" s="27">
        <v>87</v>
      </c>
      <c r="J16" s="12"/>
      <c r="N16" s="25">
        <v>12</v>
      </c>
      <c r="O16" s="33">
        <v>15.5</v>
      </c>
      <c r="P16" s="27">
        <f t="shared" si="0"/>
        <v>84.5</v>
      </c>
    </row>
    <row r="17" spans="1:16" ht="15.75" thickBot="1" x14ac:dyDescent="0.3">
      <c r="B17" s="2"/>
      <c r="C17" s="50"/>
      <c r="D17" s="2"/>
      <c r="E17" s="2"/>
      <c r="F17" s="2"/>
      <c r="G17" s="68">
        <v>14</v>
      </c>
      <c r="H17" s="69">
        <v>14</v>
      </c>
      <c r="I17" s="27">
        <v>86</v>
      </c>
      <c r="K17" s="12"/>
      <c r="L17" s="12"/>
      <c r="N17" s="25">
        <v>13</v>
      </c>
      <c r="O17" s="33">
        <v>17</v>
      </c>
      <c r="P17" s="27">
        <f t="shared" si="0"/>
        <v>83</v>
      </c>
    </row>
    <row r="18" spans="1:16" ht="15.75" thickBot="1" x14ac:dyDescent="0.3">
      <c r="B18" s="2"/>
      <c r="C18" s="2"/>
      <c r="D18" s="2"/>
      <c r="E18" s="2"/>
      <c r="F18" s="2"/>
      <c r="G18" s="68">
        <v>15</v>
      </c>
      <c r="H18" s="69">
        <v>15</v>
      </c>
      <c r="I18" s="27">
        <v>85</v>
      </c>
      <c r="J18" s="12"/>
      <c r="L18" s="12"/>
      <c r="N18" s="25">
        <v>14</v>
      </c>
      <c r="O18" s="33">
        <v>18.5</v>
      </c>
      <c r="P18" s="27">
        <f t="shared" si="0"/>
        <v>81.5</v>
      </c>
    </row>
    <row r="19" spans="1:16" ht="15.75" thickBot="1" x14ac:dyDescent="0.3">
      <c r="B19" s="64"/>
      <c r="C19" s="65"/>
      <c r="D19" s="64"/>
      <c r="E19" s="64"/>
      <c r="F19" s="64"/>
      <c r="G19" s="68">
        <v>16</v>
      </c>
      <c r="H19" s="69">
        <v>16</v>
      </c>
      <c r="I19" s="27">
        <v>84</v>
      </c>
      <c r="N19" s="25">
        <v>15</v>
      </c>
      <c r="O19" s="33">
        <v>20</v>
      </c>
      <c r="P19" s="27">
        <f t="shared" si="0"/>
        <v>80</v>
      </c>
    </row>
    <row r="20" spans="1:16" ht="15.75" thickBot="1" x14ac:dyDescent="0.3">
      <c r="B20" s="64"/>
      <c r="C20" s="65"/>
      <c r="D20" s="64"/>
      <c r="E20" s="64"/>
      <c r="F20" s="64"/>
      <c r="G20" s="68">
        <v>17</v>
      </c>
      <c r="H20" s="69">
        <v>17</v>
      </c>
      <c r="I20" s="27">
        <v>83</v>
      </c>
      <c r="N20" s="25">
        <v>16</v>
      </c>
      <c r="O20" s="33">
        <v>21.5</v>
      </c>
      <c r="P20" s="27">
        <f t="shared" si="0"/>
        <v>78.5</v>
      </c>
    </row>
    <row r="21" spans="1:16" ht="15.75" thickBot="1" x14ac:dyDescent="0.3">
      <c r="B21" s="64"/>
      <c r="C21" s="70"/>
      <c r="D21" s="71"/>
      <c r="E21" s="72"/>
      <c r="F21" s="71"/>
      <c r="G21" s="68">
        <v>18</v>
      </c>
      <c r="H21" s="69">
        <v>18</v>
      </c>
      <c r="I21" s="27">
        <v>82</v>
      </c>
      <c r="N21" s="25">
        <v>17</v>
      </c>
      <c r="O21" s="33">
        <v>23</v>
      </c>
      <c r="P21" s="27">
        <f t="shared" si="0"/>
        <v>77</v>
      </c>
    </row>
    <row r="22" spans="1:16" ht="15.75" thickBot="1" x14ac:dyDescent="0.3">
      <c r="B22" s="64"/>
      <c r="C22" s="65"/>
      <c r="D22" s="64"/>
      <c r="E22" s="64"/>
      <c r="F22" s="64"/>
      <c r="G22" s="68">
        <v>19</v>
      </c>
      <c r="H22" s="69">
        <v>19</v>
      </c>
      <c r="I22" s="27">
        <v>81</v>
      </c>
      <c r="N22" s="25">
        <v>18</v>
      </c>
      <c r="O22" s="33">
        <v>24.5</v>
      </c>
      <c r="P22" s="27">
        <f t="shared" si="0"/>
        <v>75.5</v>
      </c>
    </row>
    <row r="23" spans="1:16" ht="15.75" thickBot="1" x14ac:dyDescent="0.3">
      <c r="B23" s="64"/>
      <c r="C23" s="65"/>
      <c r="D23" s="64"/>
      <c r="E23" s="64"/>
      <c r="F23" s="64"/>
      <c r="G23" s="68">
        <v>20</v>
      </c>
      <c r="H23" s="69">
        <v>20</v>
      </c>
      <c r="I23" s="27">
        <v>80</v>
      </c>
      <c r="N23" s="25">
        <v>19</v>
      </c>
      <c r="O23" s="33">
        <v>26</v>
      </c>
      <c r="P23" s="27">
        <f t="shared" si="0"/>
        <v>74</v>
      </c>
    </row>
    <row r="24" spans="1:16" ht="15.75" thickBot="1" x14ac:dyDescent="0.3">
      <c r="B24" s="75"/>
      <c r="C24" s="65"/>
      <c r="D24" s="64"/>
      <c r="E24" s="64"/>
      <c r="F24" s="64"/>
      <c r="G24" s="68">
        <v>21</v>
      </c>
      <c r="H24" s="69">
        <v>21</v>
      </c>
      <c r="I24" s="27">
        <v>79</v>
      </c>
      <c r="N24" s="25">
        <v>20</v>
      </c>
      <c r="O24" s="33">
        <v>27.5</v>
      </c>
      <c r="P24" s="27">
        <f t="shared" si="0"/>
        <v>72.5</v>
      </c>
    </row>
    <row r="25" spans="1:16" ht="15.75" thickBot="1" x14ac:dyDescent="0.3">
      <c r="B25" s="64"/>
      <c r="C25" s="70"/>
      <c r="D25" s="71"/>
      <c r="E25" s="72"/>
      <c r="F25" s="71"/>
      <c r="G25" s="68">
        <v>22</v>
      </c>
      <c r="H25" s="69">
        <v>22</v>
      </c>
      <c r="I25" s="27">
        <v>78</v>
      </c>
      <c r="N25" s="25">
        <v>21</v>
      </c>
      <c r="O25" s="33">
        <v>29</v>
      </c>
      <c r="P25" s="27">
        <f t="shared" si="0"/>
        <v>71</v>
      </c>
    </row>
    <row r="26" spans="1:16" ht="15.75" thickBot="1" x14ac:dyDescent="0.3">
      <c r="G26" s="25">
        <v>23</v>
      </c>
      <c r="H26" s="26">
        <v>23</v>
      </c>
      <c r="I26" s="27">
        <v>77</v>
      </c>
      <c r="N26" s="25">
        <v>22</v>
      </c>
      <c r="O26" s="33">
        <v>30.5</v>
      </c>
      <c r="P26" s="27">
        <f t="shared" si="0"/>
        <v>69.5</v>
      </c>
    </row>
    <row r="27" spans="1:16" ht="15.75" thickBot="1" x14ac:dyDescent="0.3">
      <c r="G27" s="25">
        <v>24</v>
      </c>
      <c r="H27" s="26">
        <v>24</v>
      </c>
      <c r="I27" s="27">
        <v>76</v>
      </c>
      <c r="N27" s="25">
        <v>23</v>
      </c>
      <c r="O27" s="33">
        <v>32</v>
      </c>
      <c r="P27" s="27">
        <f t="shared" si="0"/>
        <v>68</v>
      </c>
    </row>
    <row r="28" spans="1:16" ht="15.75" thickBot="1" x14ac:dyDescent="0.3">
      <c r="G28" s="25">
        <v>25</v>
      </c>
      <c r="H28" s="26">
        <v>25</v>
      </c>
      <c r="I28" s="27">
        <v>75</v>
      </c>
      <c r="N28" s="25">
        <v>24</v>
      </c>
      <c r="O28" s="33">
        <v>33.5</v>
      </c>
      <c r="P28" s="27">
        <f t="shared" si="0"/>
        <v>66.5</v>
      </c>
    </row>
    <row r="29" spans="1:16" ht="15.75" thickBot="1" x14ac:dyDescent="0.3">
      <c r="G29" s="25">
        <v>26</v>
      </c>
      <c r="H29" s="26">
        <v>26</v>
      </c>
      <c r="I29" s="27">
        <v>74</v>
      </c>
      <c r="N29" s="25">
        <v>25</v>
      </c>
      <c r="O29" s="33">
        <v>35</v>
      </c>
      <c r="P29" s="27">
        <f t="shared" si="0"/>
        <v>65</v>
      </c>
    </row>
    <row r="30" spans="1:16" ht="15.75" thickBot="1" x14ac:dyDescent="0.3">
      <c r="G30" s="25">
        <v>27</v>
      </c>
      <c r="H30" s="26">
        <v>27</v>
      </c>
      <c r="I30" s="27">
        <v>73</v>
      </c>
      <c r="N30" s="25">
        <v>26</v>
      </c>
      <c r="O30" s="33">
        <v>36.5</v>
      </c>
      <c r="P30" s="27">
        <f t="shared" si="0"/>
        <v>63.5</v>
      </c>
    </row>
    <row r="31" spans="1:16" ht="15.75" thickBot="1" x14ac:dyDescent="0.3">
      <c r="A31" s="6"/>
      <c r="B31" s="14"/>
      <c r="C31" s="6"/>
      <c r="D31" s="6"/>
      <c r="E31" s="6"/>
      <c r="G31" s="25">
        <v>28</v>
      </c>
      <c r="H31" s="26">
        <v>28</v>
      </c>
      <c r="I31" s="27">
        <v>72</v>
      </c>
      <c r="N31" s="25">
        <v>27</v>
      </c>
      <c r="O31" s="33">
        <v>38</v>
      </c>
      <c r="P31" s="27">
        <f t="shared" si="0"/>
        <v>62</v>
      </c>
    </row>
    <row r="32" spans="1:16" ht="15.75" thickBot="1" x14ac:dyDescent="0.3">
      <c r="A32" s="6"/>
      <c r="B32" s="7"/>
      <c r="C32" s="6"/>
      <c r="D32" s="6"/>
      <c r="E32" s="6"/>
      <c r="G32" s="25">
        <v>29</v>
      </c>
      <c r="H32" s="26">
        <v>29</v>
      </c>
      <c r="I32" s="27">
        <v>71</v>
      </c>
      <c r="N32" s="25">
        <v>28</v>
      </c>
      <c r="O32" s="33">
        <v>39.5</v>
      </c>
      <c r="P32" s="27">
        <f t="shared" si="0"/>
        <v>60.5</v>
      </c>
    </row>
    <row r="33" spans="1:16" ht="15.75" thickBot="1" x14ac:dyDescent="0.3">
      <c r="A33" s="6"/>
      <c r="B33" s="8"/>
      <c r="C33" s="9"/>
      <c r="D33" s="45"/>
      <c r="E33" s="9"/>
      <c r="G33" s="25">
        <v>30</v>
      </c>
      <c r="H33" s="26">
        <v>30</v>
      </c>
      <c r="I33" s="27">
        <v>70</v>
      </c>
      <c r="N33" s="25">
        <v>29</v>
      </c>
      <c r="O33" s="33">
        <v>41</v>
      </c>
      <c r="P33" s="27">
        <f t="shared" si="0"/>
        <v>59</v>
      </c>
    </row>
    <row r="34" spans="1:16" ht="15.75" thickBot="1" x14ac:dyDescent="0.3">
      <c r="A34" s="6"/>
      <c r="B34" s="7"/>
      <c r="C34" s="6"/>
      <c r="D34" s="6"/>
      <c r="E34" s="6"/>
      <c r="G34" s="25">
        <v>31</v>
      </c>
      <c r="H34" s="26">
        <v>31</v>
      </c>
      <c r="I34" s="27">
        <v>69</v>
      </c>
      <c r="N34" s="25">
        <v>30</v>
      </c>
      <c r="O34" s="33">
        <v>42.5</v>
      </c>
      <c r="P34" s="27">
        <f t="shared" si="0"/>
        <v>57.5</v>
      </c>
    </row>
    <row r="35" spans="1:16" ht="15.75" thickBot="1" x14ac:dyDescent="0.3">
      <c r="A35" s="6"/>
      <c r="B35" s="14"/>
      <c r="C35" s="6"/>
      <c r="D35" s="6"/>
      <c r="E35" s="6"/>
      <c r="G35" s="25">
        <v>32</v>
      </c>
      <c r="H35" s="26">
        <v>32</v>
      </c>
      <c r="I35" s="27">
        <v>68</v>
      </c>
      <c r="N35" s="25">
        <v>31</v>
      </c>
      <c r="O35" s="33">
        <v>44</v>
      </c>
      <c r="P35" s="27">
        <f t="shared" si="0"/>
        <v>56</v>
      </c>
    </row>
    <row r="36" spans="1:16" ht="15.75" thickBot="1" x14ac:dyDescent="0.3">
      <c r="A36" s="11"/>
      <c r="B36" s="7"/>
      <c r="C36" s="6"/>
      <c r="D36" s="6"/>
      <c r="E36" s="6"/>
      <c r="G36" s="25">
        <v>33</v>
      </c>
      <c r="H36" s="26">
        <v>33</v>
      </c>
      <c r="I36" s="27">
        <v>67</v>
      </c>
      <c r="N36" s="25">
        <v>32</v>
      </c>
      <c r="O36" s="33">
        <v>45.5</v>
      </c>
      <c r="P36" s="27">
        <f t="shared" si="0"/>
        <v>54.5</v>
      </c>
    </row>
    <row r="37" spans="1:16" ht="15.75" thickBot="1" x14ac:dyDescent="0.3">
      <c r="A37" s="6"/>
      <c r="B37" s="8"/>
      <c r="C37" s="9"/>
      <c r="D37" s="10"/>
      <c r="E37" s="9"/>
      <c r="G37" s="25">
        <v>34</v>
      </c>
      <c r="H37" s="26">
        <v>34</v>
      </c>
      <c r="I37" s="27">
        <v>66</v>
      </c>
      <c r="N37" s="25">
        <v>33</v>
      </c>
      <c r="O37" s="33">
        <v>47</v>
      </c>
      <c r="P37" s="27">
        <f t="shared" si="0"/>
        <v>53</v>
      </c>
    </row>
    <row r="38" spans="1:16" ht="15.75" thickBot="1" x14ac:dyDescent="0.3">
      <c r="G38" s="25">
        <v>35</v>
      </c>
      <c r="H38" s="26">
        <v>35</v>
      </c>
      <c r="I38" s="27">
        <v>65</v>
      </c>
      <c r="N38" s="25">
        <v>34</v>
      </c>
      <c r="O38" s="33">
        <v>48.5</v>
      </c>
      <c r="P38" s="27">
        <f t="shared" si="0"/>
        <v>51.5</v>
      </c>
    </row>
    <row r="39" spans="1:16" ht="15.75" thickBot="1" x14ac:dyDescent="0.3">
      <c r="G39" s="25">
        <v>36</v>
      </c>
      <c r="H39" s="26">
        <v>36</v>
      </c>
      <c r="I39" s="27">
        <v>64</v>
      </c>
      <c r="N39" s="25">
        <v>35</v>
      </c>
      <c r="O39" s="33">
        <v>50</v>
      </c>
      <c r="P39" s="27">
        <f t="shared" si="0"/>
        <v>50</v>
      </c>
    </row>
    <row r="40" spans="1:16" ht="15.75" thickBot="1" x14ac:dyDescent="0.3">
      <c r="G40" s="25">
        <v>37</v>
      </c>
      <c r="H40" s="26">
        <v>37</v>
      </c>
      <c r="I40" s="27">
        <v>63</v>
      </c>
      <c r="N40" s="25">
        <v>36</v>
      </c>
      <c r="O40" s="33">
        <v>51.5</v>
      </c>
      <c r="P40" s="27">
        <f t="shared" si="0"/>
        <v>48.5</v>
      </c>
    </row>
    <row r="41" spans="1:16" ht="15.75" thickBot="1" x14ac:dyDescent="0.3">
      <c r="G41" s="25">
        <v>38</v>
      </c>
      <c r="H41" s="26">
        <v>38</v>
      </c>
      <c r="I41" s="27">
        <v>62</v>
      </c>
      <c r="N41" s="25">
        <v>37</v>
      </c>
      <c r="O41" s="33">
        <v>53</v>
      </c>
      <c r="P41" s="27">
        <f t="shared" si="0"/>
        <v>47</v>
      </c>
    </row>
    <row r="42" spans="1:16" ht="15.75" thickBot="1" x14ac:dyDescent="0.3">
      <c r="G42" s="25">
        <v>39</v>
      </c>
      <c r="H42" s="26">
        <v>39</v>
      </c>
      <c r="I42" s="27">
        <v>61</v>
      </c>
      <c r="N42" s="25">
        <v>38</v>
      </c>
      <c r="O42" s="33">
        <v>54.5</v>
      </c>
      <c r="P42" s="27">
        <f t="shared" si="0"/>
        <v>45.5</v>
      </c>
    </row>
    <row r="43" spans="1:16" ht="15.75" thickBot="1" x14ac:dyDescent="0.3">
      <c r="G43" s="25">
        <v>40</v>
      </c>
      <c r="H43" s="26">
        <v>40</v>
      </c>
      <c r="I43" s="27">
        <v>60</v>
      </c>
      <c r="N43" s="25">
        <v>39</v>
      </c>
      <c r="O43" s="33">
        <v>56</v>
      </c>
      <c r="P43" s="27">
        <f t="shared" si="0"/>
        <v>44</v>
      </c>
    </row>
    <row r="44" spans="1:16" ht="15.75" thickBot="1" x14ac:dyDescent="0.3">
      <c r="G44" s="25">
        <v>41</v>
      </c>
      <c r="H44" s="26">
        <v>41</v>
      </c>
      <c r="I44" s="27">
        <v>59</v>
      </c>
      <c r="N44" s="25">
        <v>40</v>
      </c>
      <c r="O44" s="33">
        <v>57.5</v>
      </c>
      <c r="P44" s="27">
        <f t="shared" si="0"/>
        <v>42.5</v>
      </c>
    </row>
    <row r="45" spans="1:16" ht="15.75" thickBot="1" x14ac:dyDescent="0.3">
      <c r="G45" s="25">
        <v>42</v>
      </c>
      <c r="H45" s="26">
        <v>42</v>
      </c>
      <c r="I45" s="27">
        <v>58</v>
      </c>
      <c r="N45" s="25">
        <v>41</v>
      </c>
      <c r="O45" s="33">
        <v>59</v>
      </c>
      <c r="P45" s="27">
        <f t="shared" si="0"/>
        <v>41</v>
      </c>
    </row>
    <row r="46" spans="1:16" ht="15.75" thickBot="1" x14ac:dyDescent="0.3">
      <c r="G46" s="25">
        <v>43</v>
      </c>
      <c r="H46" s="26">
        <v>43</v>
      </c>
      <c r="I46" s="27">
        <v>57</v>
      </c>
      <c r="N46" s="25">
        <v>42</v>
      </c>
      <c r="O46" s="33">
        <v>60.5</v>
      </c>
      <c r="P46" s="27">
        <f t="shared" si="0"/>
        <v>39.5</v>
      </c>
    </row>
    <row r="47" spans="1:16" ht="15.75" thickBot="1" x14ac:dyDescent="0.3">
      <c r="G47" s="25">
        <v>44</v>
      </c>
      <c r="H47" s="26">
        <v>44</v>
      </c>
      <c r="I47" s="27">
        <v>56</v>
      </c>
      <c r="N47" s="25">
        <v>43</v>
      </c>
      <c r="O47" s="33">
        <v>62</v>
      </c>
      <c r="P47" s="27">
        <f t="shared" si="0"/>
        <v>38</v>
      </c>
    </row>
    <row r="48" spans="1:16" ht="15.75" thickBot="1" x14ac:dyDescent="0.3">
      <c r="G48" s="25">
        <v>45</v>
      </c>
      <c r="H48" s="26">
        <v>45</v>
      </c>
      <c r="I48" s="27">
        <v>55</v>
      </c>
      <c r="N48" s="25">
        <v>44</v>
      </c>
      <c r="O48" s="33">
        <v>63.5</v>
      </c>
      <c r="P48" s="27">
        <f t="shared" si="0"/>
        <v>36.5</v>
      </c>
    </row>
    <row r="49" spans="7:16" ht="15.75" thickBot="1" x14ac:dyDescent="0.3">
      <c r="G49" s="25">
        <v>46</v>
      </c>
      <c r="H49" s="26">
        <v>46</v>
      </c>
      <c r="I49" s="27">
        <v>54</v>
      </c>
      <c r="N49" s="25">
        <v>45</v>
      </c>
      <c r="O49" s="33">
        <v>65</v>
      </c>
      <c r="P49" s="27">
        <f t="shared" si="0"/>
        <v>35</v>
      </c>
    </row>
    <row r="50" spans="7:16" ht="15.75" thickBot="1" x14ac:dyDescent="0.3">
      <c r="G50" s="25">
        <v>47</v>
      </c>
      <c r="H50" s="26">
        <v>47</v>
      </c>
      <c r="I50" s="27">
        <v>53</v>
      </c>
      <c r="N50" s="25">
        <v>46</v>
      </c>
      <c r="O50" s="33">
        <v>66.5</v>
      </c>
      <c r="P50" s="27">
        <f t="shared" si="0"/>
        <v>33.5</v>
      </c>
    </row>
    <row r="51" spans="7:16" ht="15.75" thickBot="1" x14ac:dyDescent="0.3">
      <c r="G51" s="25">
        <v>48</v>
      </c>
      <c r="H51" s="26">
        <v>48</v>
      </c>
      <c r="I51" s="27">
        <v>52</v>
      </c>
      <c r="N51" s="25">
        <v>47</v>
      </c>
      <c r="O51" s="33">
        <v>68</v>
      </c>
      <c r="P51" s="27">
        <f t="shared" si="0"/>
        <v>32</v>
      </c>
    </row>
    <row r="52" spans="7:16" ht="15.75" thickBot="1" x14ac:dyDescent="0.3">
      <c r="G52" s="25">
        <v>49</v>
      </c>
      <c r="H52" s="26">
        <v>49</v>
      </c>
      <c r="I52" s="27">
        <v>51</v>
      </c>
      <c r="N52" s="25">
        <v>48</v>
      </c>
      <c r="O52" s="33">
        <v>69.5</v>
      </c>
      <c r="P52" s="27">
        <f t="shared" si="0"/>
        <v>30.5</v>
      </c>
    </row>
    <row r="53" spans="7:16" ht="15.75" thickBot="1" x14ac:dyDescent="0.3">
      <c r="G53" s="25">
        <v>50</v>
      </c>
      <c r="H53" s="26">
        <v>50</v>
      </c>
      <c r="I53" s="27">
        <v>50</v>
      </c>
      <c r="N53" s="25">
        <v>49</v>
      </c>
      <c r="O53" s="33">
        <v>71</v>
      </c>
      <c r="P53" s="27">
        <f t="shared" si="0"/>
        <v>29</v>
      </c>
    </row>
    <row r="54" spans="7:16" ht="15.75" thickBot="1" x14ac:dyDescent="0.3">
      <c r="G54" s="25">
        <v>51</v>
      </c>
      <c r="H54" s="26">
        <v>51</v>
      </c>
      <c r="I54" s="27">
        <v>49</v>
      </c>
      <c r="N54" s="25">
        <v>50</v>
      </c>
      <c r="O54" s="33">
        <v>72.5</v>
      </c>
      <c r="P54" s="27">
        <f t="shared" si="0"/>
        <v>27.5</v>
      </c>
    </row>
    <row r="55" spans="7:16" ht="15.75" thickBot="1" x14ac:dyDescent="0.3">
      <c r="G55" s="25">
        <v>52</v>
      </c>
      <c r="H55" s="26">
        <v>52</v>
      </c>
      <c r="I55" s="27">
        <v>48</v>
      </c>
      <c r="N55" s="25">
        <v>51</v>
      </c>
      <c r="O55" s="33">
        <v>74</v>
      </c>
      <c r="P55" s="27">
        <f t="shared" si="0"/>
        <v>26</v>
      </c>
    </row>
    <row r="56" spans="7:16" ht="15.75" thickBot="1" x14ac:dyDescent="0.3">
      <c r="G56" s="25">
        <v>53</v>
      </c>
      <c r="H56" s="26">
        <v>53</v>
      </c>
      <c r="I56" s="27">
        <v>47</v>
      </c>
      <c r="N56" s="25">
        <v>52</v>
      </c>
      <c r="O56" s="33">
        <v>75.5</v>
      </c>
      <c r="P56" s="27">
        <f t="shared" si="0"/>
        <v>24.5</v>
      </c>
    </row>
    <row r="57" spans="7:16" ht="15.75" thickBot="1" x14ac:dyDescent="0.3">
      <c r="G57" s="25">
        <v>54</v>
      </c>
      <c r="H57" s="26">
        <v>54</v>
      </c>
      <c r="I57" s="27">
        <v>46</v>
      </c>
      <c r="N57" s="25">
        <v>53</v>
      </c>
      <c r="O57" s="33">
        <v>77</v>
      </c>
      <c r="P57" s="27">
        <f t="shared" si="0"/>
        <v>23</v>
      </c>
    </row>
    <row r="58" spans="7:16" ht="15.75" thickBot="1" x14ac:dyDescent="0.3">
      <c r="G58" s="25">
        <v>55</v>
      </c>
      <c r="H58" s="26">
        <v>55</v>
      </c>
      <c r="I58" s="27">
        <v>45</v>
      </c>
      <c r="N58" s="25">
        <v>54</v>
      </c>
      <c r="O58" s="33">
        <v>78.5</v>
      </c>
      <c r="P58" s="27">
        <f t="shared" si="0"/>
        <v>21.5</v>
      </c>
    </row>
    <row r="59" spans="7:16" ht="15.75" thickBot="1" x14ac:dyDescent="0.3">
      <c r="G59" s="25">
        <v>56</v>
      </c>
      <c r="H59" s="26">
        <v>56</v>
      </c>
      <c r="I59" s="27">
        <v>44</v>
      </c>
      <c r="N59" s="25">
        <v>55</v>
      </c>
      <c r="O59" s="33">
        <v>80</v>
      </c>
      <c r="P59" s="27">
        <f t="shared" si="0"/>
        <v>20</v>
      </c>
    </row>
    <row r="60" spans="7:16" ht="15.75" thickBot="1" x14ac:dyDescent="0.3">
      <c r="G60" s="25">
        <v>57</v>
      </c>
      <c r="H60" s="26">
        <v>57</v>
      </c>
      <c r="I60" s="27">
        <v>43</v>
      </c>
      <c r="N60" s="25">
        <v>56</v>
      </c>
      <c r="O60" s="33">
        <v>81.5</v>
      </c>
      <c r="P60" s="27">
        <f t="shared" si="0"/>
        <v>18.5</v>
      </c>
    </row>
    <row r="61" spans="7:16" ht="15.75" thickBot="1" x14ac:dyDescent="0.3">
      <c r="G61" s="25">
        <v>58</v>
      </c>
      <c r="H61" s="26">
        <v>58</v>
      </c>
      <c r="I61" s="27">
        <v>42</v>
      </c>
      <c r="N61" s="25">
        <v>57</v>
      </c>
      <c r="O61" s="33">
        <v>83</v>
      </c>
      <c r="P61" s="27">
        <f t="shared" si="0"/>
        <v>17</v>
      </c>
    </row>
    <row r="62" spans="7:16" ht="15.75" thickBot="1" x14ac:dyDescent="0.3">
      <c r="G62" s="25">
        <v>59</v>
      </c>
      <c r="H62" s="26">
        <v>59</v>
      </c>
      <c r="I62" s="27">
        <v>41</v>
      </c>
      <c r="N62" s="25">
        <v>58</v>
      </c>
      <c r="O62" s="33">
        <v>84.5</v>
      </c>
      <c r="P62" s="27">
        <f t="shared" si="0"/>
        <v>15.5</v>
      </c>
    </row>
    <row r="63" spans="7:16" ht="15.75" thickBot="1" x14ac:dyDescent="0.3">
      <c r="G63" s="25">
        <v>60</v>
      </c>
      <c r="H63" s="26">
        <v>60</v>
      </c>
      <c r="I63" s="27">
        <v>40</v>
      </c>
      <c r="N63" s="25">
        <v>59</v>
      </c>
      <c r="O63" s="33">
        <v>85</v>
      </c>
      <c r="P63" s="39">
        <f t="shared" si="0"/>
        <v>14</v>
      </c>
    </row>
    <row r="64" spans="7:16" ht="15.75" thickBot="1" x14ac:dyDescent="0.3">
      <c r="G64" s="25">
        <v>61</v>
      </c>
      <c r="H64" s="26">
        <v>61</v>
      </c>
      <c r="I64" s="27">
        <v>39</v>
      </c>
      <c r="N64" s="25">
        <v>60</v>
      </c>
    </row>
    <row r="65" spans="7:15" ht="15.75" thickBot="1" x14ac:dyDescent="0.3">
      <c r="G65" s="25">
        <v>62</v>
      </c>
      <c r="H65" s="26">
        <v>62</v>
      </c>
      <c r="I65" s="27">
        <v>38</v>
      </c>
      <c r="N65" s="25">
        <v>61</v>
      </c>
      <c r="O65" s="46"/>
    </row>
    <row r="66" spans="7:15" ht="15.75" thickBot="1" x14ac:dyDescent="0.3">
      <c r="G66" s="25">
        <v>63</v>
      </c>
      <c r="H66" s="26">
        <v>63</v>
      </c>
      <c r="I66" s="27">
        <v>37</v>
      </c>
      <c r="N66" s="25">
        <v>62</v>
      </c>
      <c r="O66" s="46"/>
    </row>
    <row r="67" spans="7:15" ht="15.75" thickBot="1" x14ac:dyDescent="0.3">
      <c r="G67" s="25">
        <v>64</v>
      </c>
      <c r="H67" s="26">
        <v>64</v>
      </c>
      <c r="I67" s="27">
        <v>36</v>
      </c>
      <c r="N67" s="25">
        <v>63</v>
      </c>
      <c r="O67" s="46"/>
    </row>
    <row r="68" spans="7:15" ht="15.75" thickBot="1" x14ac:dyDescent="0.3">
      <c r="G68" s="25">
        <v>65</v>
      </c>
      <c r="H68" s="26">
        <v>65</v>
      </c>
      <c r="I68" s="27">
        <v>35</v>
      </c>
      <c r="N68" s="25">
        <v>64</v>
      </c>
      <c r="O68" s="46"/>
    </row>
    <row r="69" spans="7:15" ht="15.75" thickBot="1" x14ac:dyDescent="0.3">
      <c r="G69" s="25">
        <v>66</v>
      </c>
      <c r="H69" s="26">
        <v>66</v>
      </c>
      <c r="I69" s="27">
        <v>34</v>
      </c>
      <c r="N69" s="25">
        <v>65</v>
      </c>
      <c r="O69" s="46"/>
    </row>
    <row r="70" spans="7:15" ht="15.75" thickBot="1" x14ac:dyDescent="0.3">
      <c r="G70" s="25">
        <v>67</v>
      </c>
      <c r="H70" s="26">
        <v>67</v>
      </c>
      <c r="I70" s="27">
        <v>33</v>
      </c>
      <c r="N70" s="25">
        <v>66</v>
      </c>
      <c r="O70" s="46"/>
    </row>
    <row r="71" spans="7:15" ht="15.75" thickBot="1" x14ac:dyDescent="0.3">
      <c r="G71" s="25">
        <v>68</v>
      </c>
      <c r="H71" s="26">
        <v>68</v>
      </c>
      <c r="I71" s="27">
        <v>32</v>
      </c>
      <c r="N71" s="25">
        <v>67</v>
      </c>
      <c r="O71" s="46"/>
    </row>
    <row r="72" spans="7:15" ht="15.75" thickBot="1" x14ac:dyDescent="0.3">
      <c r="G72" s="25">
        <v>69</v>
      </c>
      <c r="H72" s="26">
        <v>69</v>
      </c>
      <c r="I72" s="27">
        <v>31</v>
      </c>
      <c r="N72" s="25">
        <v>68</v>
      </c>
      <c r="O72" s="46"/>
    </row>
    <row r="73" spans="7:15" ht="15.75" thickBot="1" x14ac:dyDescent="0.3">
      <c r="G73" s="25">
        <v>70</v>
      </c>
      <c r="H73" s="26">
        <v>70</v>
      </c>
      <c r="I73" s="39">
        <v>30</v>
      </c>
      <c r="N73" s="25">
        <v>69</v>
      </c>
      <c r="O73" s="46"/>
    </row>
    <row r="74" spans="7:15" ht="15.75" thickBot="1" x14ac:dyDescent="0.3">
      <c r="G74" s="17"/>
      <c r="H74" s="47"/>
      <c r="I74" s="48"/>
      <c r="N74" s="25">
        <v>70</v>
      </c>
      <c r="O74" s="46"/>
    </row>
    <row r="75" spans="7:15" ht="15.75" thickBot="1" x14ac:dyDescent="0.3">
      <c r="G75" s="17"/>
      <c r="H75" s="47"/>
      <c r="N75" s="25"/>
      <c r="O75" s="46"/>
    </row>
    <row r="76" spans="7:15" x14ac:dyDescent="0.25">
      <c r="G76" s="17"/>
      <c r="H76" s="47"/>
    </row>
    <row r="77" spans="7:15" x14ac:dyDescent="0.25">
      <c r="G77" s="17"/>
      <c r="H77" s="47"/>
    </row>
    <row r="78" spans="7:15" x14ac:dyDescent="0.25">
      <c r="G78" s="17"/>
      <c r="H78" s="47"/>
    </row>
    <row r="79" spans="7:15" x14ac:dyDescent="0.25">
      <c r="G79" s="17"/>
      <c r="H79" s="47"/>
    </row>
    <row r="80" spans="7:15" x14ac:dyDescent="0.25">
      <c r="G80" s="17"/>
      <c r="H80" s="47"/>
    </row>
    <row r="81" spans="7:8" x14ac:dyDescent="0.25">
      <c r="G81" s="17"/>
      <c r="H81" s="47"/>
    </row>
    <row r="82" spans="7:8" x14ac:dyDescent="0.25">
      <c r="G82" s="17"/>
      <c r="H82" s="47"/>
    </row>
    <row r="83" spans="7:8" x14ac:dyDescent="0.25">
      <c r="G83" s="17"/>
      <c r="H83" s="47"/>
    </row>
    <row r="84" spans="7:8" x14ac:dyDescent="0.25">
      <c r="G84" s="17"/>
      <c r="H84" s="47"/>
    </row>
    <row r="85" spans="7:8" x14ac:dyDescent="0.25">
      <c r="G85" s="17"/>
      <c r="H85" s="47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84"/>
  <sheetViews>
    <sheetView tabSelected="1" topLeftCell="A13" zoomScale="130" zoomScaleNormal="130" workbookViewId="0">
      <selection activeCell="F12" sqref="F12"/>
    </sheetView>
  </sheetViews>
  <sheetFormatPr defaultRowHeight="15" x14ac:dyDescent="0.25"/>
  <cols>
    <col min="1" max="1" width="21.7109375" style="99" bestFit="1" customWidth="1"/>
    <col min="2" max="2" width="17" style="99" customWidth="1"/>
    <col min="3" max="3" width="19.140625" style="99" customWidth="1"/>
    <col min="4" max="4" width="15.5703125" style="99" bestFit="1" customWidth="1"/>
    <col min="5" max="5" width="27.140625" style="99" customWidth="1"/>
    <col min="6" max="6" width="24" style="99" customWidth="1"/>
    <col min="7" max="7" width="11" customWidth="1"/>
    <col min="8" max="8" width="16.28515625" bestFit="1" customWidth="1"/>
    <col min="9" max="9" width="12" bestFit="1" customWidth="1"/>
  </cols>
  <sheetData>
    <row r="1" spans="1:11" x14ac:dyDescent="0.25">
      <c r="A1" s="96"/>
      <c r="B1" s="97"/>
      <c r="C1" s="97"/>
      <c r="D1" s="98"/>
    </row>
    <row r="2" spans="1:11" x14ac:dyDescent="0.25">
      <c r="A2" s="100"/>
      <c r="C2" s="101" t="s">
        <v>84</v>
      </c>
      <c r="D2" s="102"/>
      <c r="G2" s="81" t="s">
        <v>58</v>
      </c>
      <c r="H2" s="82" t="s">
        <v>76</v>
      </c>
      <c r="I2" s="82" t="s">
        <v>36</v>
      </c>
      <c r="K2" t="s">
        <v>72</v>
      </c>
    </row>
    <row r="3" spans="1:11" ht="18.75" x14ac:dyDescent="0.3">
      <c r="A3" s="100" t="s">
        <v>8</v>
      </c>
      <c r="B3" s="4"/>
      <c r="C3" s="103">
        <f>C4+C5</f>
        <v>6700</v>
      </c>
      <c r="D3" s="104" t="s">
        <v>55</v>
      </c>
      <c r="F3" s="61" t="s">
        <v>69</v>
      </c>
      <c r="G3" s="81" t="s">
        <v>75</v>
      </c>
      <c r="H3" s="83">
        <v>39.35</v>
      </c>
      <c r="I3" s="84">
        <f>H3*10.764</f>
        <v>423.5634</v>
      </c>
      <c r="K3" t="s">
        <v>65</v>
      </c>
    </row>
    <row r="4" spans="1:11" ht="30" x14ac:dyDescent="0.25">
      <c r="A4" s="105" t="s">
        <v>9</v>
      </c>
      <c r="B4" s="4"/>
      <c r="C4" s="103">
        <v>2700</v>
      </c>
      <c r="D4" s="106"/>
      <c r="F4" s="107" t="s">
        <v>83</v>
      </c>
      <c r="G4" s="81" t="s">
        <v>80</v>
      </c>
      <c r="H4" s="82">
        <v>10.59</v>
      </c>
      <c r="I4" s="84">
        <f>H4*10.764</f>
        <v>113.99075999999999</v>
      </c>
    </row>
    <row r="5" spans="1:11" x14ac:dyDescent="0.25">
      <c r="A5" s="100" t="s">
        <v>10</v>
      </c>
      <c r="B5" s="4"/>
      <c r="C5" s="103">
        <v>4000</v>
      </c>
      <c r="D5" s="106"/>
      <c r="G5" s="81" t="s">
        <v>81</v>
      </c>
      <c r="H5" s="82">
        <v>1.69</v>
      </c>
      <c r="I5" s="84">
        <f>H5*10.764</f>
        <v>18.19116</v>
      </c>
    </row>
    <row r="6" spans="1:11" x14ac:dyDescent="0.25">
      <c r="A6" s="100" t="s">
        <v>11</v>
      </c>
      <c r="B6" s="4"/>
      <c r="C6" s="103">
        <f>C4</f>
        <v>2700</v>
      </c>
      <c r="D6" s="106"/>
      <c r="G6" s="85" t="s">
        <v>82</v>
      </c>
      <c r="H6" s="86">
        <f>SUM(H3:H5)</f>
        <v>51.629999999999995</v>
      </c>
      <c r="I6" s="87">
        <f>SUM(I3:I5)</f>
        <v>555.74531999999999</v>
      </c>
    </row>
    <row r="7" spans="1:11" x14ac:dyDescent="0.25">
      <c r="A7" s="100" t="s">
        <v>12</v>
      </c>
      <c r="B7" s="108"/>
      <c r="C7" s="109">
        <v>0</v>
      </c>
      <c r="D7" s="109"/>
      <c r="G7" s="81" t="s">
        <v>79</v>
      </c>
      <c r="H7" s="82">
        <v>56.792999999999999</v>
      </c>
      <c r="I7" s="84">
        <f>H7*10.764</f>
        <v>611.31985199999997</v>
      </c>
    </row>
    <row r="8" spans="1:11" x14ac:dyDescent="0.25">
      <c r="A8" s="100" t="s">
        <v>13</v>
      </c>
      <c r="B8" s="108"/>
      <c r="C8" s="109">
        <f>C9-C7</f>
        <v>60</v>
      </c>
      <c r="D8" s="110"/>
      <c r="E8" s="101" t="s">
        <v>87</v>
      </c>
    </row>
    <row r="9" spans="1:11" x14ac:dyDescent="0.25">
      <c r="A9" s="100" t="s">
        <v>14</v>
      </c>
      <c r="B9" s="108"/>
      <c r="C9" s="109">
        <v>60</v>
      </c>
      <c r="D9" s="111"/>
      <c r="E9" s="101">
        <v>2024</v>
      </c>
    </row>
    <row r="10" spans="1:11" ht="30" x14ac:dyDescent="0.25">
      <c r="A10" s="105" t="s">
        <v>15</v>
      </c>
      <c r="B10" s="108"/>
      <c r="C10" s="109">
        <f>90*C7/C9</f>
        <v>0</v>
      </c>
      <c r="D10" s="109"/>
      <c r="F10" s="112"/>
      <c r="G10" s="49"/>
    </row>
    <row r="11" spans="1:11" x14ac:dyDescent="0.25">
      <c r="A11" s="100"/>
      <c r="B11" s="113"/>
      <c r="C11" s="114">
        <f>C10%</f>
        <v>0</v>
      </c>
      <c r="D11" s="114"/>
    </row>
    <row r="12" spans="1:11" x14ac:dyDescent="0.25">
      <c r="A12" s="100" t="s">
        <v>16</v>
      </c>
      <c r="B12" s="4"/>
      <c r="C12" s="115">
        <f>C6*C11</f>
        <v>0</v>
      </c>
      <c r="D12" s="106"/>
    </row>
    <row r="13" spans="1:11" x14ac:dyDescent="0.25">
      <c r="A13" s="100" t="s">
        <v>17</v>
      </c>
      <c r="B13" s="4"/>
      <c r="C13" s="115">
        <f>C6-C12</f>
        <v>2700</v>
      </c>
      <c r="D13" s="106"/>
    </row>
    <row r="14" spans="1:11" x14ac:dyDescent="0.25">
      <c r="A14" s="100" t="s">
        <v>10</v>
      </c>
      <c r="B14" s="4"/>
      <c r="C14" s="103">
        <f>C5</f>
        <v>4000</v>
      </c>
      <c r="D14" s="106"/>
      <c r="F14" s="112"/>
      <c r="G14" s="49"/>
      <c r="H14" s="49"/>
    </row>
    <row r="15" spans="1:11" x14ac:dyDescent="0.25">
      <c r="B15" s="4"/>
      <c r="C15" s="103"/>
      <c r="D15" s="106"/>
      <c r="H15" s="49"/>
    </row>
    <row r="16" spans="1:11" x14ac:dyDescent="0.25">
      <c r="A16" s="116" t="s">
        <v>18</v>
      </c>
      <c r="B16" s="117"/>
      <c r="C16" s="118">
        <f>C14+C13</f>
        <v>6700</v>
      </c>
      <c r="D16" s="104"/>
      <c r="E16" s="119"/>
      <c r="H16" s="49"/>
    </row>
    <row r="17" spans="1:8" x14ac:dyDescent="0.25">
      <c r="A17" s="99" t="s">
        <v>71</v>
      </c>
      <c r="B17" s="108"/>
      <c r="C17" s="109"/>
      <c r="D17" s="109"/>
      <c r="H17" s="49"/>
    </row>
    <row r="18" spans="1:8" ht="16.5" x14ac:dyDescent="0.3">
      <c r="A18" s="116" t="s">
        <v>65</v>
      </c>
      <c r="B18" s="120"/>
      <c r="C18" s="121">
        <v>556</v>
      </c>
      <c r="D18" s="121"/>
      <c r="E18" s="122"/>
    </row>
    <row r="19" spans="1:8" x14ac:dyDescent="0.25">
      <c r="A19" s="100"/>
      <c r="B19" s="109"/>
      <c r="C19" s="123">
        <f>C18*C16</f>
        <v>3725200</v>
      </c>
      <c r="D19" s="99" t="s">
        <v>41</v>
      </c>
      <c r="E19" s="124"/>
      <c r="H19" s="49"/>
    </row>
    <row r="20" spans="1:8" x14ac:dyDescent="0.25">
      <c r="A20" s="100"/>
      <c r="B20" s="119"/>
      <c r="C20" s="119"/>
      <c r="D20" s="99" t="s">
        <v>19</v>
      </c>
      <c r="E20" s="119"/>
      <c r="F20" s="3"/>
      <c r="H20" s="49"/>
    </row>
    <row r="21" spans="1:8" x14ac:dyDescent="0.25">
      <c r="A21" s="100"/>
      <c r="C21" s="119">
        <f>C19*0.8</f>
        <v>2980160</v>
      </c>
      <c r="D21" s="99" t="s">
        <v>20</v>
      </c>
      <c r="E21" s="119"/>
      <c r="F21" s="119"/>
    </row>
    <row r="22" spans="1:8" x14ac:dyDescent="0.25">
      <c r="A22" s="100"/>
      <c r="E22" s="119"/>
    </row>
    <row r="23" spans="1:8" x14ac:dyDescent="0.25">
      <c r="A23" s="125" t="s">
        <v>21</v>
      </c>
      <c r="B23" s="126"/>
      <c r="C23" s="127">
        <f>C4*D23</f>
        <v>1651320</v>
      </c>
      <c r="D23" s="127">
        <f>C18*1.1</f>
        <v>611.6</v>
      </c>
      <c r="E23" s="119"/>
    </row>
    <row r="24" spans="1:8" x14ac:dyDescent="0.25">
      <c r="A24" s="100" t="s">
        <v>22</v>
      </c>
      <c r="C24" s="99">
        <f>433.4*10438</f>
        <v>4523829.2</v>
      </c>
    </row>
    <row r="25" spans="1:8" x14ac:dyDescent="0.25">
      <c r="A25" s="100" t="s">
        <v>23</v>
      </c>
      <c r="C25" s="119">
        <f>C19*0.025/12</f>
        <v>7760.833333333333</v>
      </c>
      <c r="D25" s="119"/>
    </row>
    <row r="26" spans="1:8" x14ac:dyDescent="0.25">
      <c r="C26" s="119"/>
      <c r="D26" s="119"/>
      <c r="F26" s="81" t="s">
        <v>73</v>
      </c>
    </row>
    <row r="27" spans="1:8" x14ac:dyDescent="0.25">
      <c r="A27" s="120" t="s">
        <v>89</v>
      </c>
      <c r="B27" s="120"/>
      <c r="C27" s="128"/>
      <c r="D27" s="128"/>
    </row>
    <row r="28" spans="1:8" x14ac:dyDescent="0.25">
      <c r="D28" s="112"/>
    </row>
    <row r="29" spans="1:8" x14ac:dyDescent="0.25">
      <c r="A29" s="81" t="s">
        <v>86</v>
      </c>
      <c r="B29" s="81" t="s">
        <v>85</v>
      </c>
      <c r="C29" s="88">
        <v>2750000</v>
      </c>
      <c r="G29" s="2"/>
      <c r="H29" s="2"/>
    </row>
    <row r="30" spans="1:8" ht="18.75" x14ac:dyDescent="0.3">
      <c r="E30" s="92" t="s">
        <v>70</v>
      </c>
      <c r="F30" s="92"/>
      <c r="G30" s="2"/>
      <c r="H30" s="2"/>
    </row>
    <row r="31" spans="1:8" ht="18.75" x14ac:dyDescent="0.3">
      <c r="E31" s="92" t="s">
        <v>78</v>
      </c>
      <c r="F31" s="92"/>
      <c r="G31" s="2"/>
      <c r="H31" s="2"/>
    </row>
    <row r="32" spans="1:8" ht="18.75" x14ac:dyDescent="0.3">
      <c r="E32" s="89" t="s">
        <v>41</v>
      </c>
      <c r="F32" s="89">
        <f>C19</f>
        <v>3725200</v>
      </c>
      <c r="G32" s="2"/>
      <c r="H32" s="2"/>
    </row>
    <row r="33" spans="1:8" ht="18.75" x14ac:dyDescent="0.3">
      <c r="E33" s="89" t="s">
        <v>20</v>
      </c>
      <c r="F33" s="89">
        <f>C21</f>
        <v>2980160</v>
      </c>
      <c r="G33" s="2"/>
      <c r="H33" s="50">
        <f>F32*80</f>
        <v>298016000</v>
      </c>
    </row>
    <row r="34" spans="1:8" ht="18.75" x14ac:dyDescent="0.3">
      <c r="E34" s="89"/>
      <c r="F34" s="89"/>
      <c r="G34" s="2"/>
      <c r="H34" s="2"/>
    </row>
    <row r="46" spans="1:8" x14ac:dyDescent="0.25">
      <c r="A46" s="129"/>
    </row>
    <row r="59" spans="1:1" ht="15.75" x14ac:dyDescent="0.25">
      <c r="A59" s="130"/>
    </row>
    <row r="60" spans="1:1" ht="15.75" x14ac:dyDescent="0.25">
      <c r="A60" s="130"/>
    </row>
    <row r="61" spans="1:1" ht="15.75" x14ac:dyDescent="0.25">
      <c r="A61" s="130"/>
    </row>
    <row r="62" spans="1:1" ht="15.75" x14ac:dyDescent="0.25">
      <c r="A62" s="130"/>
    </row>
    <row r="63" spans="1:1" ht="15.75" x14ac:dyDescent="0.25">
      <c r="A63" s="130"/>
    </row>
    <row r="64" spans="1:1" ht="15.75" x14ac:dyDescent="0.25">
      <c r="A64" s="130"/>
    </row>
    <row r="65" spans="1:1" ht="15.75" x14ac:dyDescent="0.25">
      <c r="A65" s="130"/>
    </row>
    <row r="84" spans="3:3" x14ac:dyDescent="0.25">
      <c r="C84" s="99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D56"/>
  <sheetViews>
    <sheetView zoomScaleNormal="100" workbookViewId="0">
      <selection activeCell="R6" sqref="I6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6.140625" customWidth="1"/>
    <col min="18" max="18" width="13.85546875" customWidth="1"/>
    <col min="19" max="19" width="8.85546875" customWidth="1"/>
    <col min="20" max="20" width="6.28515625" customWidth="1"/>
    <col min="26" max="26" width="10.42578125" bestFit="1" customWidth="1"/>
    <col min="30" max="30" width="10.42578125" bestFit="1" customWidth="1"/>
  </cols>
  <sheetData>
    <row r="1" spans="1:30" s="1" customFormat="1" ht="60" x14ac:dyDescent="0.25">
      <c r="A1" s="1" t="s">
        <v>0</v>
      </c>
      <c r="B1" s="1" t="s">
        <v>3</v>
      </c>
      <c r="C1" s="1" t="s">
        <v>57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74</v>
      </c>
      <c r="O1" s="1" t="s">
        <v>65</v>
      </c>
      <c r="P1" s="1" t="s">
        <v>88</v>
      </c>
      <c r="Q1" s="1" t="s">
        <v>1</v>
      </c>
      <c r="R1" s="1" t="s">
        <v>65</v>
      </c>
    </row>
    <row r="2" spans="1:30" x14ac:dyDescent="0.25">
      <c r="B2">
        <v>1040</v>
      </c>
      <c r="C2">
        <f>B2*1.1</f>
        <v>1144</v>
      </c>
      <c r="D2" s="59">
        <f t="shared" ref="D2:D15" si="0">C2*1.2</f>
        <v>1372.8</v>
      </c>
      <c r="E2" s="59">
        <v>3900000</v>
      </c>
      <c r="F2" s="59">
        <f>E2/B2</f>
        <v>3750</v>
      </c>
      <c r="G2" s="52">
        <f t="shared" ref="G2:G15" si="1">ROUND((E2/C2),0)</f>
        <v>3409</v>
      </c>
      <c r="H2">
        <v>0</v>
      </c>
      <c r="I2">
        <v>3</v>
      </c>
      <c r="J2">
        <v>307</v>
      </c>
      <c r="N2">
        <v>34.22</v>
      </c>
      <c r="O2" s="58">
        <f>N2*10.764</f>
        <v>368.34407999999996</v>
      </c>
      <c r="P2" s="59"/>
      <c r="Q2" s="59">
        <v>3300000</v>
      </c>
      <c r="R2" s="59">
        <f t="shared" ref="R2:R10" si="2">Q2/O2</f>
        <v>8959.0146256728221</v>
      </c>
      <c r="S2" s="59"/>
      <c r="Z2" s="13"/>
    </row>
    <row r="3" spans="1:30" x14ac:dyDescent="0.25">
      <c r="C3">
        <v>850</v>
      </c>
      <c r="D3" s="59">
        <f t="shared" si="0"/>
        <v>1020</v>
      </c>
      <c r="E3" s="59">
        <v>5500000</v>
      </c>
      <c r="F3" s="59" t="e">
        <f t="shared" ref="F3:F15" si="3">ROUND((E3/B3),0)</f>
        <v>#DIV/0!</v>
      </c>
      <c r="G3" s="52">
        <f t="shared" si="1"/>
        <v>6471</v>
      </c>
      <c r="H3">
        <v>0</v>
      </c>
      <c r="I3">
        <v>2</v>
      </c>
      <c r="J3">
        <v>204</v>
      </c>
      <c r="O3" s="58">
        <v>460</v>
      </c>
      <c r="P3" s="59"/>
      <c r="Q3" s="59">
        <v>1925000</v>
      </c>
      <c r="R3" s="59">
        <f t="shared" si="2"/>
        <v>4184.782608695652</v>
      </c>
      <c r="S3" s="59"/>
      <c r="AD3" s="13"/>
    </row>
    <row r="4" spans="1:30" x14ac:dyDescent="0.25">
      <c r="B4" s="95">
        <v>505</v>
      </c>
      <c r="C4" s="80">
        <f t="shared" ref="C4:C12" si="4">B4*1.1</f>
        <v>555.5</v>
      </c>
      <c r="D4" s="94">
        <f t="shared" si="0"/>
        <v>666.6</v>
      </c>
      <c r="E4" s="94">
        <v>3750000</v>
      </c>
      <c r="F4" s="94">
        <f t="shared" si="3"/>
        <v>7426</v>
      </c>
      <c r="G4" s="52">
        <f t="shared" si="1"/>
        <v>6751</v>
      </c>
      <c r="H4">
        <f t="shared" ref="H4:H15" si="5">ROUND((E4/D4),0)</f>
        <v>5626</v>
      </c>
      <c r="I4">
        <v>9</v>
      </c>
      <c r="J4">
        <v>912</v>
      </c>
      <c r="N4">
        <v>39.1</v>
      </c>
      <c r="O4" s="58">
        <f t="shared" ref="O4:O10" si="6">N4*10.764</f>
        <v>420.87239999999997</v>
      </c>
      <c r="P4" s="59"/>
      <c r="Q4" s="59">
        <v>2438000</v>
      </c>
      <c r="R4" s="59">
        <f t="shared" si="2"/>
        <v>5792.7295778958187</v>
      </c>
      <c r="S4" s="59"/>
    </row>
    <row r="5" spans="1:30" x14ac:dyDescent="0.25">
      <c r="B5" s="80">
        <v>490</v>
      </c>
      <c r="C5" s="80">
        <f t="shared" si="4"/>
        <v>539</v>
      </c>
      <c r="D5" s="94">
        <f t="shared" si="0"/>
        <v>646.79999999999995</v>
      </c>
      <c r="E5" s="94">
        <v>3400000</v>
      </c>
      <c r="F5" s="94">
        <f t="shared" si="3"/>
        <v>6939</v>
      </c>
      <c r="G5" s="52">
        <f t="shared" si="1"/>
        <v>6308</v>
      </c>
      <c r="H5">
        <f t="shared" si="5"/>
        <v>5257</v>
      </c>
      <c r="I5">
        <v>7</v>
      </c>
      <c r="J5">
        <v>701</v>
      </c>
      <c r="N5">
        <v>29.66</v>
      </c>
      <c r="O5" s="58">
        <f t="shared" si="6"/>
        <v>319.26024000000001</v>
      </c>
      <c r="P5" s="59"/>
      <c r="Q5" s="59">
        <v>2700000</v>
      </c>
      <c r="R5" s="59">
        <f t="shared" si="2"/>
        <v>8457.0505866937892</v>
      </c>
      <c r="S5" s="59"/>
    </row>
    <row r="6" spans="1:30" x14ac:dyDescent="0.25">
      <c r="B6">
        <v>469</v>
      </c>
      <c r="C6">
        <f t="shared" si="4"/>
        <v>515.90000000000009</v>
      </c>
      <c r="D6" s="59">
        <f t="shared" si="0"/>
        <v>619.08000000000004</v>
      </c>
      <c r="E6" s="59">
        <v>3600000</v>
      </c>
      <c r="F6" s="59">
        <f t="shared" si="3"/>
        <v>7676</v>
      </c>
      <c r="G6" s="52">
        <f t="shared" si="1"/>
        <v>6978</v>
      </c>
      <c r="H6">
        <f t="shared" si="5"/>
        <v>5815</v>
      </c>
      <c r="I6">
        <v>2</v>
      </c>
      <c r="J6">
        <v>202</v>
      </c>
      <c r="N6">
        <v>48.8</v>
      </c>
      <c r="O6" s="58">
        <f t="shared" si="6"/>
        <v>525.28319999999997</v>
      </c>
      <c r="P6" s="59"/>
      <c r="Q6" s="59">
        <v>3630000</v>
      </c>
      <c r="R6" s="59">
        <f t="shared" si="2"/>
        <v>6910.5579618765651</v>
      </c>
      <c r="S6" s="59"/>
    </row>
    <row r="7" spans="1:30" x14ac:dyDescent="0.25">
      <c r="B7">
        <v>690</v>
      </c>
      <c r="C7">
        <f t="shared" si="4"/>
        <v>759.00000000000011</v>
      </c>
      <c r="D7" s="59">
        <f t="shared" si="0"/>
        <v>910.80000000000007</v>
      </c>
      <c r="E7" s="59">
        <v>3700000</v>
      </c>
      <c r="F7" s="59">
        <f t="shared" si="3"/>
        <v>5362</v>
      </c>
      <c r="G7" s="52">
        <f t="shared" si="1"/>
        <v>4875</v>
      </c>
      <c r="H7">
        <f t="shared" si="5"/>
        <v>4062</v>
      </c>
      <c r="I7">
        <v>6</v>
      </c>
      <c r="J7">
        <v>605</v>
      </c>
      <c r="N7">
        <v>31.56</v>
      </c>
      <c r="O7" s="59">
        <f t="shared" si="6"/>
        <v>339.71183999999994</v>
      </c>
      <c r="P7" s="59"/>
      <c r="Q7" s="59">
        <v>2000000</v>
      </c>
      <c r="R7" s="59">
        <f t="shared" si="2"/>
        <v>5887.3426372186505</v>
      </c>
      <c r="S7" s="59"/>
    </row>
    <row r="8" spans="1:30" x14ac:dyDescent="0.25">
      <c r="C8">
        <f t="shared" si="4"/>
        <v>0</v>
      </c>
      <c r="D8" s="59">
        <f t="shared" si="0"/>
        <v>0</v>
      </c>
      <c r="E8" s="59"/>
      <c r="F8" s="59" t="e">
        <f t="shared" si="3"/>
        <v>#DIV/0!</v>
      </c>
      <c r="G8" s="52" t="e">
        <f t="shared" si="1"/>
        <v>#DIV/0!</v>
      </c>
      <c r="H8" t="e">
        <f t="shared" si="5"/>
        <v>#DIV/0!</v>
      </c>
      <c r="I8" s="80">
        <v>2</v>
      </c>
      <c r="J8" s="80">
        <v>203</v>
      </c>
      <c r="K8" s="80"/>
      <c r="L8" s="80"/>
      <c r="M8" s="80"/>
      <c r="N8" s="80">
        <v>48.59</v>
      </c>
      <c r="O8" s="94">
        <f t="shared" si="6"/>
        <v>523.02275999999995</v>
      </c>
      <c r="P8" s="94"/>
      <c r="Q8" s="94">
        <v>3630000</v>
      </c>
      <c r="R8" s="94">
        <f t="shared" si="2"/>
        <v>6940.4245429013463</v>
      </c>
      <c r="S8" s="59"/>
    </row>
    <row r="9" spans="1:30" x14ac:dyDescent="0.25">
      <c r="A9" s="2"/>
      <c r="B9" s="2"/>
      <c r="C9" s="2">
        <f t="shared" si="4"/>
        <v>0</v>
      </c>
      <c r="D9" s="62">
        <f t="shared" si="0"/>
        <v>0</v>
      </c>
      <c r="E9" s="62"/>
      <c r="F9" s="62" t="e">
        <f t="shared" si="3"/>
        <v>#DIV/0!</v>
      </c>
      <c r="G9" s="51" t="e">
        <f t="shared" si="1"/>
        <v>#DIV/0!</v>
      </c>
      <c r="H9" s="2" t="e">
        <f t="shared" si="5"/>
        <v>#DIV/0!</v>
      </c>
      <c r="I9">
        <v>5</v>
      </c>
      <c r="J9">
        <v>502</v>
      </c>
      <c r="N9">
        <v>59.41</v>
      </c>
      <c r="O9" s="59">
        <f t="shared" si="6"/>
        <v>639.48923999999988</v>
      </c>
      <c r="P9" s="59" t="e">
        <f>O9+#REF!</f>
        <v>#REF!</v>
      </c>
      <c r="Q9" s="59">
        <v>3650000</v>
      </c>
      <c r="R9" s="59">
        <f t="shared" si="2"/>
        <v>5707.6800854381863</v>
      </c>
      <c r="S9" s="59"/>
    </row>
    <row r="10" spans="1:30" x14ac:dyDescent="0.25">
      <c r="A10" s="2"/>
      <c r="B10" s="2">
        <v>0</v>
      </c>
      <c r="C10" s="2">
        <f t="shared" si="4"/>
        <v>0</v>
      </c>
      <c r="D10" s="62">
        <f t="shared" si="0"/>
        <v>0</v>
      </c>
      <c r="E10" s="62"/>
      <c r="F10" s="62" t="e">
        <f t="shared" si="3"/>
        <v>#DIV/0!</v>
      </c>
      <c r="G10" s="51" t="e">
        <f t="shared" si="1"/>
        <v>#DIV/0!</v>
      </c>
      <c r="H10" s="2" t="e">
        <f t="shared" si="5"/>
        <v>#DIV/0!</v>
      </c>
      <c r="I10" s="80">
        <v>5</v>
      </c>
      <c r="J10" s="80">
        <v>503</v>
      </c>
      <c r="K10" s="80"/>
      <c r="L10" s="80"/>
      <c r="M10" s="80"/>
      <c r="N10" s="80">
        <v>49.54</v>
      </c>
      <c r="O10" s="94">
        <f t="shared" si="6"/>
        <v>533.24856</v>
      </c>
      <c r="P10" s="80"/>
      <c r="Q10" s="94">
        <v>3555000</v>
      </c>
      <c r="R10" s="94">
        <f t="shared" si="2"/>
        <v>6666.6846695282211</v>
      </c>
    </row>
    <row r="11" spans="1:30" ht="16.5" x14ac:dyDescent="0.3">
      <c r="A11" s="2"/>
      <c r="B11" s="2">
        <f t="shared" ref="B11" si="7">O11</f>
        <v>0</v>
      </c>
      <c r="C11" s="2">
        <f t="shared" si="4"/>
        <v>0</v>
      </c>
      <c r="D11" s="62">
        <v>0</v>
      </c>
      <c r="E11" s="62"/>
      <c r="F11" s="62" t="e">
        <f t="shared" si="3"/>
        <v>#DIV/0!</v>
      </c>
      <c r="G11" s="51" t="e">
        <f t="shared" si="1"/>
        <v>#DIV/0!</v>
      </c>
      <c r="H11" s="2" t="e">
        <f t="shared" si="5"/>
        <v>#DIV/0!</v>
      </c>
      <c r="I11">
        <f t="shared" ref="I11:I15" si="8">S11</f>
        <v>0</v>
      </c>
      <c r="J11">
        <f t="shared" ref="J11:J15" si="9">T11</f>
        <v>0</v>
      </c>
      <c r="Q11" s="59"/>
      <c r="R11" s="59"/>
      <c r="U11" s="16"/>
      <c r="V11" s="5"/>
      <c r="W11" s="5"/>
      <c r="X11" s="5"/>
      <c r="Y11" s="5"/>
      <c r="Z11" s="5"/>
      <c r="AA11" s="5"/>
      <c r="AB11" s="5"/>
    </row>
    <row r="12" spans="1:30" ht="18.75" x14ac:dyDescent="0.25">
      <c r="A12" s="2"/>
      <c r="B12" s="2">
        <v>0</v>
      </c>
      <c r="C12" s="2">
        <f t="shared" si="4"/>
        <v>0</v>
      </c>
      <c r="D12" s="2">
        <f t="shared" si="0"/>
        <v>0</v>
      </c>
      <c r="E12" s="62">
        <v>0</v>
      </c>
      <c r="F12" s="2" t="e">
        <f t="shared" si="3"/>
        <v>#DIV/0!</v>
      </c>
      <c r="G12" s="2" t="e">
        <f t="shared" si="1"/>
        <v>#DIV/0!</v>
      </c>
      <c r="H12" s="2" t="e">
        <f t="shared" si="5"/>
        <v>#DIV/0!</v>
      </c>
      <c r="I12">
        <f t="shared" si="8"/>
        <v>0</v>
      </c>
      <c r="J12">
        <f t="shared" si="9"/>
        <v>0</v>
      </c>
      <c r="Q12" s="59"/>
      <c r="R12" s="59"/>
      <c r="U12" s="15"/>
    </row>
    <row r="13" spans="1:30" x14ac:dyDescent="0.25">
      <c r="A13" s="2"/>
      <c r="B13" s="2">
        <v>0</v>
      </c>
      <c r="C13" s="2">
        <f t="shared" ref="C13:C15" si="10">B13*1.2</f>
        <v>0</v>
      </c>
      <c r="D13" s="2">
        <f t="shared" si="0"/>
        <v>0</v>
      </c>
      <c r="E13" s="62">
        <v>0</v>
      </c>
      <c r="F13" s="2" t="e">
        <f t="shared" si="3"/>
        <v>#DIV/0!</v>
      </c>
      <c r="G13" s="2" t="e">
        <f t="shared" si="1"/>
        <v>#DIV/0!</v>
      </c>
      <c r="H13" s="2" t="e">
        <f t="shared" si="5"/>
        <v>#DIV/0!</v>
      </c>
      <c r="I13">
        <f t="shared" si="8"/>
        <v>0</v>
      </c>
      <c r="J13">
        <f t="shared" si="9"/>
        <v>0</v>
      </c>
      <c r="Q13" s="59"/>
      <c r="R13" s="59"/>
    </row>
    <row r="14" spans="1:30" x14ac:dyDescent="0.25">
      <c r="A14" s="2"/>
      <c r="B14" s="2">
        <v>0</v>
      </c>
      <c r="C14" s="2">
        <f t="shared" si="10"/>
        <v>0</v>
      </c>
      <c r="D14" s="2">
        <f t="shared" si="0"/>
        <v>0</v>
      </c>
      <c r="E14" s="62">
        <v>0</v>
      </c>
      <c r="F14" s="2" t="e">
        <f t="shared" si="3"/>
        <v>#DIV/0!</v>
      </c>
      <c r="G14" s="2" t="e">
        <f t="shared" si="1"/>
        <v>#DIV/0!</v>
      </c>
      <c r="H14" s="2" t="e">
        <f t="shared" si="5"/>
        <v>#DIV/0!</v>
      </c>
      <c r="I14">
        <f t="shared" si="8"/>
        <v>0</v>
      </c>
      <c r="J14">
        <f t="shared" si="9"/>
        <v>0</v>
      </c>
      <c r="Q14" s="59"/>
      <c r="R14" s="59"/>
    </row>
    <row r="15" spans="1:30" x14ac:dyDescent="0.25">
      <c r="A15" s="2"/>
      <c r="B15" s="2">
        <v>0</v>
      </c>
      <c r="C15" s="2">
        <f t="shared" si="10"/>
        <v>0</v>
      </c>
      <c r="D15" s="2">
        <f t="shared" si="0"/>
        <v>0</v>
      </c>
      <c r="E15" s="62">
        <v>0</v>
      </c>
      <c r="F15" s="2" t="e">
        <f t="shared" si="3"/>
        <v>#DIV/0!</v>
      </c>
      <c r="G15" s="2" t="e">
        <f t="shared" si="1"/>
        <v>#DIV/0!</v>
      </c>
      <c r="H15" s="2" t="e">
        <f t="shared" si="5"/>
        <v>#DIV/0!</v>
      </c>
      <c r="I15">
        <f t="shared" si="8"/>
        <v>0</v>
      </c>
      <c r="J15">
        <f t="shared" si="9"/>
        <v>0</v>
      </c>
      <c r="Q15" s="59"/>
      <c r="R15" s="59"/>
    </row>
    <row r="16" spans="1:30" x14ac:dyDescent="0.25">
      <c r="A16" s="2"/>
      <c r="B16" s="2">
        <v>0</v>
      </c>
      <c r="C16" s="2">
        <f t="shared" ref="C16:C19" si="11">B16*1.2</f>
        <v>0</v>
      </c>
      <c r="D16" s="2">
        <f t="shared" ref="D16:D19" si="12">C16*1.2</f>
        <v>0</v>
      </c>
      <c r="E16" s="62">
        <v>0</v>
      </c>
      <c r="F16" s="2" t="e">
        <f t="shared" ref="F16:F19" si="13">ROUND((E16/B16),0)</f>
        <v>#DIV/0!</v>
      </c>
      <c r="G16" s="2" t="e">
        <f t="shared" ref="G16:G19" si="14">ROUND((E16/C16),0)</f>
        <v>#DIV/0!</v>
      </c>
      <c r="H16" s="2" t="e">
        <f t="shared" ref="H16:H19" si="15">ROUND((E16/D16),0)</f>
        <v>#DIV/0!</v>
      </c>
      <c r="I16">
        <f t="shared" ref="I16:J19" si="16">S16</f>
        <v>0</v>
      </c>
      <c r="J16">
        <f t="shared" si="16"/>
        <v>0</v>
      </c>
      <c r="Q16" s="59"/>
      <c r="R16" s="59"/>
    </row>
    <row r="17" spans="1:20" x14ac:dyDescent="0.25">
      <c r="A17" s="2"/>
      <c r="B17" s="2">
        <v>0</v>
      </c>
      <c r="C17" s="2">
        <f t="shared" si="11"/>
        <v>0</v>
      </c>
      <c r="D17" s="2">
        <f t="shared" si="12"/>
        <v>0</v>
      </c>
      <c r="E17" s="62">
        <v>0</v>
      </c>
      <c r="F17" s="2" t="e">
        <f t="shared" si="13"/>
        <v>#DIV/0!</v>
      </c>
      <c r="G17" s="2" t="e">
        <f t="shared" si="14"/>
        <v>#DIV/0!</v>
      </c>
      <c r="H17" s="2" t="e">
        <f t="shared" si="15"/>
        <v>#DIV/0!</v>
      </c>
      <c r="I17">
        <f t="shared" si="16"/>
        <v>0</v>
      </c>
      <c r="J17">
        <f t="shared" si="16"/>
        <v>0</v>
      </c>
      <c r="Q17" s="59"/>
      <c r="R17" s="59"/>
    </row>
    <row r="18" spans="1:20" x14ac:dyDescent="0.25">
      <c r="A18" s="2"/>
      <c r="B18" s="2">
        <f t="shared" ref="B18:B19" si="17">O18</f>
        <v>0</v>
      </c>
      <c r="C18" s="2">
        <f t="shared" si="11"/>
        <v>0</v>
      </c>
      <c r="D18" s="2">
        <f t="shared" si="12"/>
        <v>0</v>
      </c>
      <c r="E18" s="62">
        <f t="shared" ref="E18:E19" si="18">Q18</f>
        <v>0</v>
      </c>
      <c r="F18" s="2" t="e">
        <f t="shared" si="13"/>
        <v>#DIV/0!</v>
      </c>
      <c r="G18" s="2" t="e">
        <f t="shared" si="14"/>
        <v>#DIV/0!</v>
      </c>
      <c r="H18" s="2" t="e">
        <f t="shared" si="15"/>
        <v>#DIV/0!</v>
      </c>
      <c r="I18">
        <f t="shared" si="16"/>
        <v>0</v>
      </c>
      <c r="J18">
        <f t="shared" si="16"/>
        <v>0</v>
      </c>
      <c r="Q18" s="59"/>
      <c r="R18" s="59"/>
    </row>
    <row r="19" spans="1:20" x14ac:dyDescent="0.25">
      <c r="A19" s="2"/>
      <c r="B19" s="2">
        <f t="shared" si="17"/>
        <v>0</v>
      </c>
      <c r="C19" s="2">
        <f t="shared" si="11"/>
        <v>0</v>
      </c>
      <c r="D19" s="2">
        <f t="shared" si="12"/>
        <v>0</v>
      </c>
      <c r="E19" s="62">
        <f t="shared" si="18"/>
        <v>0</v>
      </c>
      <c r="F19" s="2" t="e">
        <f t="shared" si="13"/>
        <v>#DIV/0!</v>
      </c>
      <c r="G19" s="2" t="e">
        <f t="shared" si="14"/>
        <v>#DIV/0!</v>
      </c>
      <c r="H19" s="2" t="e">
        <f t="shared" si="15"/>
        <v>#DIV/0!</v>
      </c>
      <c r="I19">
        <f t="shared" si="16"/>
        <v>0</v>
      </c>
      <c r="J19">
        <f t="shared" si="16"/>
        <v>0</v>
      </c>
      <c r="Q19" s="59"/>
      <c r="R19" s="59"/>
    </row>
    <row r="20" spans="1:20" s="3" customFormat="1" x14ac:dyDescent="0.25">
      <c r="A20" s="52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</row>
    <row r="21" spans="1:20" s="3" customFormat="1" ht="16.5" x14ac:dyDescent="0.3">
      <c r="A21" s="52"/>
      <c r="B21" s="53"/>
      <c r="C21" s="53"/>
      <c r="D21" s="53"/>
      <c r="E21" s="53"/>
      <c r="F21" s="63"/>
      <c r="G21" s="53"/>
      <c r="H21" s="53"/>
      <c r="I21" s="53"/>
      <c r="J21" s="53"/>
      <c r="K21" s="53"/>
      <c r="L21" s="53"/>
      <c r="M21" s="53"/>
      <c r="N21" s="52"/>
      <c r="O21" s="52"/>
      <c r="P21" s="52"/>
      <c r="Q21" s="52"/>
      <c r="R21" s="52"/>
      <c r="S21" s="52"/>
      <c r="T21" s="52"/>
    </row>
    <row r="22" spans="1:20" s="3" customFormat="1" x14ac:dyDescent="0.25">
      <c r="A22" s="52"/>
      <c r="B22" s="53"/>
      <c r="C22" s="53"/>
      <c r="D22" s="53"/>
      <c r="E22" s="53"/>
      <c r="F22" s="54" t="s">
        <v>66</v>
      </c>
      <c r="G22" s="53"/>
      <c r="H22" s="53"/>
      <c r="I22" s="53"/>
      <c r="J22" s="53"/>
      <c r="K22" s="53"/>
      <c r="L22" s="53"/>
      <c r="M22" s="53"/>
      <c r="N22" s="52"/>
      <c r="O22" s="52"/>
      <c r="P22" s="52"/>
      <c r="Q22" s="52"/>
      <c r="R22" s="52"/>
      <c r="S22" s="52"/>
      <c r="T22" s="52"/>
    </row>
    <row r="23" spans="1:20" s="3" customFormat="1" ht="16.5" x14ac:dyDescent="0.3">
      <c r="A23" s="52"/>
      <c r="B23" s="53"/>
      <c r="C23" s="53" t="s">
        <v>64</v>
      </c>
      <c r="D23" s="53"/>
      <c r="E23" s="63"/>
      <c r="F23" s="55" t="s">
        <v>65</v>
      </c>
      <c r="G23" s="55">
        <v>394</v>
      </c>
      <c r="H23" s="53"/>
      <c r="I23" s="53">
        <f>G23*9500</f>
        <v>3743000</v>
      </c>
      <c r="J23" s="53"/>
      <c r="K23" s="53"/>
      <c r="L23" s="53"/>
      <c r="M23" s="53"/>
      <c r="N23" s="52"/>
      <c r="O23" s="52"/>
      <c r="P23" s="52"/>
      <c r="Q23" s="52"/>
      <c r="R23" s="52"/>
      <c r="S23" s="52"/>
      <c r="T23" s="52"/>
    </row>
    <row r="24" spans="1:20" s="3" customFormat="1" x14ac:dyDescent="0.25">
      <c r="A24" s="52"/>
      <c r="B24" s="53"/>
      <c r="C24" s="53" t="s">
        <v>1</v>
      </c>
      <c r="D24" s="53">
        <v>7100000</v>
      </c>
      <c r="E24" s="53"/>
      <c r="F24" s="55" t="s">
        <v>61</v>
      </c>
      <c r="G24" s="55">
        <v>0</v>
      </c>
      <c r="H24" s="53"/>
      <c r="I24" s="53"/>
      <c r="J24" s="53"/>
      <c r="K24" s="53"/>
      <c r="L24" s="53"/>
      <c r="M24" s="53"/>
      <c r="N24" s="52"/>
      <c r="O24" s="52"/>
      <c r="P24" s="52"/>
      <c r="Q24" s="52"/>
      <c r="R24" s="52"/>
      <c r="S24" s="52"/>
      <c r="T24" s="52"/>
    </row>
    <row r="25" spans="1:20" s="3" customFormat="1" x14ac:dyDescent="0.25">
      <c r="A25" s="52"/>
      <c r="B25" s="53"/>
      <c r="C25" s="53"/>
      <c r="D25" s="53"/>
      <c r="E25" s="53"/>
      <c r="F25" s="55" t="s">
        <v>67</v>
      </c>
      <c r="G25" s="55">
        <v>0</v>
      </c>
      <c r="H25" s="53"/>
      <c r="I25" s="53"/>
      <c r="J25" s="53"/>
      <c r="K25" s="53"/>
      <c r="L25" s="53"/>
      <c r="M25" s="53"/>
      <c r="N25" s="52"/>
      <c r="O25" s="52"/>
      <c r="P25" s="52"/>
      <c r="Q25" s="52"/>
      <c r="R25" s="52"/>
      <c r="S25" s="52"/>
      <c r="T25" s="52"/>
    </row>
    <row r="26" spans="1:20" s="3" customFormat="1" x14ac:dyDescent="0.25">
      <c r="B26" s="53"/>
      <c r="C26" s="53"/>
      <c r="D26" s="53"/>
      <c r="E26" s="53"/>
      <c r="F26" s="56" t="s">
        <v>68</v>
      </c>
      <c r="G26" s="56">
        <f>G23+G24+G25</f>
        <v>394</v>
      </c>
      <c r="H26" s="53"/>
      <c r="I26" s="53"/>
      <c r="J26" s="53"/>
      <c r="K26" s="53"/>
      <c r="L26" s="53"/>
      <c r="M26" s="53"/>
      <c r="N26" s="52"/>
      <c r="O26" s="52"/>
      <c r="P26" s="52"/>
      <c r="Q26" s="52"/>
      <c r="R26" s="52"/>
      <c r="S26" s="52"/>
      <c r="T26" s="52"/>
    </row>
    <row r="27" spans="1:20" s="3" customFormat="1" x14ac:dyDescent="0.25">
      <c r="B27" s="53"/>
      <c r="C27" s="53"/>
      <c r="D27" s="53"/>
      <c r="E27" s="53"/>
      <c r="F27" s="55"/>
      <c r="G27" s="55"/>
      <c r="H27" s="53"/>
      <c r="I27" s="53"/>
      <c r="J27" s="53"/>
      <c r="K27" s="53"/>
      <c r="L27" s="53"/>
      <c r="M27" s="53"/>
      <c r="N27" s="52"/>
      <c r="O27" s="52"/>
      <c r="P27" s="52"/>
      <c r="Q27" s="52"/>
      <c r="R27" s="52"/>
      <c r="S27" s="52"/>
      <c r="T27" s="52"/>
    </row>
    <row r="28" spans="1:20" s="3" customFormat="1" x14ac:dyDescent="0.25">
      <c r="B28" s="53"/>
      <c r="C28" s="53"/>
      <c r="D28" s="53"/>
      <c r="E28" s="53"/>
      <c r="F28" s="55" t="s">
        <v>60</v>
      </c>
      <c r="G28" s="55">
        <v>0</v>
      </c>
      <c r="H28" s="53"/>
      <c r="I28" s="53" t="e">
        <f>G34/G28</f>
        <v>#DIV/0!</v>
      </c>
      <c r="J28" s="53"/>
      <c r="K28" s="53"/>
      <c r="L28" s="53"/>
      <c r="M28" s="53"/>
      <c r="N28" s="52"/>
      <c r="O28" s="52"/>
      <c r="P28" s="52"/>
      <c r="Q28" s="52"/>
      <c r="R28" s="52"/>
      <c r="S28" s="52"/>
      <c r="T28" s="52"/>
    </row>
    <row r="29" spans="1:20" s="3" customFormat="1" x14ac:dyDescent="0.25">
      <c r="B29" s="53"/>
      <c r="C29" s="53"/>
      <c r="D29" s="53"/>
      <c r="E29" s="53"/>
      <c r="F29" s="55" t="s">
        <v>61</v>
      </c>
      <c r="G29" s="55">
        <v>0</v>
      </c>
      <c r="H29" s="53"/>
      <c r="I29" s="53"/>
      <c r="J29" s="53"/>
      <c r="K29" s="53"/>
      <c r="L29" s="53"/>
      <c r="M29" s="53"/>
      <c r="N29" s="52"/>
      <c r="O29" s="52"/>
      <c r="P29" s="52"/>
      <c r="Q29" s="52"/>
      <c r="R29" s="52"/>
      <c r="S29" s="52"/>
      <c r="T29" s="52"/>
    </row>
    <row r="30" spans="1:20" s="3" customFormat="1" x14ac:dyDescent="0.25">
      <c r="B30" s="53"/>
      <c r="C30" s="53"/>
      <c r="D30" s="53"/>
      <c r="E30" s="53"/>
      <c r="F30" s="55" t="s">
        <v>59</v>
      </c>
      <c r="G30" s="55">
        <v>0</v>
      </c>
      <c r="H30" s="53"/>
      <c r="I30" s="53"/>
      <c r="J30" s="53"/>
      <c r="K30" s="53"/>
      <c r="L30" s="53"/>
      <c r="M30" s="53"/>
      <c r="N30" s="52"/>
      <c r="O30" s="52"/>
      <c r="P30" s="52"/>
      <c r="Q30" s="52"/>
      <c r="R30" s="52"/>
      <c r="S30" s="52"/>
      <c r="T30" s="52"/>
    </row>
    <row r="31" spans="1:20" s="3" customFormat="1" x14ac:dyDescent="0.25">
      <c r="B31" s="53"/>
      <c r="C31" s="57"/>
      <c r="D31" s="57"/>
      <c r="E31" s="53"/>
      <c r="F31" s="56" t="s">
        <v>62</v>
      </c>
      <c r="G31" s="56">
        <f>SUM(G28:G30)</f>
        <v>0</v>
      </c>
      <c r="H31" s="53"/>
      <c r="I31" s="53" t="e">
        <f>I23/G31</f>
        <v>#DIV/0!</v>
      </c>
      <c r="J31" s="53"/>
      <c r="K31" s="53"/>
      <c r="L31" s="53"/>
      <c r="M31" s="53"/>
      <c r="N31" s="52"/>
      <c r="O31" s="60"/>
      <c r="P31" s="60"/>
      <c r="Q31" s="52"/>
      <c r="R31" s="52"/>
      <c r="S31" s="52"/>
      <c r="T31" s="52"/>
    </row>
    <row r="32" spans="1:20" s="3" customFormat="1" x14ac:dyDescent="0.25">
      <c r="B32" s="53"/>
      <c r="C32" s="57"/>
      <c r="D32" s="57"/>
      <c r="E32" s="53"/>
      <c r="F32" s="56" t="s">
        <v>63</v>
      </c>
      <c r="G32" s="55">
        <f>G31</f>
        <v>0</v>
      </c>
      <c r="H32" s="53" t="e">
        <f>G31/G32</f>
        <v>#DIV/0!</v>
      </c>
      <c r="I32" s="53" t="s">
        <v>42</v>
      </c>
      <c r="J32" s="53"/>
      <c r="K32" s="53"/>
      <c r="L32" s="53"/>
      <c r="M32" s="53"/>
      <c r="N32" s="52"/>
      <c r="O32" s="52"/>
      <c r="P32" s="52"/>
      <c r="Q32" s="52"/>
      <c r="R32" s="52"/>
      <c r="S32" s="52"/>
      <c r="T32" s="52"/>
    </row>
    <row r="33" spans="2:20" s="3" customFormat="1" x14ac:dyDescent="0.25">
      <c r="B33" s="53"/>
      <c r="C33" s="57"/>
      <c r="D33" s="57"/>
      <c r="E33" s="53"/>
      <c r="F33" s="55" t="s">
        <v>40</v>
      </c>
      <c r="G33" s="55">
        <v>10000</v>
      </c>
      <c r="H33" s="53"/>
      <c r="I33" s="53"/>
      <c r="J33" s="53"/>
      <c r="K33" s="53"/>
      <c r="L33" s="53"/>
      <c r="M33" s="53"/>
      <c r="N33" s="52"/>
      <c r="O33" s="52"/>
      <c r="P33" s="52"/>
      <c r="Q33" s="52"/>
      <c r="R33" s="52"/>
      <c r="S33" s="52"/>
      <c r="T33" s="52"/>
    </row>
    <row r="34" spans="2:20" s="3" customFormat="1" x14ac:dyDescent="0.25">
      <c r="B34" s="53"/>
      <c r="C34" s="57"/>
      <c r="D34" s="57"/>
      <c r="E34" s="53"/>
      <c r="F34" s="56" t="s">
        <v>41</v>
      </c>
      <c r="G34" s="56">
        <f>G26*G33</f>
        <v>3940000</v>
      </c>
      <c r="H34" s="53" t="e">
        <f>G34/D28</f>
        <v>#DIV/0!</v>
      </c>
      <c r="I34" s="53"/>
      <c r="J34" s="53"/>
      <c r="K34" s="53"/>
      <c r="L34" s="53"/>
      <c r="M34" s="53"/>
      <c r="N34" s="52"/>
      <c r="O34" s="52"/>
      <c r="P34" s="52"/>
      <c r="Q34" s="52"/>
      <c r="R34" s="52"/>
      <c r="S34" s="52"/>
      <c r="T34" s="52"/>
    </row>
    <row r="35" spans="2:20" s="3" customFormat="1" x14ac:dyDescent="0.25">
      <c r="B35" s="53"/>
      <c r="C35" s="57"/>
      <c r="D35" s="57"/>
      <c r="E35" s="53"/>
      <c r="F35" s="56" t="s">
        <v>19</v>
      </c>
      <c r="G35" s="56">
        <f>G34*90%</f>
        <v>3546000</v>
      </c>
      <c r="H35" s="53"/>
      <c r="I35" s="53"/>
      <c r="J35" s="53"/>
      <c r="K35" s="53"/>
      <c r="L35" s="53"/>
      <c r="M35" s="53"/>
      <c r="N35" s="52"/>
      <c r="O35" s="52"/>
      <c r="P35" s="52"/>
      <c r="Q35" s="52"/>
      <c r="R35" s="52"/>
      <c r="S35" s="52"/>
      <c r="T35" s="52"/>
    </row>
    <row r="36" spans="2:20" s="3" customFormat="1" x14ac:dyDescent="0.25">
      <c r="B36" s="53"/>
      <c r="C36" s="57"/>
      <c r="D36" s="57"/>
      <c r="E36" s="53"/>
      <c r="F36" s="56" t="s">
        <v>20</v>
      </c>
      <c r="G36" s="56">
        <f>G34*80%</f>
        <v>3152000</v>
      </c>
      <c r="H36" s="53"/>
      <c r="I36" s="53"/>
      <c r="J36" s="53"/>
      <c r="K36" s="53"/>
      <c r="L36" s="53"/>
      <c r="M36" s="53"/>
      <c r="N36" s="52"/>
      <c r="O36" s="52"/>
      <c r="P36" s="52"/>
      <c r="Q36" s="52"/>
      <c r="R36" s="52"/>
      <c r="S36" s="52"/>
      <c r="T36" s="52"/>
    </row>
    <row r="37" spans="2:20" x14ac:dyDescent="0.25"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</row>
    <row r="38" spans="2:20" x14ac:dyDescent="0.25"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2"/>
      <c r="O38" s="52"/>
      <c r="P38" s="52"/>
      <c r="Q38" s="52"/>
      <c r="R38" s="52"/>
      <c r="S38" s="52"/>
    </row>
    <row r="39" spans="2:20" x14ac:dyDescent="0.25"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2"/>
      <c r="O39" s="52"/>
      <c r="P39" s="52"/>
      <c r="Q39" s="52"/>
      <c r="R39" s="52"/>
      <c r="S39" s="52"/>
    </row>
    <row r="40" spans="2:20" x14ac:dyDescent="0.25"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2"/>
      <c r="O40" s="52"/>
      <c r="P40" s="52"/>
      <c r="Q40" s="52"/>
      <c r="R40" s="52"/>
      <c r="S40" s="52"/>
    </row>
    <row r="41" spans="2:20" x14ac:dyDescent="0.25"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2"/>
      <c r="O41" s="52"/>
      <c r="P41" s="52"/>
      <c r="Q41" s="52"/>
      <c r="R41" s="52"/>
      <c r="S41" s="52"/>
    </row>
    <row r="42" spans="2:20" x14ac:dyDescent="0.25"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2"/>
      <c r="O42" s="52"/>
      <c r="P42" s="52"/>
      <c r="Q42" s="52"/>
      <c r="R42" s="52"/>
      <c r="S42" s="52"/>
    </row>
    <row r="43" spans="2:20" x14ac:dyDescent="0.25"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2"/>
      <c r="O43" s="60"/>
      <c r="P43" s="60"/>
      <c r="Q43" s="52"/>
      <c r="R43" s="52"/>
      <c r="S43" s="52"/>
    </row>
    <row r="44" spans="2:20" x14ac:dyDescent="0.25"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2"/>
      <c r="O44" s="52"/>
      <c r="P44" s="52"/>
      <c r="Q44" s="52"/>
      <c r="R44" s="52"/>
      <c r="S44" s="52"/>
    </row>
    <row r="45" spans="2:20" x14ac:dyDescent="0.25"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2"/>
      <c r="O45" s="52"/>
      <c r="P45" s="52"/>
      <c r="Q45" s="52"/>
      <c r="R45" s="52"/>
      <c r="S45" s="52"/>
    </row>
    <row r="46" spans="2:20" x14ac:dyDescent="0.25">
      <c r="N46" s="52"/>
      <c r="O46" s="52"/>
      <c r="P46" s="52"/>
      <c r="Q46" s="52"/>
      <c r="R46" s="52"/>
      <c r="S46" s="52"/>
    </row>
    <row r="49" spans="14:19" x14ac:dyDescent="0.25">
      <c r="N49" s="52"/>
      <c r="O49" s="52"/>
      <c r="P49" s="52"/>
      <c r="Q49" s="52"/>
      <c r="R49" s="52"/>
      <c r="S49" s="52"/>
    </row>
    <row r="50" spans="14:19" x14ac:dyDescent="0.25">
      <c r="N50" s="52"/>
      <c r="O50" s="52"/>
      <c r="P50" s="52"/>
      <c r="Q50" s="52"/>
      <c r="R50" s="52"/>
      <c r="S50" s="52"/>
    </row>
    <row r="51" spans="14:19" x14ac:dyDescent="0.25">
      <c r="N51" s="52"/>
      <c r="O51" s="52"/>
      <c r="P51" s="52"/>
      <c r="Q51" s="52"/>
      <c r="R51" s="52"/>
      <c r="S51" s="52"/>
    </row>
    <row r="52" spans="14:19" x14ac:dyDescent="0.25">
      <c r="N52" s="52"/>
      <c r="O52" s="52"/>
      <c r="P52" s="52"/>
      <c r="Q52" s="52"/>
      <c r="R52" s="52"/>
      <c r="S52" s="52"/>
    </row>
    <row r="53" spans="14:19" x14ac:dyDescent="0.25">
      <c r="N53" s="52"/>
      <c r="O53" s="60"/>
      <c r="P53" s="60"/>
      <c r="Q53" s="52"/>
      <c r="R53" s="52"/>
      <c r="S53" s="52"/>
    </row>
    <row r="54" spans="14:19" x14ac:dyDescent="0.25">
      <c r="N54" s="52"/>
      <c r="O54" s="52"/>
      <c r="P54" s="52"/>
      <c r="Q54" s="52"/>
      <c r="R54" s="52"/>
      <c r="S54" s="52"/>
    </row>
    <row r="55" spans="14:19" x14ac:dyDescent="0.25">
      <c r="N55" s="52"/>
      <c r="O55" s="52"/>
      <c r="P55" s="52"/>
      <c r="Q55" s="52"/>
      <c r="R55" s="52"/>
      <c r="S55" s="52"/>
    </row>
    <row r="56" spans="14:19" x14ac:dyDescent="0.25">
      <c r="N56" s="52"/>
      <c r="O56" s="52"/>
      <c r="P56" s="52"/>
      <c r="Q56" s="52"/>
      <c r="R56" s="52"/>
      <c r="S56" s="52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28" workbookViewId="0">
      <selection activeCell="A22" sqref="A22"/>
    </sheetView>
  </sheetViews>
  <sheetFormatPr defaultRowHeight="15" x14ac:dyDescent="0.25"/>
  <sheetData>
    <row r="117" spans="6:13" x14ac:dyDescent="0.25">
      <c r="F117" s="93" t="s">
        <v>56</v>
      </c>
      <c r="G117" s="93"/>
      <c r="H117" s="93"/>
      <c r="I117" s="93"/>
      <c r="J117" s="93"/>
      <c r="K117" s="93"/>
      <c r="L117" s="93"/>
      <c r="M117" s="93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00" workbookViewId="0">
      <selection activeCell="R159" sqref="R15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K12:S269"/>
  <sheetViews>
    <sheetView topLeftCell="A264" workbookViewId="0">
      <selection activeCell="V141" sqref="V141"/>
    </sheetView>
  </sheetViews>
  <sheetFormatPr defaultRowHeight="15" x14ac:dyDescent="0.25"/>
  <sheetData>
    <row r="12" spans="15:16" x14ac:dyDescent="0.25">
      <c r="O12" t="s">
        <v>77</v>
      </c>
      <c r="P12">
        <v>2</v>
      </c>
    </row>
    <row r="58" spans="18:19" x14ac:dyDescent="0.25">
      <c r="R58" t="s">
        <v>77</v>
      </c>
      <c r="S58">
        <v>4</v>
      </c>
    </row>
    <row r="90" spans="11:12" x14ac:dyDescent="0.25">
      <c r="K90" t="s">
        <v>77</v>
      </c>
      <c r="L90">
        <v>10</v>
      </c>
    </row>
    <row r="121" spans="15:16" x14ac:dyDescent="0.25">
      <c r="O121" t="s">
        <v>77</v>
      </c>
      <c r="P121">
        <v>37</v>
      </c>
    </row>
    <row r="139" spans="15:16" x14ac:dyDescent="0.25">
      <c r="O139" t="s">
        <v>77</v>
      </c>
      <c r="P139">
        <v>37</v>
      </c>
    </row>
    <row r="192" spans="13:14" x14ac:dyDescent="0.25">
      <c r="M192" t="s">
        <v>77</v>
      </c>
      <c r="N192">
        <v>46</v>
      </c>
    </row>
    <row r="236" spans="15:16" x14ac:dyDescent="0.25">
      <c r="O236" t="s">
        <v>77</v>
      </c>
      <c r="P236">
        <v>40</v>
      </c>
    </row>
    <row r="269" spans="12:13" x14ac:dyDescent="0.25">
      <c r="L269" t="s">
        <v>77</v>
      </c>
      <c r="M269">
        <v>43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7F591-0DE0-497A-BB2F-621A71080837}">
  <dimension ref="A1"/>
  <sheetViews>
    <sheetView workbookViewId="0">
      <selection activeCell="G37" sqref="G37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Depreciation</vt:lpstr>
      <vt:lpstr>Calculation</vt:lpstr>
      <vt:lpstr>20-20</vt:lpstr>
      <vt:lpstr>RR</vt:lpstr>
      <vt:lpstr>Rates</vt:lpstr>
      <vt:lpstr>Area Page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2024-12-06T04:23:00Z</dcterms:modified>
</cp:coreProperties>
</file>