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Keshav Banshilal Yadav\"/>
    </mc:Choice>
  </mc:AlternateContent>
  <xr:revisionPtr revIDLastSave="0" documentId="13_ncr:1_{26BE885F-B3A6-448A-AB2D-DF904A92271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O3" i="4" l="1"/>
  <c r="O4" i="4"/>
  <c r="O5" i="4"/>
  <c r="O6" i="4"/>
  <c r="O7" i="4"/>
  <c r="O8" i="4"/>
  <c r="O9" i="4"/>
  <c r="O10" i="4"/>
  <c r="O11" i="4"/>
  <c r="O2" i="4"/>
  <c r="C3" i="4"/>
  <c r="D3" i="4"/>
  <c r="C4" i="4"/>
  <c r="D4" i="4" s="1"/>
  <c r="C5" i="4"/>
  <c r="D5" i="4" s="1"/>
  <c r="C6" i="4"/>
  <c r="D6" i="4"/>
  <c r="C7" i="4"/>
  <c r="D7" i="4"/>
  <c r="C8" i="4"/>
  <c r="D8" i="4"/>
  <c r="C9" i="4"/>
  <c r="D9" i="4"/>
  <c r="D2" i="4"/>
  <c r="C2" i="4"/>
  <c r="I34" i="23"/>
  <c r="Q8" i="4" l="1"/>
  <c r="Q7" i="4"/>
  <c r="Q6" i="4"/>
  <c r="P5" i="4"/>
  <c r="F18" i="23"/>
  <c r="G3" i="4"/>
  <c r="G2" i="4"/>
  <c r="Q4" i="4"/>
  <c r="Q3" i="4"/>
  <c r="Q9" i="4"/>
  <c r="Q10" i="4"/>
  <c r="Q11" i="4"/>
  <c r="Q12" i="4"/>
  <c r="Q13" i="4"/>
  <c r="P4" i="4"/>
  <c r="P6" i="4"/>
  <c r="P9" i="4"/>
  <c r="P3" i="4"/>
  <c r="Q2" i="4"/>
  <c r="S2" i="4" s="1"/>
  <c r="C14" i="4"/>
  <c r="P2" i="4"/>
  <c r="P8" i="4" l="1"/>
  <c r="P7" i="4"/>
  <c r="Q5" i="4"/>
  <c r="T5" i="4" s="1"/>
  <c r="I3" i="23"/>
  <c r="D2" i="25"/>
  <c r="S4" i="4"/>
  <c r="S5" i="4"/>
  <c r="S6" i="4"/>
  <c r="C24" i="23" l="1"/>
  <c r="D23" i="23"/>
  <c r="C23" i="23" s="1"/>
  <c r="C17" i="4" l="1"/>
  <c r="G26" i="4"/>
  <c r="G34" i="4" s="1"/>
  <c r="S9" i="4"/>
  <c r="S8" i="4"/>
  <c r="S7" i="4"/>
  <c r="S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F32" i="23" s="1"/>
  <c r="C21" i="23" l="1"/>
  <c r="F33" i="23" s="1"/>
  <c r="C20" i="23"/>
  <c r="C25" i="23"/>
  <c r="J19" i="4"/>
  <c r="I19" i="4"/>
  <c r="E19" i="4"/>
  <c r="J18" i="4"/>
  <c r="I18" i="4"/>
  <c r="E18" i="4"/>
  <c r="H33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<sst xmlns="http://schemas.openxmlformats.org/spreadsheetml/2006/main" count="104" uniqueCount="85">
  <si>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</si>
  <si>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</si>
  <si>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</si>
  <si>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</si>
  <si>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</si>
  <si>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</si>
  <si>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</si>
  <si>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</si>
  <si>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</si>
  <si>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</si>
  <si>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</si>
  <si>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</si>
  <si>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</si>
  <si>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</si>
  <si>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</si>
  <si>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</si>
  <si>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</si>
  <si>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</si>
  <si>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</si>
  <si>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</si>
  <si>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</si>
  <si>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</si>
  <si>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</si>
  <si>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</si>
  <si>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</si>
  <si>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</si>
  <si>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</si>
  <si>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</si>
  <si>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</si>
  <si>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</si>
  <si>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</si>
  <si>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</si>
  <si>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</si>
  <si>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</si>
  <si>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</si>
  <si>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</si>
  <si>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</si>
  <si>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</si>
  <si>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</si>
  <si>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</si>
  <si>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</si>
  <si>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</si>
  <si>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</si>
  <si>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</si>
  <si>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</si>
  <si>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</si>
  <si>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</si>
  <si>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</si>
  <si>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</si>
  <si>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</si>
  <si>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</si>
  <si>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</si>
  <si>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</si>
  <si>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</si>
  <si>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</si>
  <si>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</si>
  <si>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</si>
  <si>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</si>
  <si>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</si>
  <si>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</si>
  <si>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</si>
  <si>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</si>
  <si>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</si>
  <si>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</si>
  <si>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</si>
  <si>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</si>
  <si>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CA</t>
  </si>
  <si>
    <t xml:space="preserve">Measurement </t>
  </si>
  <si>
    <t>FB</t>
  </si>
  <si>
    <t>Total CA</t>
  </si>
  <si>
    <t xml:space="preserve">CA </t>
  </si>
  <si>
    <t>BUA (10%)</t>
  </si>
  <si>
    <t>Built up area (10%)</t>
  </si>
  <si>
    <t xml:space="preserve">Measurment </t>
  </si>
  <si>
    <t>New</t>
  </si>
  <si>
    <t>As per Index -II</t>
  </si>
  <si>
    <t>29.11.2024</t>
  </si>
  <si>
    <t>As per Index II</t>
  </si>
  <si>
    <t>Sq. M.</t>
  </si>
  <si>
    <t>SBI - RACPC Ghatkopar (West) -Keshav Banshilal Yadav - Residential Flat No. 1508, 15th Floor, Building No CL06-07, Runwal garden City, Village - Usarghar</t>
  </si>
  <si>
    <t>SBI (RACPC Ghatkopar West)</t>
  </si>
  <si>
    <t>Keshav Yadav</t>
  </si>
  <si>
    <t>Lead No. 12785</t>
  </si>
  <si>
    <t>1 BHK</t>
  </si>
  <si>
    <t>15th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</si>
</sst>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3" fontId="0" fillId="0" borderId="0" xfId="0" applyNumberFormat="1"/>
    <xf numFmtId="4" fontId="1" fillId="0" borderId="0" xfId="0" applyNumberFormat="1" applyFont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12" fillId="3" borderId="0" xfId="0" applyFont="1" applyFill="1"/>
    <xf numFmtId="43" fontId="2" fillId="2" borderId="0" xfId="1" applyFont="1" applyFill="1"/>
    <xf numFmtId="0" fontId="6" fillId="2" borderId="0" xfId="0" applyFont="1" applyFill="1" applyAlignment="1">
      <alignment horizontal="center" vertical="center"/>
    </xf>
    <xf numFmtId="43" fontId="12" fillId="0" borderId="0" xfId="0" applyNumberFormat="1" applyFont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1" fontId="0" fillId="2" borderId="0" xfId="0" applyNumberFormat="1" applyFill="1"/>
    <xf numFmtId="3" fontId="0" fillId="2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2B3C0-26A8-0BD4-B16E-6C68CC0B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32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9EE56-23C7-A4D3-AB3B-E1F7F711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14</xdr:col>
      <xdr:colOff>296507</xdr:colOff>
      <xdr:row>66</xdr:row>
      <xdr:rowOff>96088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7EF991-8636-3E2B-855B-76473B27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67500"/>
          <a:ext cx="8830907" cy="6001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9</xdr:col>
      <xdr:colOff>343714</xdr:colOff>
      <xdr:row>108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576EE2-4A3C-7F90-F94D-00E5B9773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5830114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14</xdr:col>
      <xdr:colOff>182191</xdr:colOff>
      <xdr:row>156</xdr:row>
      <xdr:rowOff>48828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6186B8-2752-0197-B370-7634F42A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145500"/>
          <a:ext cx="8716591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14</xdr:col>
      <xdr:colOff>125033</xdr:colOff>
      <xdr:row>195</xdr:row>
      <xdr:rowOff>86694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03F78B-8E41-81C6-92A6-5F2E7D55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289500"/>
          <a:ext cx="8659433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11</xdr:col>
      <xdr:colOff>172410</xdr:colOff>
      <xdr:row>238</xdr:row>
      <xdr:rowOff>105906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7A7BC7-7245-3B9F-9F4D-3689061B4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38000"/>
          <a:ext cx="6878010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12</xdr:col>
      <xdr:colOff>372548</xdr:colOff>
      <xdr:row>284</xdr:row>
      <xdr:rowOff>115459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66F5AD-0ECB-0538-9368-F79E2503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910500"/>
          <a:ext cx="7687748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11</xdr:col>
      <xdr:colOff>258147</xdr:colOff>
      <xdr:row>319</xdr:row>
      <xdr:rowOff>115167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759AB1-2A6E-2A7C-DFA8-13D18EA1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673500"/>
          <a:ext cx="6963747" cy="6211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14</xdr:col>
      <xdr:colOff>267928</xdr:colOff>
      <xdr:row>352</xdr:row>
      <xdr:rowOff>48456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03F3BA-90A4-FC60-E606-BC1BA742B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1150500"/>
          <a:ext cx="8802328" cy="5953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55</xdr:row>
      <xdr:rowOff>66675</xdr:rowOff>
    </xdr:from>
    <xdr:to>
      <xdr:col>20</xdr:col>
      <xdr:colOff>352425</xdr:colOff>
      <xdr:row>56</xdr:row>
      <xdr:rowOff>171450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00FE31E-1BC9-CB33-2C6D-038D38886CE5}"/>
            </a:ext>
          </a:extLst>
        </xdr:cNvPr>
        <xdr:cNvSpPr/>
      </xdr:nvSpPr>
      <xdr:spPr>
        <a:xfrm>
          <a:off x="190500" y="10544175"/>
          <a:ext cx="12353925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163394</xdr:colOff>
      <xdr:row>39</xdr:row>
      <xdr:rowOff>48669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696F8CB-E8C6-27C0-1EF1-18E56F10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26594" cy="7478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24</xdr:col>
      <xdr:colOff>602201</xdr:colOff>
      <xdr:row>51</xdr:row>
      <xdr:rowOff>162213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C0CFA-5E14-CC09-F4A3-158906EDB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5232601" cy="20672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44</xdr:row>
      <xdr:rowOff>142875</xdr:rowOff>
    </xdr:from>
    <xdr:to>
      <xdr:col>21</xdr:col>
      <xdr:colOff>238125</xdr:colOff>
      <xdr:row>45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2B37F0C-3466-B8DD-CA02-9C314D61C226}"/>
            </a:ext>
          </a:extLst>
        </xdr:cNvPr>
        <xdr:cNvSpPr/>
      </xdr:nvSpPr>
      <xdr:spPr>
        <a:xfrm>
          <a:off x="38100" y="8524875"/>
          <a:ext cx="13001625" cy="2286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85725</xdr:colOff>
      <xdr:row>53</xdr:row>
      <xdr:rowOff>57150</xdr:rowOff>
    </xdr:from>
    <xdr:to>
      <xdr:col>9</xdr:col>
      <xdr:colOff>591386</xdr:colOff>
      <xdr:row>80</xdr:row>
      <xdr:rowOff>172184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C78BA6-DC95-1CDE-85AD-7392979C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10153650"/>
          <a:ext cx="5992061" cy="5258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9</xdr:col>
      <xdr:colOff>172240</xdr:colOff>
      <xdr:row>114</xdr:row>
      <xdr:rowOff>153192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085ECC-72DF-6F61-4537-292EFF19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192500"/>
          <a:ext cx="5658640" cy="5677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21" t="s">
        <v>45</v>
      </c>
      <c r="H2" s="122"/>
    </row>
    <row r="3" spans="2:17" ht="15.75" thickBot="1" x14ac:dyDescent="0.3">
      <c r="B3" s="32" t="s">
        <v>34</v>
      </c>
      <c r="C3" s="34">
        <v>51500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51500</v>
      </c>
      <c r="D5" s="36" t="s">
        <v>36</v>
      </c>
      <c r="E5" s="37">
        <f>ROUND(C5/10.764,0)</f>
        <v>4784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51454</v>
      </c>
      <c r="D10" s="36" t="s">
        <v>36</v>
      </c>
      <c r="E10" s="37">
        <f>ROUND(C10/10.764,0)</f>
        <v>4780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6" t="s">
        <v>84</v>
      </c>
      <c r="D2" s="12"/>
      <c r="F2" s="5"/>
      <c r="G2" s="5" t="s">
        <v>59</v>
      </c>
      <c r="H2" s="115" t="s">
        <v>78</v>
      </c>
      <c r="I2" s="115" t="s">
        <v>37</v>
      </c>
    </row>
    <row r="3" spans="1:13" ht="18.75" x14ac:dyDescent="0.3">
      <c r="A3" s="10" t="s">
        <v>9</v>
      </c>
      <c r="B3" s="13"/>
      <c r="C3" s="94">
        <f>C4+C5</f>
        <v>12000</v>
      </c>
      <c r="D3" s="14" t="s">
        <v>57</v>
      </c>
      <c r="F3" s="83" t="s">
        <v>77</v>
      </c>
      <c r="G3" s="84" t="s">
        <v>70</v>
      </c>
      <c r="H3" s="113">
        <v>32.869999999999997</v>
      </c>
      <c r="I3" s="114">
        <f>H3*10.764</f>
        <v>353.81267999999994</v>
      </c>
      <c r="K3" s="4" t="s">
        <v>73</v>
      </c>
      <c r="L3" t="s">
        <v>66</v>
      </c>
    </row>
    <row r="4" spans="1:13" ht="30" x14ac:dyDescent="0.25">
      <c r="A4" s="15" t="s">
        <v>10</v>
      </c>
      <c r="B4" s="13"/>
      <c r="C4" s="94">
        <v>2600</v>
      </c>
      <c r="D4" s="16"/>
      <c r="F4" s="119" t="s">
        <v>83</v>
      </c>
      <c r="G4" s="84"/>
      <c r="H4" s="101"/>
      <c r="I4" s="114"/>
    </row>
    <row r="5" spans="1:13" x14ac:dyDescent="0.25">
      <c r="A5" s="10" t="s">
        <v>11</v>
      </c>
      <c r="B5" s="13"/>
      <c r="C5" s="94">
        <v>9400</v>
      </c>
      <c r="D5" s="16"/>
      <c r="F5" s="5"/>
      <c r="G5" s="84"/>
      <c r="H5" s="84"/>
      <c r="I5" s="85"/>
    </row>
    <row r="6" spans="1:13" x14ac:dyDescent="0.25">
      <c r="A6" s="10" t="s">
        <v>12</v>
      </c>
      <c r="B6" s="13"/>
      <c r="C6" s="94">
        <f>C4</f>
        <v>2600</v>
      </c>
      <c r="D6" s="16"/>
      <c r="F6" s="5"/>
      <c r="G6" s="84"/>
      <c r="H6" s="88"/>
      <c r="I6" s="114"/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101" t="s">
        <v>74</v>
      </c>
      <c r="E8" s="101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2"/>
      <c r="E9" s="101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</v>
      </c>
      <c r="D11" s="20"/>
      <c r="E11" s="3"/>
    </row>
    <row r="12" spans="1:13" x14ac:dyDescent="0.25">
      <c r="A12" s="10" t="s">
        <v>17</v>
      </c>
      <c r="B12" s="13"/>
      <c r="C12" s="94">
        <f>C6*C11</f>
        <v>0</v>
      </c>
      <c r="D12" s="16"/>
    </row>
    <row r="13" spans="1:13" x14ac:dyDescent="0.25">
      <c r="A13" s="10" t="s">
        <v>18</v>
      </c>
      <c r="B13" s="13"/>
      <c r="C13" s="94">
        <f>C6-C12</f>
        <v>2600</v>
      </c>
      <c r="D13" s="16"/>
      <c r="H13" s="4"/>
      <c r="M13" s="82"/>
    </row>
    <row r="14" spans="1:13" x14ac:dyDescent="0.25">
      <c r="A14" s="10" t="s">
        <v>11</v>
      </c>
      <c r="B14" s="13"/>
      <c r="C14" s="94">
        <f>C5</f>
        <v>9400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19</v>
      </c>
      <c r="B16" s="22"/>
      <c r="C16" s="96">
        <f>C14+C13</f>
        <v>12000</v>
      </c>
      <c r="D16" s="14"/>
      <c r="E16" s="103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0" t="s">
        <v>66</v>
      </c>
      <c r="B18" s="5"/>
      <c r="C18" s="97">
        <v>354</v>
      </c>
      <c r="D18" s="44"/>
      <c r="E18" s="45"/>
      <c r="F18">
        <f>11500000/C18</f>
        <v>32485.875706214691</v>
      </c>
    </row>
    <row r="19" spans="1:9" x14ac:dyDescent="0.25">
      <c r="A19" s="10"/>
      <c r="B19" s="4"/>
      <c r="C19" s="98">
        <f>C18*C16</f>
        <v>4248000</v>
      </c>
      <c r="D19" t="s">
        <v>42</v>
      </c>
      <c r="E19" s="23"/>
      <c r="H19" s="82"/>
    </row>
    <row r="20" spans="1:9" x14ac:dyDescent="0.25">
      <c r="A20" s="10"/>
      <c r="B20" s="40"/>
      <c r="C20" s="120">
        <f>C19*0.98</f>
        <v>4163040</v>
      </c>
      <c r="D20" t="s">
        <v>20</v>
      </c>
      <c r="E20" s="24"/>
      <c r="F20" s="6"/>
      <c r="H20" s="82"/>
    </row>
    <row r="21" spans="1:9" x14ac:dyDescent="0.25">
      <c r="A21" s="10"/>
      <c r="C21" s="40">
        <f>C19*0.8</f>
        <v>3398400</v>
      </c>
      <c r="D21" t="s">
        <v>21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22</v>
      </c>
      <c r="B23" s="26"/>
      <c r="C23" s="99">
        <f>C4*D23</f>
        <v>1012440.0000000001</v>
      </c>
      <c r="D23" s="27">
        <f>C18*1.1</f>
        <v>389.40000000000003</v>
      </c>
      <c r="E23" s="40"/>
    </row>
    <row r="24" spans="1:9" x14ac:dyDescent="0.25">
      <c r="A24" s="10" t="s">
        <v>23</v>
      </c>
      <c r="C24" s="117">
        <f>433.4*10438</f>
        <v>4523829.2</v>
      </c>
    </row>
    <row r="25" spans="1:9" x14ac:dyDescent="0.25">
      <c r="A25" s="28" t="s">
        <v>24</v>
      </c>
      <c r="B25" s="11"/>
      <c r="C25" s="40">
        <f>C19*0.025/12</f>
        <v>8850</v>
      </c>
      <c r="D25" s="24"/>
    </row>
    <row r="26" spans="1:9" x14ac:dyDescent="0.25">
      <c r="C26" s="40"/>
      <c r="D26" s="24"/>
      <c r="F26" s="84" t="s">
        <v>82</v>
      </c>
    </row>
    <row r="27" spans="1:9" x14ac:dyDescent="0.25">
      <c r="A27" s="5" t="s">
        <v>79</v>
      </c>
      <c r="B27" s="5"/>
      <c r="C27" s="100"/>
      <c r="D27" s="86"/>
    </row>
    <row r="28" spans="1:9" x14ac:dyDescent="0.25">
      <c r="D28" s="82"/>
    </row>
    <row r="29" spans="1:9" x14ac:dyDescent="0.25">
      <c r="A29" s="84" t="s">
        <v>75</v>
      </c>
      <c r="B29" s="118" t="s">
        <v>76</v>
      </c>
      <c r="C29" s="118">
        <v>3367000</v>
      </c>
      <c r="D29"/>
      <c r="E29" s="11"/>
      <c r="F29" s="11"/>
      <c r="G29" s="3"/>
      <c r="H29" s="3"/>
    </row>
    <row r="30" spans="1:9" ht="18.75" x14ac:dyDescent="0.3">
      <c r="D30"/>
      <c r="E30" s="123" t="s">
        <v>80</v>
      </c>
      <c r="F30" s="123"/>
      <c r="G30" s="3"/>
      <c r="H30" s="87"/>
      <c r="I30" s="40"/>
    </row>
    <row r="31" spans="1:9" ht="18.75" x14ac:dyDescent="0.3">
      <c r="C31" s="40"/>
      <c r="D31"/>
      <c r="E31" s="123" t="s">
        <v>81</v>
      </c>
      <c r="F31" s="123"/>
      <c r="G31" s="3"/>
      <c r="H31" s="3"/>
    </row>
    <row r="32" spans="1:9" ht="18.75" x14ac:dyDescent="0.3">
      <c r="D32"/>
      <c r="E32" s="108" t="s">
        <v>42</v>
      </c>
      <c r="F32" s="108">
        <f>C19</f>
        <v>4248000</v>
      </c>
      <c r="G32" s="3"/>
      <c r="H32" s="3"/>
    </row>
    <row r="33" spans="1:9" ht="18.75" x14ac:dyDescent="0.3">
      <c r="D33"/>
      <c r="E33" s="108" t="s">
        <v>21</v>
      </c>
      <c r="F33" s="108">
        <f>C21</f>
        <v>3398400</v>
      </c>
      <c r="G33" s="3"/>
      <c r="H33" s="87">
        <f>F32*80</f>
        <v>339840000</v>
      </c>
    </row>
    <row r="34" spans="1:9" ht="18.75" x14ac:dyDescent="0.3">
      <c r="D34"/>
      <c r="E34" s="108"/>
      <c r="F34" s="108"/>
      <c r="G34" s="3"/>
      <c r="H34" s="3"/>
      <c r="I34">
        <f>11554200</f>
        <v>11554200</v>
      </c>
    </row>
    <row r="35" spans="1:9" x14ac:dyDescent="0.25">
      <c r="D35"/>
      <c r="G35" s="3"/>
      <c r="H35" s="3"/>
    </row>
    <row r="36" spans="1:9" x14ac:dyDescent="0.25">
      <c r="D36"/>
      <c r="E36" s="3"/>
      <c r="F36" s="3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</row>
    <row r="40" spans="1:9" x14ac:dyDescent="0.25">
      <c r="D40"/>
    </row>
    <row r="46" spans="1:9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zoomScaleNormal="100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16.140625" customWidth="1"/>
    <col min="19" max="19" width="13.85546875" customWidth="1"/>
    <col min="20" max="20" width="19.2851562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4</v>
      </c>
      <c r="C1" s="1" t="s">
        <v>72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66</v>
      </c>
      <c r="P1" s="1" t="s">
        <v>71</v>
      </c>
      <c r="Q1" s="1" t="s">
        <v>65</v>
      </c>
      <c r="R1" s="1" t="s">
        <v>1</v>
      </c>
      <c r="S1" s="1" t="s">
        <v>66</v>
      </c>
    </row>
    <row r="2" spans="1:35" x14ac:dyDescent="0.25">
      <c r="B2">
        <v>350</v>
      </c>
      <c r="C2">
        <f>B2*1.1</f>
        <v>385.00000000000006</v>
      </c>
      <c r="D2" s="2">
        <f>C2*1.2</f>
        <v>462.00000000000006</v>
      </c>
      <c r="E2" s="2">
        <v>4122000</v>
      </c>
      <c r="F2" s="2">
        <f t="shared" ref="F2:F15" si="0">ROUND((E2/B2),0)</f>
        <v>11777</v>
      </c>
      <c r="G2" s="89">
        <f t="shared" ref="G2:G15" si="1">ROUND((E2/C2),0)</f>
        <v>10706</v>
      </c>
      <c r="H2">
        <f t="shared" ref="H2:H15" si="2">ROUND((E2/D2),0)</f>
        <v>8922</v>
      </c>
      <c r="I2">
        <v>25</v>
      </c>
      <c r="J2">
        <v>2502</v>
      </c>
      <c r="N2">
        <v>53.28</v>
      </c>
      <c r="O2" s="111">
        <f>N2*10.764</f>
        <v>573.50591999999995</v>
      </c>
      <c r="P2" s="2">
        <f>O2*1.1</f>
        <v>630.85651199999995</v>
      </c>
      <c r="Q2" s="2">
        <f>O2</f>
        <v>573.50591999999995</v>
      </c>
      <c r="R2" s="2">
        <v>6245831</v>
      </c>
      <c r="S2" s="2">
        <f>R2/Q2</f>
        <v>10890.612951301358</v>
      </c>
      <c r="T2" s="2"/>
      <c r="AA2" s="42"/>
    </row>
    <row r="3" spans="1:35" x14ac:dyDescent="0.25">
      <c r="B3" s="5">
        <v>350</v>
      </c>
      <c r="C3" s="5">
        <f t="shared" ref="C3:C9" si="3">B3*1.1</f>
        <v>385.00000000000006</v>
      </c>
      <c r="D3" s="125">
        <f t="shared" ref="D3:D9" si="4">C3*1.2</f>
        <v>462.00000000000006</v>
      </c>
      <c r="E3" s="125">
        <v>4300000</v>
      </c>
      <c r="F3" s="125">
        <f t="shared" si="0"/>
        <v>12286</v>
      </c>
      <c r="G3" s="89">
        <f t="shared" si="1"/>
        <v>11169</v>
      </c>
      <c r="H3">
        <f t="shared" si="2"/>
        <v>9307</v>
      </c>
      <c r="I3">
        <v>22</v>
      </c>
      <c r="J3">
        <v>2204</v>
      </c>
      <c r="N3">
        <v>46.95</v>
      </c>
      <c r="O3" s="111">
        <f t="shared" ref="O3:O11" si="5">N3*10.764</f>
        <v>505.3698</v>
      </c>
      <c r="P3" s="2">
        <f t="shared" ref="P3:P9" si="6">O3*1.1</f>
        <v>555.90678000000003</v>
      </c>
      <c r="Q3" s="2">
        <f t="shared" ref="Q3:Q13" si="7">O3</f>
        <v>505.3698</v>
      </c>
      <c r="R3" s="2">
        <v>5510535</v>
      </c>
      <c r="S3" s="2">
        <f t="shared" ref="S3:S9" si="8">R3/O3</f>
        <v>10903.965769224833</v>
      </c>
      <c r="T3" s="2"/>
      <c r="AE3" s="42"/>
    </row>
    <row r="4" spans="1:35" x14ac:dyDescent="0.25">
      <c r="B4" s="126">
        <v>523</v>
      </c>
      <c r="C4" s="5">
        <f t="shared" si="3"/>
        <v>575.30000000000007</v>
      </c>
      <c r="D4" s="125">
        <f t="shared" si="4"/>
        <v>690.36</v>
      </c>
      <c r="E4" s="125">
        <v>6203000</v>
      </c>
      <c r="F4" s="125">
        <f t="shared" si="0"/>
        <v>11860</v>
      </c>
      <c r="G4" s="109">
        <f t="shared" si="1"/>
        <v>10782</v>
      </c>
      <c r="H4">
        <f t="shared" si="2"/>
        <v>8985</v>
      </c>
      <c r="I4">
        <v>11</v>
      </c>
      <c r="J4" s="5">
        <v>1102</v>
      </c>
      <c r="K4" s="5"/>
      <c r="L4" s="5"/>
      <c r="M4" s="5"/>
      <c r="N4" s="5">
        <v>52.96</v>
      </c>
      <c r="O4" s="127">
        <f t="shared" si="5"/>
        <v>570.06143999999995</v>
      </c>
      <c r="P4" s="125">
        <f t="shared" si="6"/>
        <v>627.06758400000001</v>
      </c>
      <c r="Q4" s="125">
        <f t="shared" si="7"/>
        <v>570.06143999999995</v>
      </c>
      <c r="R4" s="125">
        <v>6383180</v>
      </c>
      <c r="S4" s="125">
        <f t="shared" si="8"/>
        <v>11197.354446566322</v>
      </c>
      <c r="T4" s="2"/>
    </row>
    <row r="5" spans="1:35" x14ac:dyDescent="0.25">
      <c r="B5" s="126">
        <v>355</v>
      </c>
      <c r="C5" s="5">
        <f t="shared" si="3"/>
        <v>390.50000000000006</v>
      </c>
      <c r="D5" s="125">
        <f t="shared" si="4"/>
        <v>468.6</v>
      </c>
      <c r="E5" s="125">
        <v>4589000</v>
      </c>
      <c r="F5" s="125">
        <f t="shared" si="0"/>
        <v>12927</v>
      </c>
      <c r="G5" s="89">
        <f t="shared" si="1"/>
        <v>11752</v>
      </c>
      <c r="H5">
        <f t="shared" si="2"/>
        <v>9793</v>
      </c>
      <c r="I5">
        <v>22</v>
      </c>
      <c r="J5" s="5">
        <v>2202</v>
      </c>
      <c r="K5" s="5"/>
      <c r="L5" s="5"/>
      <c r="M5" s="5"/>
      <c r="N5" s="5">
        <v>52.96</v>
      </c>
      <c r="O5" s="127">
        <f t="shared" si="5"/>
        <v>570.06143999999995</v>
      </c>
      <c r="P5" s="125">
        <f t="shared" si="6"/>
        <v>627.06758400000001</v>
      </c>
      <c r="Q5" s="125">
        <f t="shared" si="7"/>
        <v>570.06143999999995</v>
      </c>
      <c r="R5" s="125">
        <v>6297192</v>
      </c>
      <c r="S5" s="125">
        <f t="shared" si="8"/>
        <v>11046.514565166872</v>
      </c>
      <c r="T5" s="2">
        <f>R5/Q5</f>
        <v>11046.514565166872</v>
      </c>
    </row>
    <row r="6" spans="1:35" x14ac:dyDescent="0.25">
      <c r="C6">
        <f t="shared" si="3"/>
        <v>0</v>
      </c>
      <c r="D6" s="2">
        <f t="shared" si="4"/>
        <v>0</v>
      </c>
      <c r="E6" s="2"/>
      <c r="F6" s="2" t="e">
        <f t="shared" si="0"/>
        <v>#DIV/0!</v>
      </c>
      <c r="G6" s="89" t="e">
        <f t="shared" si="1"/>
        <v>#DIV/0!</v>
      </c>
      <c r="H6" t="e">
        <f t="shared" si="2"/>
        <v>#DIV/0!</v>
      </c>
      <c r="O6" s="111">
        <f t="shared" si="5"/>
        <v>0</v>
      </c>
      <c r="P6" s="2">
        <f t="shared" si="6"/>
        <v>0</v>
      </c>
      <c r="Q6" s="2">
        <f t="shared" si="7"/>
        <v>0</v>
      </c>
      <c r="R6" s="2"/>
      <c r="S6" s="2" t="e">
        <f t="shared" si="8"/>
        <v>#DIV/0!</v>
      </c>
      <c r="T6" s="2"/>
      <c r="AI6" t="s">
        <v>43</v>
      </c>
    </row>
    <row r="7" spans="1:35" x14ac:dyDescent="0.25">
      <c r="C7">
        <f t="shared" si="3"/>
        <v>0</v>
      </c>
      <c r="D7" s="2">
        <f t="shared" si="4"/>
        <v>0</v>
      </c>
      <c r="E7" s="2"/>
      <c r="F7" s="2" t="e">
        <f t="shared" si="0"/>
        <v>#DIV/0!</v>
      </c>
      <c r="G7" t="e">
        <f t="shared" si="1"/>
        <v>#DIV/0!</v>
      </c>
      <c r="H7" t="e">
        <f t="shared" si="2"/>
        <v>#DIV/0!</v>
      </c>
      <c r="O7" s="111">
        <f t="shared" si="5"/>
        <v>0</v>
      </c>
      <c r="P7" s="2">
        <f t="shared" si="6"/>
        <v>0</v>
      </c>
      <c r="Q7" s="2">
        <f t="shared" si="7"/>
        <v>0</v>
      </c>
      <c r="R7" s="2"/>
      <c r="S7" s="2" t="e">
        <f t="shared" si="8"/>
        <v>#DIV/0!</v>
      </c>
      <c r="T7" s="2"/>
    </row>
    <row r="8" spans="1:35" x14ac:dyDescent="0.25">
      <c r="C8">
        <f t="shared" si="3"/>
        <v>0</v>
      </c>
      <c r="D8" s="2">
        <f t="shared" si="4"/>
        <v>0</v>
      </c>
      <c r="E8" s="2"/>
      <c r="F8" s="2" t="e">
        <f t="shared" si="0"/>
        <v>#DIV/0!</v>
      </c>
      <c r="G8" t="e">
        <f t="shared" si="1"/>
        <v>#DIV/0!</v>
      </c>
      <c r="H8" t="e">
        <f t="shared" si="2"/>
        <v>#DIV/0!</v>
      </c>
      <c r="O8" s="111">
        <f t="shared" si="5"/>
        <v>0</v>
      </c>
      <c r="P8" s="2">
        <f t="shared" si="6"/>
        <v>0</v>
      </c>
      <c r="Q8" s="2">
        <f t="shared" si="7"/>
        <v>0</v>
      </c>
      <c r="R8" s="2"/>
      <c r="S8" s="2" t="e">
        <f t="shared" si="8"/>
        <v>#DIV/0!</v>
      </c>
      <c r="T8" s="2"/>
    </row>
    <row r="9" spans="1:35" x14ac:dyDescent="0.25">
      <c r="C9">
        <f t="shared" si="3"/>
        <v>0</v>
      </c>
      <c r="D9" s="2">
        <f t="shared" si="4"/>
        <v>0</v>
      </c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111">
        <f t="shared" si="5"/>
        <v>0</v>
      </c>
      <c r="P9" s="2">
        <f t="shared" si="6"/>
        <v>0</v>
      </c>
      <c r="Q9" s="2">
        <f t="shared" si="7"/>
        <v>0</v>
      </c>
      <c r="R9" s="2"/>
      <c r="S9" s="2" t="e">
        <f t="shared" si="8"/>
        <v>#DIV/0!</v>
      </c>
      <c r="T9" s="2"/>
    </row>
    <row r="10" spans="1:35" x14ac:dyDescent="0.25">
      <c r="D10" s="2"/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O10" s="111">
        <f t="shared" si="5"/>
        <v>0</v>
      </c>
      <c r="Q10" s="2">
        <f t="shared" si="7"/>
        <v>0</v>
      </c>
      <c r="R10" s="2"/>
      <c r="S10" s="2"/>
    </row>
    <row r="11" spans="1:35" ht="16.5" x14ac:dyDescent="0.3">
      <c r="D11" s="2"/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O11" s="111">
        <f t="shared" si="5"/>
        <v>0</v>
      </c>
      <c r="Q11" s="2">
        <f t="shared" si="7"/>
        <v>0</v>
      </c>
      <c r="R11" s="2"/>
      <c r="S11" s="2"/>
      <c r="V11" s="106"/>
      <c r="W11" s="31"/>
      <c r="X11" s="31"/>
      <c r="Y11" s="31"/>
      <c r="Z11" s="31"/>
      <c r="AA11" s="31"/>
      <c r="AB11" s="31"/>
      <c r="AC11" s="31"/>
    </row>
    <row r="12" spans="1:35" ht="18.75" x14ac:dyDescent="0.25">
      <c r="D12" s="2"/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Q12" s="2">
        <f t="shared" si="7"/>
        <v>0</v>
      </c>
      <c r="R12" s="2"/>
      <c r="S12" s="2"/>
      <c r="V12" s="107"/>
    </row>
    <row r="13" spans="1:35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Q13" s="2">
        <f t="shared" si="7"/>
        <v>0</v>
      </c>
      <c r="R13" s="2"/>
      <c r="S13" s="2"/>
    </row>
    <row r="14" spans="1:35" x14ac:dyDescent="0.25">
      <c r="C14">
        <f t="shared" ref="C14" si="9">B14*1.1</f>
        <v>0</v>
      </c>
      <c r="D14">
        <f t="shared" ref="D14:D15" si="10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3"/>
      <c r="P14" s="3"/>
      <c r="Q14" s="3"/>
      <c r="R14" s="112"/>
      <c r="S14" s="112"/>
      <c r="T14" s="3"/>
      <c r="U14" s="3"/>
      <c r="V14" s="3"/>
      <c r="W14" s="3"/>
      <c r="X14" s="3"/>
    </row>
    <row r="15" spans="1:35" x14ac:dyDescent="0.25">
      <c r="C15">
        <f t="shared" ref="C15" si="11">B15*1.2</f>
        <v>0</v>
      </c>
      <c r="D15">
        <f t="shared" si="10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3"/>
      <c r="Q15" s="3"/>
      <c r="R15" s="112"/>
      <c r="S15" s="112"/>
      <c r="T15" s="3"/>
      <c r="U15" s="3"/>
      <c r="V15" s="3"/>
      <c r="W15" s="3"/>
      <c r="X15" s="3"/>
    </row>
    <row r="16" spans="1:35" x14ac:dyDescent="0.25">
      <c r="C16">
        <f t="shared" ref="C16:C19" si="12">B16*1.2</f>
        <v>0</v>
      </c>
      <c r="D16">
        <f t="shared" ref="D16:D19" si="13">C16*1.2</f>
        <v>0</v>
      </c>
      <c r="E16" s="2"/>
      <c r="F16" t="e">
        <f t="shared" ref="F16:F19" si="14">ROUND((E16/B16),0)</f>
        <v>#DIV/0!</v>
      </c>
      <c r="G16" t="e">
        <f t="shared" ref="G16:G19" si="15">ROUND((E16/C16),0)</f>
        <v>#DIV/0!</v>
      </c>
      <c r="H16" t="e">
        <f t="shared" ref="H16:H19" si="16">ROUND((E16/D16),0)</f>
        <v>#DIV/0!</v>
      </c>
      <c r="O16" s="3"/>
      <c r="P16" s="3"/>
      <c r="Q16" s="3"/>
      <c r="R16" s="112"/>
      <c r="S16" s="112"/>
      <c r="T16" s="3"/>
      <c r="U16" s="3"/>
      <c r="V16" s="3"/>
      <c r="W16" s="3"/>
      <c r="X16" s="3"/>
    </row>
    <row r="17" spans="1:19" x14ac:dyDescent="0.25">
      <c r="C17">
        <f t="shared" si="12"/>
        <v>0</v>
      </c>
      <c r="D17">
        <f t="shared" si="13"/>
        <v>0</v>
      </c>
      <c r="E17" s="2"/>
      <c r="F17" t="e">
        <f t="shared" si="14"/>
        <v>#DIV/0!</v>
      </c>
      <c r="G17" t="e">
        <f t="shared" si="15"/>
        <v>#DIV/0!</v>
      </c>
      <c r="H17" t="e">
        <f t="shared" si="16"/>
        <v>#DIV/0!</v>
      </c>
      <c r="R17" s="2"/>
      <c r="S17" s="2"/>
    </row>
    <row r="18" spans="1:19" x14ac:dyDescent="0.25">
      <c r="C18">
        <f t="shared" si="12"/>
        <v>0</v>
      </c>
      <c r="D18">
        <f t="shared" si="13"/>
        <v>0</v>
      </c>
      <c r="E18" s="2">
        <f t="shared" ref="E18:E19" si="17">R18</f>
        <v>0</v>
      </c>
      <c r="F18" t="e">
        <f t="shared" si="14"/>
        <v>#DIV/0!</v>
      </c>
      <c r="G18" t="e">
        <f t="shared" si="15"/>
        <v>#DIV/0!</v>
      </c>
      <c r="H18" t="e">
        <f t="shared" si="16"/>
        <v>#DIV/0!</v>
      </c>
      <c r="I18">
        <f>T18</f>
        <v>0</v>
      </c>
      <c r="J18">
        <f>U18</f>
        <v>0</v>
      </c>
      <c r="R18" s="2"/>
      <c r="S18" s="2"/>
    </row>
    <row r="19" spans="1:19" x14ac:dyDescent="0.25">
      <c r="C19">
        <f t="shared" si="12"/>
        <v>0</v>
      </c>
      <c r="D19">
        <f t="shared" si="13"/>
        <v>0</v>
      </c>
      <c r="E19" s="2">
        <f t="shared" si="17"/>
        <v>0</v>
      </c>
      <c r="F19" t="e">
        <f t="shared" si="14"/>
        <v>#DIV/0!</v>
      </c>
      <c r="G19" t="e">
        <f t="shared" si="15"/>
        <v>#DIV/0!</v>
      </c>
      <c r="H19" t="e">
        <f t="shared" si="16"/>
        <v>#DIV/0!</v>
      </c>
      <c r="I19">
        <f>T19</f>
        <v>0</v>
      </c>
      <c r="J19">
        <f>U19</f>
        <v>0</v>
      </c>
      <c r="R19" s="2"/>
      <c r="S19" s="2"/>
    </row>
    <row r="20" spans="1:19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9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9" s="6" customFormat="1" x14ac:dyDescent="0.25">
      <c r="A22" s="89"/>
      <c r="B22" s="89"/>
      <c r="C22" s="89"/>
      <c r="D22" s="89"/>
      <c r="E22" s="89"/>
      <c r="F22" s="104" t="s">
        <v>67</v>
      </c>
      <c r="G22" s="89"/>
      <c r="H22" s="89"/>
      <c r="I22" s="89"/>
      <c r="J22" s="89"/>
      <c r="K22" s="89"/>
      <c r="L22" s="89"/>
      <c r="M22" s="89"/>
    </row>
    <row r="23" spans="1:19" s="6" customFormat="1" x14ac:dyDescent="0.25">
      <c r="B23" s="89"/>
      <c r="C23" s="109"/>
      <c r="D23" s="109"/>
      <c r="E23" s="109"/>
      <c r="F23" s="105" t="s">
        <v>66</v>
      </c>
      <c r="G23" s="105">
        <v>394</v>
      </c>
      <c r="H23" s="89"/>
      <c r="I23" s="89">
        <f>G23*9500</f>
        <v>3743000</v>
      </c>
      <c r="J23" s="89"/>
      <c r="K23" s="89"/>
      <c r="L23" s="89"/>
      <c r="M23" s="89"/>
    </row>
    <row r="24" spans="1:19" s="6" customFormat="1" x14ac:dyDescent="0.25">
      <c r="B24" s="90"/>
      <c r="C24" s="90" t="s">
        <v>1</v>
      </c>
      <c r="D24" s="90">
        <v>7100000</v>
      </c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</row>
    <row r="25" spans="1:19" s="6" customFormat="1" x14ac:dyDescent="0.25">
      <c r="B25" s="90"/>
      <c r="C25" s="90"/>
      <c r="D25" s="90"/>
      <c r="E25" s="90"/>
      <c r="F25" s="91" t="s">
        <v>68</v>
      </c>
      <c r="G25" s="91">
        <v>0</v>
      </c>
      <c r="H25" s="90"/>
      <c r="I25" s="90"/>
      <c r="J25" s="90"/>
      <c r="K25" s="90"/>
      <c r="L25" s="90"/>
      <c r="M25" s="90"/>
    </row>
    <row r="26" spans="1:19" s="6" customFormat="1" x14ac:dyDescent="0.25">
      <c r="B26" s="90"/>
      <c r="C26" s="90"/>
      <c r="D26" s="90"/>
      <c r="E26" s="90"/>
      <c r="F26" s="92" t="s">
        <v>69</v>
      </c>
      <c r="G26" s="92">
        <f>G23+G24+G25</f>
        <v>394</v>
      </c>
      <c r="H26" s="90"/>
      <c r="I26" s="90"/>
      <c r="J26" s="90"/>
      <c r="K26" s="90"/>
      <c r="L26" s="90"/>
      <c r="M26" s="90"/>
    </row>
    <row r="27" spans="1:19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9" s="6" customFormat="1" x14ac:dyDescent="0.25">
      <c r="B28" s="90"/>
      <c r="C28" s="90"/>
      <c r="D28" s="90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9" s="6" customFormat="1" x14ac:dyDescent="0.25">
      <c r="B29" s="90"/>
      <c r="C29" s="90"/>
      <c r="D29" s="90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</row>
    <row r="30" spans="1:19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</row>
    <row r="31" spans="1:19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  <c r="Q31" s="43"/>
    </row>
    <row r="32" spans="1:19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</row>
    <row r="33" spans="2:20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</row>
    <row r="34" spans="2:20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</row>
    <row r="35" spans="2:20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</row>
    <row r="36" spans="2:20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</row>
    <row r="37" spans="2:20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20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  <c r="T38" s="6"/>
    </row>
    <row r="39" spans="2:20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  <c r="T39" s="6"/>
    </row>
    <row r="40" spans="2:20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  <c r="T40" s="6"/>
    </row>
    <row r="41" spans="2:20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  <c r="T41" s="6"/>
    </row>
    <row r="42" spans="2:20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  <c r="T42" s="6"/>
    </row>
    <row r="43" spans="2:20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43"/>
      <c r="R43" s="6"/>
      <c r="S43" s="6"/>
      <c r="T43" s="6"/>
    </row>
    <row r="44" spans="2:20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  <c r="T44" s="6"/>
    </row>
    <row r="45" spans="2:20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  <c r="T45" s="6"/>
    </row>
    <row r="46" spans="2:20" x14ac:dyDescent="0.25">
      <c r="N46" s="6"/>
      <c r="O46" s="6"/>
      <c r="P46" s="6"/>
      <c r="Q46" s="6"/>
      <c r="R46" s="6"/>
      <c r="S46" s="6"/>
      <c r="T46" s="6"/>
    </row>
    <row r="49" spans="14:20" x14ac:dyDescent="0.25">
      <c r="N49" s="6"/>
      <c r="O49" s="6"/>
      <c r="P49" s="6"/>
      <c r="Q49" s="6"/>
      <c r="R49" s="6"/>
      <c r="S49" s="6"/>
      <c r="T49" s="6"/>
    </row>
    <row r="50" spans="14:20" x14ac:dyDescent="0.25">
      <c r="N50" s="6"/>
      <c r="O50" s="6"/>
      <c r="P50" s="6"/>
      <c r="Q50" s="6"/>
      <c r="R50" s="6"/>
      <c r="S50" s="6"/>
      <c r="T50" s="6"/>
    </row>
    <row r="51" spans="14:20" x14ac:dyDescent="0.25">
      <c r="N51" s="6"/>
      <c r="O51" s="6"/>
      <c r="P51" s="6"/>
      <c r="Q51" s="6"/>
      <c r="R51" s="6"/>
      <c r="S51" s="6"/>
      <c r="T51" s="6"/>
    </row>
    <row r="52" spans="14:20" x14ac:dyDescent="0.25">
      <c r="N52" s="6"/>
      <c r="O52" s="6"/>
      <c r="P52" s="6"/>
      <c r="Q52" s="6"/>
      <c r="R52" s="6"/>
      <c r="S52" s="6"/>
      <c r="T52" s="6"/>
    </row>
    <row r="53" spans="14:20" x14ac:dyDescent="0.25">
      <c r="N53" s="6"/>
      <c r="O53" s="43"/>
      <c r="P53" s="43"/>
      <c r="Q53" s="43"/>
      <c r="R53" s="6"/>
      <c r="S53" s="6"/>
      <c r="T53" s="6"/>
    </row>
    <row r="54" spans="14:20" x14ac:dyDescent="0.25">
      <c r="N54" s="6"/>
      <c r="O54" s="6"/>
      <c r="P54" s="6"/>
      <c r="Q54" s="6"/>
      <c r="R54" s="6"/>
      <c r="S54" s="6"/>
      <c r="T54" s="6"/>
    </row>
    <row r="55" spans="14:20" x14ac:dyDescent="0.25">
      <c r="N55" s="6"/>
      <c r="O55" s="6"/>
      <c r="P55" s="6"/>
      <c r="Q55" s="6"/>
      <c r="R55" s="6"/>
      <c r="S55" s="6"/>
      <c r="T55" s="6"/>
    </row>
    <row r="56" spans="14:20" x14ac:dyDescent="0.25">
      <c r="N56" s="6"/>
      <c r="O56" s="6"/>
      <c r="P56" s="6"/>
      <c r="Q56" s="6"/>
      <c r="R56" s="6"/>
      <c r="S56" s="6"/>
      <c r="T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24" t="s">
        <v>58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93" workbookViewId="0">
      <selection activeCell="A322" sqref="A3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6" workbookViewId="0">
      <selection activeCell="A86" sqref="A8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2024-12-06T05:28:31Z</dcterms:modified>
</cp:coreProperties>
</file>