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SBI\RACPC Sion\Nares Prakash Patil\"/>
    </mc:Choice>
  </mc:AlternateContent>
  <xr:revisionPtr revIDLastSave="0" documentId="13_ncr:1_{EE93B8DA-0E04-4D0B-A1B8-6F4DF6E38D07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O5" i="4" l="1"/>
  <c r="S5" i="4" s="1"/>
  <c r="O4" i="4"/>
  <c r="S4" i="4" s="1"/>
  <c r="O3" i="4"/>
  <c r="S3" i="4" s="1"/>
  <c r="O2" i="4"/>
  <c r="Q2" i="4" s="1"/>
  <c r="S2" i="4" s="1"/>
  <c r="P2" i="4" l="1"/>
  <c r="P3" i="4"/>
  <c r="P4" i="4"/>
  <c r="P5" i="4"/>
  <c r="Q3" i="4"/>
  <c r="Q4" i="4"/>
  <c r="Q5" i="4"/>
  <c r="I6" i="23" l="1"/>
  <c r="I4" i="23"/>
  <c r="I34" i="23"/>
  <c r="Q8" i="4" l="1"/>
  <c r="Q7" i="4"/>
  <c r="Q6" i="4"/>
  <c r="F18" i="23"/>
  <c r="G3" i="4"/>
  <c r="G2" i="4"/>
  <c r="Q9" i="4"/>
  <c r="Q10" i="4"/>
  <c r="Q11" i="4"/>
  <c r="Q12" i="4"/>
  <c r="Q13" i="4"/>
  <c r="P6" i="4"/>
  <c r="P9" i="4"/>
  <c r="C14" i="4"/>
  <c r="P8" i="4" l="1"/>
  <c r="P7" i="4"/>
  <c r="T5" i="4"/>
  <c r="I3" i="23"/>
  <c r="D2" i="25"/>
  <c r="S6" i="4"/>
  <c r="C24" i="23" l="1"/>
  <c r="D23" i="23"/>
  <c r="C23" i="23" s="1"/>
  <c r="C17" i="4" l="1"/>
  <c r="G26" i="4"/>
  <c r="G34" i="4" s="1"/>
  <c r="S9" i="4"/>
  <c r="S8" i="4"/>
  <c r="S7" i="4"/>
  <c r="C14" i="23" l="1"/>
  <c r="C3" i="23"/>
  <c r="I23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G31" i="4"/>
  <c r="G32" i="4" s="1"/>
  <c r="C15" i="4"/>
  <c r="D15" i="4" s="1"/>
  <c r="D14" i="4"/>
  <c r="H32" i="4" l="1"/>
  <c r="I31" i="4"/>
  <c r="G35" i="4"/>
  <c r="H4" i="4"/>
  <c r="H11" i="4"/>
  <c r="H15" i="4"/>
  <c r="H6" i="4"/>
  <c r="H9" i="4"/>
  <c r="H13" i="4"/>
  <c r="H5" i="4"/>
  <c r="H8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5" i="4"/>
  <c r="G6" i="4"/>
  <c r="G7" i="4"/>
  <c r="G8" i="4"/>
  <c r="G9" i="4"/>
  <c r="G10" i="4"/>
  <c r="G11" i="4"/>
  <c r="G13" i="4"/>
  <c r="G14" i="4"/>
  <c r="G15" i="4"/>
  <c r="G4" i="4"/>
  <c r="G36" i="4" l="1"/>
  <c r="I28" i="4"/>
  <c r="H34" i="4"/>
  <c r="C84" i="23" l="1"/>
  <c r="C8" i="23"/>
  <c r="C6" i="23"/>
  <c r="C10" i="23" l="1"/>
  <c r="C11" i="23" s="1"/>
  <c r="C12" i="23" s="1"/>
  <c r="C13" i="23" s="1"/>
  <c r="C16" i="23" l="1"/>
  <c r="C19" i="23" s="1"/>
  <c r="F32" i="23" s="1"/>
  <c r="C21" i="23" l="1"/>
  <c r="F34" i="23" s="1"/>
  <c r="C20" i="23"/>
  <c r="F33" i="23" s="1"/>
  <c r="C25" i="23"/>
  <c r="J19" i="4"/>
  <c r="I19" i="4"/>
  <c r="E19" i="4"/>
  <c r="J18" i="4"/>
  <c r="I18" i="4"/>
  <c r="E18" i="4"/>
  <c r="H33" i="23" l="1"/>
  <c r="C19" i="4" l="1"/>
  <c r="G19" i="4" s="1"/>
  <c r="F19" i="4"/>
  <c r="C18" i="4"/>
  <c r="G18" i="4" s="1"/>
  <c r="F18" i="4"/>
  <c r="G17" i="4"/>
  <c r="F17" i="4"/>
  <c r="C16" i="4"/>
  <c r="G16" i="4" s="1"/>
  <c r="F16" i="4"/>
  <c r="D19" i="4"/>
  <c r="H19" i="4" s="1"/>
  <c r="D16" i="4" l="1"/>
  <c r="H16" i="4" s="1"/>
  <c r="D17" i="4"/>
  <c r="H17" i="4" s="1"/>
  <c r="D18" i="4"/>
  <c r="H18" i="4" s="1"/>
  <c r="G12" i="4" l="1"/>
  <c r="H12" i="4"/>
</calcChain>
</file>

<file path=xl/sharedStrings.xml><?xml version="1.0" encoding="utf-8"?>
<sst xmlns="http://schemas.openxmlformats.org/spreadsheetml/2006/main" count="107" uniqueCount="86">
  <si>
    <t>Sr. No.</t>
  </si>
  <si>
    <t>Value</t>
  </si>
  <si>
    <t>Floor</t>
  </si>
  <si>
    <t>Total 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</si>
  <si>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</si>
  <si>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</si>
  <si>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</si>
  <si>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</si>
  <si>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</si>
  <si>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</si>
  <si>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</si>
  <si>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</si>
  <si>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</si>
  <si>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</si>
  <si>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</si>
  <si>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</si>
  <si>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</si>
  <si>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</si>
  <si>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</si>
  <si>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</si>
  <si>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</si>
  <si>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</si>
  <si>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</si>
  <si>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</si>
  <si>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</si>
  <si>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</si>
  <si>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</si>
  <si>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</si>
  <si>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</si>
  <si>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</si>
  <si>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</si>
  <si>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</si>
  <si>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</si>
  <si>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</si>
  <si>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</si>
  <si>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</si>
  <si>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</si>
  <si>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</si>
  <si>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</si>
  <si>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</si>
  <si>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</si>
  <si>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</si>
  <si>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</si>
  <si>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25.08.2021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</si>
  <si>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</si>
  <si>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</si>
  <si>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</si>
  <si>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</si>
  <si>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</si>
  <si>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</si>
  <si>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</si>
  <si>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</si>
  <si>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</si>
  <si>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</si>
  <si>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</si>
  <si>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</si>
  <si>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</si>
  <si>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rate on CA</t>
  </si>
  <si>
    <t>19°42'32.1"N 72°55'38.4"E</t>
  </si>
  <si>
    <t>Area</t>
  </si>
  <si>
    <t>Open Bal</t>
  </si>
  <si>
    <t>BUA</t>
  </si>
  <si>
    <t>Terr</t>
  </si>
  <si>
    <t xml:space="preserve">Total </t>
  </si>
  <si>
    <t>Tot BUA</t>
  </si>
  <si>
    <t xml:space="preserve">Tot </t>
  </si>
  <si>
    <t>CA</t>
  </si>
  <si>
    <t xml:space="preserve">Measurement </t>
  </si>
  <si>
    <t>FB</t>
  </si>
  <si>
    <t>Total CA</t>
  </si>
  <si>
    <t xml:space="preserve">CA </t>
  </si>
  <si>
    <t>BUA (10%)</t>
  </si>
  <si>
    <t>Built up area (10%)</t>
  </si>
  <si>
    <t xml:space="preserve">Measurment </t>
  </si>
  <si>
    <t>New</t>
  </si>
  <si>
    <t>SBI - RACPC Sion - Nares Prakash Patil - Residential Flat No. 806, 8th Floor, Building No Cluster 5 T 7-8-9, Wing - CL 05-07, My City Phase 2, Village - Usarghar</t>
  </si>
  <si>
    <t>SBI (RACPC Sion)</t>
  </si>
  <si>
    <t>As per Index -II</t>
  </si>
  <si>
    <t>29.11.2024</t>
  </si>
  <si>
    <t xml:space="preserve">Nares Prakash Patil </t>
  </si>
  <si>
    <t>8th Flr</t>
  </si>
  <si>
    <t>Lead No. 12780</t>
  </si>
  <si>
    <t>As per Index II</t>
  </si>
  <si>
    <t>Sq. M.</t>
  </si>
  <si>
    <t>Utility</t>
  </si>
  <si>
    <t>2 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</si>
</sst>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4"/>
      <color theme="1"/>
      <name val="Source Sans Pro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3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3" xfId="0" applyBorder="1"/>
    <xf numFmtId="0" fontId="9" fillId="0" borderId="13" xfId="0" applyFont="1" applyBorder="1" applyAlignment="1">
      <alignment wrapText="1"/>
    </xf>
    <xf numFmtId="0" fontId="0" fillId="0" borderId="14" xfId="0" applyBorder="1"/>
    <xf numFmtId="0" fontId="9" fillId="0" borderId="9" xfId="0" applyFont="1" applyBorder="1"/>
    <xf numFmtId="0" fontId="0" fillId="0" borderId="15" xfId="0" applyBorder="1"/>
    <xf numFmtId="0" fontId="0" fillId="0" borderId="10" xfId="0" applyBorder="1"/>
    <xf numFmtId="0" fontId="9" fillId="0" borderId="16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9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9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0" fillId="0" borderId="8" xfId="0" applyFont="1" applyBorder="1"/>
    <xf numFmtId="164" fontId="0" fillId="2" borderId="8" xfId="0" applyNumberFormat="1" applyFill="1" applyBorder="1"/>
    <xf numFmtId="0" fontId="9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9" fillId="0" borderId="0" xfId="0" applyFont="1" applyAlignment="1">
      <alignment horizontal="right" wrapText="1"/>
    </xf>
    <xf numFmtId="1" fontId="0" fillId="0" borderId="0" xfId="0" applyNumberFormat="1"/>
    <xf numFmtId="0" fontId="11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4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12" fillId="0" borderId="0" xfId="1" applyFont="1" applyFill="1"/>
    <xf numFmtId="43" fontId="12" fillId="0" borderId="8" xfId="1" applyFont="1" applyFill="1" applyBorder="1"/>
    <xf numFmtId="43" fontId="13" fillId="0" borderId="8" xfId="1" applyFont="1" applyFill="1" applyBorder="1"/>
    <xf numFmtId="0" fontId="12" fillId="0" borderId="0" xfId="0" applyFont="1"/>
    <xf numFmtId="43" fontId="2" fillId="0" borderId="0" xfId="1" applyFont="1" applyBorder="1"/>
    <xf numFmtId="10" fontId="2" fillId="0" borderId="0" xfId="0" applyNumberFormat="1" applyFont="1"/>
    <xf numFmtId="43" fontId="2" fillId="2" borderId="0" xfId="1" applyFont="1" applyFill="1" applyBorder="1"/>
    <xf numFmtId="3" fontId="2" fillId="2" borderId="0" xfId="0" applyNumberFormat="1" applyFont="1" applyFill="1"/>
    <xf numFmtId="43" fontId="0" fillId="0" borderId="7" xfId="0" applyNumberFormat="1" applyBorder="1"/>
    <xf numFmtId="43" fontId="0" fillId="2" borderId="0" xfId="0" applyNumberFormat="1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0" fontId="14" fillId="2" borderId="0" xfId="0" applyFont="1" applyFill="1"/>
    <xf numFmtId="43" fontId="2" fillId="0" borderId="0" xfId="1" applyFont="1" applyFill="1" applyAlignment="1"/>
    <xf numFmtId="43" fontId="0" fillId="0" borderId="8" xfId="1" applyFont="1" applyFill="1" applyBorder="1"/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43" fontId="11" fillId="0" borderId="8" xfId="1" applyFont="1" applyFill="1" applyBorder="1"/>
    <xf numFmtId="43" fontId="0" fillId="2" borderId="0" xfId="1" applyFont="1" applyFill="1"/>
    <xf numFmtId="0" fontId="2" fillId="2" borderId="4" xfId="0" applyFont="1" applyFill="1" applyBorder="1"/>
    <xf numFmtId="3" fontId="0" fillId="0" borderId="0" xfId="0" applyNumberFormat="1"/>
    <xf numFmtId="4" fontId="1" fillId="0" borderId="0" xfId="0" applyNumberFormat="1" applyFont="1"/>
    <xf numFmtId="2" fontId="2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12" fillId="3" borderId="0" xfId="0" applyFont="1" applyFill="1"/>
    <xf numFmtId="43" fontId="2" fillId="2" borderId="0" xfId="1" applyFont="1" applyFill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43" fontId="2" fillId="2" borderId="0" xfId="0" applyNumberFormat="1" applyFont="1" applyFill="1"/>
    <xf numFmtId="0" fontId="16" fillId="4" borderId="0" xfId="0" applyFont="1" applyFill="1"/>
    <xf numFmtId="4" fontId="16" fillId="4" borderId="0" xfId="0" applyNumberFormat="1" applyFont="1" applyFill="1"/>
    <xf numFmtId="1" fontId="16" fillId="4" borderId="0" xfId="0" applyNumberFormat="1" applyFont="1" applyFill="1"/>
    <xf numFmtId="4" fontId="0" fillId="2" borderId="0" xfId="0" applyNumberFormat="1" applyFill="1"/>
    <xf numFmtId="0" fontId="16" fillId="2" borderId="0" xfId="0" applyFont="1" applyFill="1"/>
    <xf numFmtId="4" fontId="16" fillId="2" borderId="0" xfId="0" applyNumberFormat="1" applyFont="1" applyFill="1"/>
    <xf numFmtId="3" fontId="0" fillId="2" borderId="0" xfId="0" applyNumberForma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163139</xdr:colOff>
      <xdr:row>37</xdr:row>
      <xdr:rowOff>67668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F33008-2F9D-4619-9BCB-EC118040C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97539" cy="71161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248876</xdr:colOff>
      <xdr:row>32</xdr:row>
      <xdr:rowOff>58009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79EE56-23C7-A4D3-AB3B-E1F7F7110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83276" cy="61540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14</xdr:col>
      <xdr:colOff>296507</xdr:colOff>
      <xdr:row>66</xdr:row>
      <xdr:rowOff>96088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7EF991-8636-3E2B-855B-76473B273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667500"/>
          <a:ext cx="8830907" cy="600158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9</xdr:col>
      <xdr:colOff>343714</xdr:colOff>
      <xdr:row>108</xdr:row>
      <xdr:rowOff>10590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6576EE2-4A3C-7F90-F94D-00E5B97731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2954000"/>
          <a:ext cx="5830114" cy="76305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111</xdr:row>
      <xdr:rowOff>0</xdr:rowOff>
    </xdr:from>
    <xdr:to>
      <xdr:col>14</xdr:col>
      <xdr:colOff>182191</xdr:colOff>
      <xdr:row>156</xdr:row>
      <xdr:rowOff>48828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26186B8-2752-0197-B370-7634F42A8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1145500"/>
          <a:ext cx="8716591" cy="86213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159</xdr:row>
      <xdr:rowOff>0</xdr:rowOff>
    </xdr:from>
    <xdr:to>
      <xdr:col>14</xdr:col>
      <xdr:colOff>125033</xdr:colOff>
      <xdr:row>195</xdr:row>
      <xdr:rowOff>86694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003F78B-8E41-81C6-92A6-5F2E7D557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0289500"/>
          <a:ext cx="8659433" cy="69446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196</xdr:row>
      <xdr:rowOff>0</xdr:rowOff>
    </xdr:from>
    <xdr:to>
      <xdr:col>11</xdr:col>
      <xdr:colOff>172410</xdr:colOff>
      <xdr:row>238</xdr:row>
      <xdr:rowOff>105906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17A7BC7-7245-3B9F-9F4D-3689061B4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7338000"/>
          <a:ext cx="6878010" cy="8106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241</xdr:row>
      <xdr:rowOff>0</xdr:rowOff>
    </xdr:from>
    <xdr:to>
      <xdr:col>12</xdr:col>
      <xdr:colOff>372548</xdr:colOff>
      <xdr:row>284</xdr:row>
      <xdr:rowOff>115459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66F5AD-0ECB-0538-9368-F79E25038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45910500"/>
          <a:ext cx="7687748" cy="8306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268013</xdr:colOff>
      <xdr:row>41</xdr:row>
      <xdr:rowOff>77301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9C7C71-A046-28AE-897D-B40CEC8563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12013" cy="7887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29</xdr:col>
      <xdr:colOff>50099</xdr:colOff>
      <xdr:row>67</xdr:row>
      <xdr:rowOff>57716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8F93BF5-0DA5-B400-50D8-76486671B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17728499" cy="4058216"/>
        </a:xfrm>
        <a:prstGeom prst="rect">
          <a:avLst/>
        </a:prstGeom>
      </xdr:spPr>
    </xdr:pic>
    <xdr:clientData/>
  </xdr:twoCellAnchor>
  <xdr:twoCellAnchor>
    <xdr:from>
      <xdr:col>0</xdr:col>
      <xdr:colOff>190500</xdr:colOff>
      <xdr:row>55</xdr:row>
      <xdr:rowOff>66675</xdr:rowOff>
    </xdr:from>
    <xdr:to>
      <xdr:col>20</xdr:col>
      <xdr:colOff>352425</xdr:colOff>
      <xdr:row>56</xdr:row>
      <xdr:rowOff>171450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B00FE31E-1BC9-CB33-2C6D-038D38886CE5}"/>
            </a:ext>
          </a:extLst>
        </xdr:cNvPr>
        <xdr:cNvSpPr/>
      </xdr:nvSpPr>
      <xdr:spPr>
        <a:xfrm>
          <a:off x="190500" y="10544175"/>
          <a:ext cx="12353925" cy="2952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N" sz="1100"/>
        </a:p>
      </xdr:txBody>
    </xdr:sp>
    <xdr:clientData/>
  </xdr:twoCellAnchor>
  <xdr:twoCellAnchor>
    <xdr:from>
      <xdr:col>0</xdr:col>
      <xdr:colOff>180975</xdr:colOff>
      <xdr:row>55</xdr:row>
      <xdr:rowOff>85725</xdr:rowOff>
    </xdr:from>
    <xdr:to>
      <xdr:col>19</xdr:col>
      <xdr:colOff>76200</xdr:colOff>
      <xdr:row>56</xdr:row>
      <xdr:rowOff>152400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3B682908-4862-AB68-CE33-99E77B060AED}"/>
            </a:ext>
          </a:extLst>
        </xdr:cNvPr>
        <xdr:cNvSpPr/>
      </xdr:nvSpPr>
      <xdr:spPr>
        <a:xfrm>
          <a:off x="180975" y="10563225"/>
          <a:ext cx="11477625" cy="2571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N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C15" sqref="C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6"/>
      <c r="H1" s="46"/>
    </row>
    <row r="2" spans="2:17" ht="15.75" thickBot="1" x14ac:dyDescent="0.3">
      <c r="D2">
        <f>125170*0.1</f>
        <v>12517</v>
      </c>
      <c r="E2" s="40">
        <f>C3+D2</f>
        <v>64017</v>
      </c>
      <c r="G2" s="119" t="s">
        <v>45</v>
      </c>
      <c r="H2" s="120"/>
    </row>
    <row r="3" spans="2:17" ht="15.75" thickBot="1" x14ac:dyDescent="0.3">
      <c r="B3" s="32" t="s">
        <v>34</v>
      </c>
      <c r="C3" s="34">
        <v>51500</v>
      </c>
      <c r="D3" s="32"/>
      <c r="E3" s="32"/>
      <c r="F3" s="32"/>
      <c r="G3" s="47" t="s">
        <v>46</v>
      </c>
      <c r="H3" s="48" t="s">
        <v>47</v>
      </c>
      <c r="I3" s="49"/>
      <c r="K3" s="50" t="s">
        <v>48</v>
      </c>
      <c r="L3" s="51"/>
      <c r="N3" s="52" t="s">
        <v>49</v>
      </c>
      <c r="O3" s="53"/>
      <c r="P3" s="53"/>
      <c r="Q3" s="54"/>
    </row>
    <row r="4" spans="2:17" ht="27" thickBot="1" x14ac:dyDescent="0.3">
      <c r="B4" s="32" t="s">
        <v>35</v>
      </c>
      <c r="C4" s="34">
        <v>0</v>
      </c>
      <c r="D4" s="32"/>
      <c r="E4" s="32"/>
      <c r="F4" s="32"/>
      <c r="G4" s="55">
        <v>1</v>
      </c>
      <c r="H4" s="56">
        <v>0</v>
      </c>
      <c r="I4" s="57">
        <v>100</v>
      </c>
      <c r="K4" s="58" t="s">
        <v>25</v>
      </c>
      <c r="L4" s="59" t="s">
        <v>26</v>
      </c>
      <c r="N4" s="47" t="s">
        <v>46</v>
      </c>
      <c r="O4" s="60" t="s">
        <v>47</v>
      </c>
      <c r="P4" s="61"/>
    </row>
    <row r="5" spans="2:17" ht="15.75" thickBot="1" x14ac:dyDescent="0.3">
      <c r="B5" s="32" t="s">
        <v>50</v>
      </c>
      <c r="C5" s="35">
        <f>C3+C4</f>
        <v>51500</v>
      </c>
      <c r="D5" s="36" t="s">
        <v>36</v>
      </c>
      <c r="E5" s="37">
        <f>ROUND(C5/10.764,0)</f>
        <v>4784</v>
      </c>
      <c r="F5" s="36" t="s">
        <v>37</v>
      </c>
      <c r="G5" s="55">
        <v>2</v>
      </c>
      <c r="H5" s="56">
        <v>0</v>
      </c>
      <c r="I5" s="57">
        <v>100</v>
      </c>
      <c r="K5" s="57">
        <v>2554.8123374210331</v>
      </c>
      <c r="L5" s="62">
        <v>2248.2348569305091</v>
      </c>
      <c r="N5" s="55">
        <v>1</v>
      </c>
      <c r="O5" s="63">
        <v>0</v>
      </c>
      <c r="P5" s="57">
        <v>100</v>
      </c>
    </row>
    <row r="6" spans="2:17" ht="15.75" thickBot="1" x14ac:dyDescent="0.3">
      <c r="B6" s="32" t="s">
        <v>51</v>
      </c>
      <c r="C6" s="34">
        <v>49960</v>
      </c>
      <c r="D6" s="32"/>
      <c r="E6" s="32"/>
      <c r="F6" s="32"/>
      <c r="G6" s="55">
        <v>3</v>
      </c>
      <c r="H6" s="56">
        <v>5</v>
      </c>
      <c r="I6" s="57">
        <v>95</v>
      </c>
      <c r="K6" s="64" t="s">
        <v>2</v>
      </c>
      <c r="L6" s="65" t="s">
        <v>27</v>
      </c>
      <c r="N6" s="55">
        <v>2</v>
      </c>
      <c r="O6" s="63">
        <v>0</v>
      </c>
      <c r="P6" s="57">
        <v>100</v>
      </c>
    </row>
    <row r="7" spans="2:17" ht="15.75" thickBot="1" x14ac:dyDescent="0.3">
      <c r="B7" s="32" t="s">
        <v>52</v>
      </c>
      <c r="C7" s="35">
        <f>C5-C6</f>
        <v>1540</v>
      </c>
      <c r="D7" s="32"/>
      <c r="E7" s="32"/>
      <c r="F7" s="32"/>
      <c r="G7" s="55">
        <v>4</v>
      </c>
      <c r="H7" s="56">
        <v>5</v>
      </c>
      <c r="I7" s="57">
        <v>95</v>
      </c>
      <c r="K7" s="57" t="s">
        <v>29</v>
      </c>
      <c r="L7" s="62" t="s">
        <v>30</v>
      </c>
      <c r="N7" s="55">
        <v>3</v>
      </c>
      <c r="O7" s="63">
        <v>5</v>
      </c>
      <c r="P7" s="57">
        <v>95</v>
      </c>
    </row>
    <row r="8" spans="2:17" ht="15.75" thickBot="1" x14ac:dyDescent="0.3">
      <c r="B8" s="32" t="s">
        <v>53</v>
      </c>
      <c r="C8" s="66">
        <v>0.03</v>
      </c>
      <c r="D8" s="67">
        <f>1-C8</f>
        <v>0.97</v>
      </c>
      <c r="E8" s="32"/>
      <c r="F8" s="32"/>
      <c r="G8" s="55">
        <v>5</v>
      </c>
      <c r="H8" s="56">
        <v>5</v>
      </c>
      <c r="I8" s="57">
        <v>95</v>
      </c>
      <c r="K8" s="57"/>
      <c r="L8" s="62"/>
      <c r="N8" s="55">
        <v>4</v>
      </c>
      <c r="O8" s="63">
        <v>5</v>
      </c>
      <c r="P8" s="57">
        <v>95</v>
      </c>
    </row>
    <row r="9" spans="2:17" ht="15.75" thickBot="1" x14ac:dyDescent="0.3">
      <c r="B9" s="38" t="s">
        <v>54</v>
      </c>
      <c r="D9" s="35">
        <f>ROUND(C7*D8,0)</f>
        <v>1494</v>
      </c>
      <c r="E9" s="32"/>
      <c r="F9" s="32"/>
      <c r="G9" s="55">
        <v>6</v>
      </c>
      <c r="H9" s="56">
        <v>6</v>
      </c>
      <c r="I9" s="57">
        <v>94</v>
      </c>
      <c r="K9" s="68" t="s">
        <v>28</v>
      </c>
      <c r="L9" s="69">
        <v>0.05</v>
      </c>
      <c r="N9" s="55">
        <v>5</v>
      </c>
      <c r="O9" s="63">
        <v>5</v>
      </c>
      <c r="P9" s="57">
        <v>95</v>
      </c>
    </row>
    <row r="10" spans="2:17" ht="15.75" thickBot="1" x14ac:dyDescent="0.3">
      <c r="B10" s="32" t="s">
        <v>55</v>
      </c>
      <c r="C10" s="35">
        <f>C6+D9</f>
        <v>51454</v>
      </c>
      <c r="D10" s="36" t="s">
        <v>36</v>
      </c>
      <c r="E10" s="37">
        <f>ROUND(C10/10.764,0)</f>
        <v>4780</v>
      </c>
      <c r="F10" s="36" t="s">
        <v>37</v>
      </c>
      <c r="G10" s="55">
        <v>7</v>
      </c>
      <c r="H10" s="56">
        <v>7</v>
      </c>
      <c r="I10" s="57">
        <v>93</v>
      </c>
      <c r="K10" s="70" t="s">
        <v>31</v>
      </c>
      <c r="L10" s="69">
        <v>0.1</v>
      </c>
      <c r="N10" s="55">
        <v>6</v>
      </c>
      <c r="O10" s="63">
        <v>6.5</v>
      </c>
      <c r="P10" s="57">
        <f t="shared" ref="P10:P63" si="0">P9-1.5</f>
        <v>93.5</v>
      </c>
    </row>
    <row r="11" spans="2:17" ht="15.75" thickBot="1" x14ac:dyDescent="0.3">
      <c r="C11" s="39"/>
      <c r="G11" s="55">
        <v>8</v>
      </c>
      <c r="H11" s="56">
        <v>8</v>
      </c>
      <c r="I11" s="57">
        <v>92</v>
      </c>
      <c r="K11" s="57" t="s">
        <v>32</v>
      </c>
      <c r="L11" s="69">
        <v>0.15</v>
      </c>
      <c r="N11" s="55">
        <v>7</v>
      </c>
      <c r="O11" s="63">
        <v>8</v>
      </c>
      <c r="P11" s="57">
        <f t="shared" si="0"/>
        <v>92</v>
      </c>
    </row>
    <row r="12" spans="2:17" ht="15.75" thickBot="1" x14ac:dyDescent="0.3">
      <c r="B12" s="33" t="s">
        <v>38</v>
      </c>
      <c r="C12" s="41">
        <v>2024</v>
      </c>
      <c r="E12" s="40"/>
      <c r="G12" s="55">
        <v>9</v>
      </c>
      <c r="H12" s="56">
        <v>9</v>
      </c>
      <c r="I12" s="57">
        <v>91</v>
      </c>
      <c r="K12" s="71" t="s">
        <v>33</v>
      </c>
      <c r="L12" s="72">
        <v>0.2</v>
      </c>
      <c r="N12" s="55">
        <v>8</v>
      </c>
      <c r="O12" s="63">
        <v>9.5</v>
      </c>
      <c r="P12" s="57">
        <f t="shared" si="0"/>
        <v>90.5</v>
      </c>
    </row>
    <row r="13" spans="2:17" ht="15.75" thickBot="1" x14ac:dyDescent="0.3">
      <c r="B13" s="33" t="s">
        <v>39</v>
      </c>
      <c r="C13" s="41">
        <v>2021</v>
      </c>
      <c r="D13" s="40"/>
      <c r="G13" s="55">
        <v>10</v>
      </c>
      <c r="H13" s="56">
        <v>10</v>
      </c>
      <c r="I13" s="57">
        <v>90</v>
      </c>
      <c r="K13" s="73"/>
      <c r="L13" s="74"/>
      <c r="N13" s="55">
        <v>9</v>
      </c>
      <c r="O13" s="63">
        <v>11</v>
      </c>
      <c r="P13" s="57">
        <f t="shared" si="0"/>
        <v>89</v>
      </c>
    </row>
    <row r="14" spans="2:17" ht="15.75" thickBot="1" x14ac:dyDescent="0.3">
      <c r="B14" s="33" t="s">
        <v>40</v>
      </c>
      <c r="C14" s="41">
        <f>C12-C13</f>
        <v>3</v>
      </c>
      <c r="G14" s="55">
        <v>11</v>
      </c>
      <c r="H14" s="56">
        <v>11</v>
      </c>
      <c r="I14" s="57">
        <v>89</v>
      </c>
      <c r="K14" s="75"/>
      <c r="L14" s="76"/>
      <c r="N14" s="55">
        <v>10</v>
      </c>
      <c r="O14" s="63">
        <v>12.5</v>
      </c>
      <c r="P14" s="57">
        <f t="shared" si="0"/>
        <v>87.5</v>
      </c>
    </row>
    <row r="15" spans="2:17" ht="17.25" thickBot="1" x14ac:dyDescent="0.35">
      <c r="B15" s="77" t="s">
        <v>56</v>
      </c>
      <c r="C15" s="33">
        <f>60-C14</f>
        <v>57</v>
      </c>
      <c r="G15" s="55">
        <v>12</v>
      </c>
      <c r="H15" s="56">
        <v>12</v>
      </c>
      <c r="I15" s="57">
        <v>88</v>
      </c>
      <c r="N15" s="55">
        <v>11</v>
      </c>
      <c r="O15" s="63">
        <v>14</v>
      </c>
      <c r="P15" s="57">
        <f t="shared" si="0"/>
        <v>86</v>
      </c>
    </row>
    <row r="16" spans="2:17" ht="15.75" thickBot="1" x14ac:dyDescent="0.3">
      <c r="E16" s="40"/>
      <c r="G16" s="55">
        <v>13</v>
      </c>
      <c r="H16" s="56">
        <v>13</v>
      </c>
      <c r="I16" s="57">
        <v>87</v>
      </c>
      <c r="J16" s="40"/>
      <c r="N16" s="55">
        <v>12</v>
      </c>
      <c r="O16" s="63">
        <v>15.5</v>
      </c>
      <c r="P16" s="57">
        <f t="shared" si="0"/>
        <v>84.5</v>
      </c>
    </row>
    <row r="17" spans="1:16" ht="15.75" thickBot="1" x14ac:dyDescent="0.3">
      <c r="C17" s="40"/>
      <c r="G17" s="55">
        <v>14</v>
      </c>
      <c r="H17" s="56">
        <v>14</v>
      </c>
      <c r="I17" s="57">
        <v>86</v>
      </c>
      <c r="K17" s="40"/>
      <c r="L17" s="40"/>
      <c r="N17" s="55">
        <v>13</v>
      </c>
      <c r="O17" s="63">
        <v>17</v>
      </c>
      <c r="P17" s="57">
        <f t="shared" si="0"/>
        <v>83</v>
      </c>
    </row>
    <row r="18" spans="1:16" ht="15.75" thickBot="1" x14ac:dyDescent="0.3">
      <c r="G18" s="55">
        <v>15</v>
      </c>
      <c r="H18" s="56">
        <v>15</v>
      </c>
      <c r="I18" s="57">
        <v>85</v>
      </c>
      <c r="J18" s="40"/>
      <c r="L18" s="40"/>
      <c r="N18" s="55">
        <v>14</v>
      </c>
      <c r="O18" s="63">
        <v>18.5</v>
      </c>
      <c r="P18" s="57">
        <f t="shared" si="0"/>
        <v>81.5</v>
      </c>
    </row>
    <row r="19" spans="1:16" ht="15.75" thickBot="1" x14ac:dyDescent="0.3">
      <c r="B19" s="32"/>
      <c r="C19" s="34"/>
      <c r="D19" s="32"/>
      <c r="E19" s="32"/>
      <c r="F19" s="32"/>
      <c r="G19" s="55">
        <v>16</v>
      </c>
      <c r="H19" s="56">
        <v>16</v>
      </c>
      <c r="I19" s="57">
        <v>84</v>
      </c>
      <c r="N19" s="55">
        <v>15</v>
      </c>
      <c r="O19" s="63">
        <v>20</v>
      </c>
      <c r="P19" s="57">
        <f t="shared" si="0"/>
        <v>80</v>
      </c>
    </row>
    <row r="20" spans="1:16" ht="15.75" thickBot="1" x14ac:dyDescent="0.3">
      <c r="B20" s="32"/>
      <c r="C20" s="34"/>
      <c r="D20" s="32"/>
      <c r="E20" s="32"/>
      <c r="F20" s="32"/>
      <c r="G20" s="55">
        <v>17</v>
      </c>
      <c r="H20" s="56">
        <v>17</v>
      </c>
      <c r="I20" s="57">
        <v>83</v>
      </c>
      <c r="N20" s="55">
        <v>16</v>
      </c>
      <c r="O20" s="63">
        <v>21.5</v>
      </c>
      <c r="P20" s="57">
        <f t="shared" si="0"/>
        <v>78.5</v>
      </c>
    </row>
    <row r="21" spans="1:16" ht="15.75" thickBot="1" x14ac:dyDescent="0.3">
      <c r="B21" s="32"/>
      <c r="C21" s="35"/>
      <c r="D21" s="36"/>
      <c r="E21" s="37"/>
      <c r="F21" s="36"/>
      <c r="G21" s="55">
        <v>18</v>
      </c>
      <c r="H21" s="56">
        <v>18</v>
      </c>
      <c r="I21" s="57">
        <v>82</v>
      </c>
      <c r="N21" s="55">
        <v>17</v>
      </c>
      <c r="O21" s="63">
        <v>23</v>
      </c>
      <c r="P21" s="57">
        <f t="shared" si="0"/>
        <v>77</v>
      </c>
    </row>
    <row r="22" spans="1:16" ht="15.75" thickBot="1" x14ac:dyDescent="0.3">
      <c r="B22" s="32"/>
      <c r="C22" s="34"/>
      <c r="D22" s="32"/>
      <c r="E22" s="32"/>
      <c r="F22" s="32"/>
      <c r="G22" s="55">
        <v>19</v>
      </c>
      <c r="H22" s="56">
        <v>19</v>
      </c>
      <c r="I22" s="57">
        <v>81</v>
      </c>
      <c r="N22" s="55">
        <v>18</v>
      </c>
      <c r="O22" s="63">
        <v>24.5</v>
      </c>
      <c r="P22" s="57">
        <f t="shared" si="0"/>
        <v>75.5</v>
      </c>
    </row>
    <row r="23" spans="1:16" ht="15.75" thickBot="1" x14ac:dyDescent="0.3">
      <c r="B23" s="32"/>
      <c r="C23" s="34"/>
      <c r="D23" s="32"/>
      <c r="E23" s="32"/>
      <c r="F23" s="32"/>
      <c r="G23" s="55">
        <v>20</v>
      </c>
      <c r="H23" s="56">
        <v>20</v>
      </c>
      <c r="I23" s="57">
        <v>80</v>
      </c>
      <c r="N23" s="55">
        <v>19</v>
      </c>
      <c r="O23" s="63">
        <v>26</v>
      </c>
      <c r="P23" s="57">
        <f t="shared" si="0"/>
        <v>74</v>
      </c>
    </row>
    <row r="24" spans="1:16" ht="15.75" thickBot="1" x14ac:dyDescent="0.3">
      <c r="B24" s="38"/>
      <c r="C24" s="34"/>
      <c r="D24" s="32"/>
      <c r="E24" s="32"/>
      <c r="F24" s="32"/>
      <c r="G24" s="55">
        <v>21</v>
      </c>
      <c r="H24" s="56">
        <v>21</v>
      </c>
      <c r="I24" s="57">
        <v>79</v>
      </c>
      <c r="N24" s="55">
        <v>20</v>
      </c>
      <c r="O24" s="63">
        <v>27.5</v>
      </c>
      <c r="P24" s="57">
        <f t="shared" si="0"/>
        <v>72.5</v>
      </c>
    </row>
    <row r="25" spans="1:16" ht="15.75" thickBot="1" x14ac:dyDescent="0.3">
      <c r="B25" s="32"/>
      <c r="C25" s="35"/>
      <c r="D25" s="36"/>
      <c r="E25" s="37"/>
      <c r="F25" s="36"/>
      <c r="G25" s="55">
        <v>22</v>
      </c>
      <c r="H25" s="56">
        <v>22</v>
      </c>
      <c r="I25" s="57">
        <v>78</v>
      </c>
      <c r="N25" s="55">
        <v>21</v>
      </c>
      <c r="O25" s="63">
        <v>29</v>
      </c>
      <c r="P25" s="57">
        <f t="shared" si="0"/>
        <v>71</v>
      </c>
    </row>
    <row r="26" spans="1:16" ht="15.75" thickBot="1" x14ac:dyDescent="0.3">
      <c r="G26" s="55">
        <v>23</v>
      </c>
      <c r="H26" s="56">
        <v>23</v>
      </c>
      <c r="I26" s="57">
        <v>77</v>
      </c>
      <c r="N26" s="55">
        <v>22</v>
      </c>
      <c r="O26" s="63">
        <v>30.5</v>
      </c>
      <c r="P26" s="57">
        <f t="shared" si="0"/>
        <v>69.5</v>
      </c>
    </row>
    <row r="27" spans="1:16" ht="15.75" thickBot="1" x14ac:dyDescent="0.3">
      <c r="G27" s="55">
        <v>24</v>
      </c>
      <c r="H27" s="56">
        <v>24</v>
      </c>
      <c r="I27" s="57">
        <v>76</v>
      </c>
      <c r="N27" s="55">
        <v>23</v>
      </c>
      <c r="O27" s="63">
        <v>32</v>
      </c>
      <c r="P27" s="57">
        <f t="shared" si="0"/>
        <v>68</v>
      </c>
    </row>
    <row r="28" spans="1:16" ht="15.75" thickBot="1" x14ac:dyDescent="0.3">
      <c r="G28" s="55">
        <v>25</v>
      </c>
      <c r="H28" s="56">
        <v>25</v>
      </c>
      <c r="I28" s="57">
        <v>75</v>
      </c>
      <c r="N28" s="55">
        <v>24</v>
      </c>
      <c r="O28" s="63">
        <v>33.5</v>
      </c>
      <c r="P28" s="57">
        <f t="shared" si="0"/>
        <v>66.5</v>
      </c>
    </row>
    <row r="29" spans="1:16" ht="15.75" thickBot="1" x14ac:dyDescent="0.3">
      <c r="G29" s="55">
        <v>26</v>
      </c>
      <c r="H29" s="56">
        <v>26</v>
      </c>
      <c r="I29" s="57">
        <v>74</v>
      </c>
      <c r="N29" s="55">
        <v>25</v>
      </c>
      <c r="O29" s="63">
        <v>35</v>
      </c>
      <c r="P29" s="57">
        <f t="shared" si="0"/>
        <v>65</v>
      </c>
    </row>
    <row r="30" spans="1:16" ht="15.75" thickBot="1" x14ac:dyDescent="0.3">
      <c r="G30" s="55">
        <v>27</v>
      </c>
      <c r="H30" s="56">
        <v>27</v>
      </c>
      <c r="I30" s="57">
        <v>73</v>
      </c>
      <c r="N30" s="55">
        <v>26</v>
      </c>
      <c r="O30" s="63">
        <v>36.5</v>
      </c>
      <c r="P30" s="57">
        <f t="shared" si="0"/>
        <v>63.5</v>
      </c>
    </row>
    <row r="31" spans="1:16" ht="15.75" thickBot="1" x14ac:dyDescent="0.3">
      <c r="A31" s="32"/>
      <c r="B31" s="43"/>
      <c r="C31" s="32"/>
      <c r="D31" s="32"/>
      <c r="E31" s="32"/>
      <c r="G31" s="55">
        <v>28</v>
      </c>
      <c r="H31" s="56">
        <v>28</v>
      </c>
      <c r="I31" s="57">
        <v>72</v>
      </c>
      <c r="N31" s="55">
        <v>27</v>
      </c>
      <c r="O31" s="63">
        <v>38</v>
      </c>
      <c r="P31" s="57">
        <f t="shared" si="0"/>
        <v>62</v>
      </c>
    </row>
    <row r="32" spans="1:16" ht="15.75" thickBot="1" x14ac:dyDescent="0.3">
      <c r="A32" s="32"/>
      <c r="B32" s="34"/>
      <c r="C32" s="32"/>
      <c r="D32" s="32"/>
      <c r="E32" s="32"/>
      <c r="G32" s="55">
        <v>29</v>
      </c>
      <c r="H32" s="56">
        <v>29</v>
      </c>
      <c r="I32" s="57">
        <v>71</v>
      </c>
      <c r="N32" s="55">
        <v>28</v>
      </c>
      <c r="O32" s="63">
        <v>39.5</v>
      </c>
      <c r="P32" s="57">
        <f t="shared" si="0"/>
        <v>60.5</v>
      </c>
    </row>
    <row r="33" spans="1:16" ht="15.75" thickBot="1" x14ac:dyDescent="0.3">
      <c r="A33" s="32"/>
      <c r="B33" s="35"/>
      <c r="C33" s="36"/>
      <c r="D33" s="78"/>
      <c r="E33" s="36"/>
      <c r="G33" s="55">
        <v>30</v>
      </c>
      <c r="H33" s="56">
        <v>30</v>
      </c>
      <c r="I33" s="57">
        <v>70</v>
      </c>
      <c r="N33" s="55">
        <v>29</v>
      </c>
      <c r="O33" s="63">
        <v>41</v>
      </c>
      <c r="P33" s="57">
        <f t="shared" si="0"/>
        <v>59</v>
      </c>
    </row>
    <row r="34" spans="1:16" ht="15.75" thickBot="1" x14ac:dyDescent="0.3">
      <c r="A34" s="32"/>
      <c r="B34" s="34"/>
      <c r="C34" s="32"/>
      <c r="D34" s="32"/>
      <c r="E34" s="32"/>
      <c r="G34" s="55">
        <v>31</v>
      </c>
      <c r="H34" s="56">
        <v>31</v>
      </c>
      <c r="I34" s="57">
        <v>69</v>
      </c>
      <c r="N34" s="55">
        <v>30</v>
      </c>
      <c r="O34" s="63">
        <v>42.5</v>
      </c>
      <c r="P34" s="57">
        <f t="shared" si="0"/>
        <v>57.5</v>
      </c>
    </row>
    <row r="35" spans="1:16" ht="15.75" thickBot="1" x14ac:dyDescent="0.3">
      <c r="A35" s="32"/>
      <c r="B35" s="43"/>
      <c r="C35" s="32"/>
      <c r="D35" s="32"/>
      <c r="E35" s="32"/>
      <c r="G35" s="55">
        <v>32</v>
      </c>
      <c r="H35" s="56">
        <v>32</v>
      </c>
      <c r="I35" s="57">
        <v>68</v>
      </c>
      <c r="N35" s="55">
        <v>31</v>
      </c>
      <c r="O35" s="63">
        <v>44</v>
      </c>
      <c r="P35" s="57">
        <f t="shared" si="0"/>
        <v>56</v>
      </c>
    </row>
    <row r="36" spans="1:16" ht="15.75" thickBot="1" x14ac:dyDescent="0.3">
      <c r="A36" s="38"/>
      <c r="B36" s="34"/>
      <c r="C36" s="32"/>
      <c r="D36" s="32"/>
      <c r="E36" s="32"/>
      <c r="G36" s="55">
        <v>33</v>
      </c>
      <c r="H36" s="56">
        <v>33</v>
      </c>
      <c r="I36" s="57">
        <v>67</v>
      </c>
      <c r="N36" s="55">
        <v>32</v>
      </c>
      <c r="O36" s="63">
        <v>45.5</v>
      </c>
      <c r="P36" s="57">
        <f t="shared" si="0"/>
        <v>54.5</v>
      </c>
    </row>
    <row r="37" spans="1:16" ht="15.75" thickBot="1" x14ac:dyDescent="0.3">
      <c r="A37" s="32"/>
      <c r="B37" s="35"/>
      <c r="C37" s="36"/>
      <c r="D37" s="37"/>
      <c r="E37" s="36"/>
      <c r="G37" s="55">
        <v>34</v>
      </c>
      <c r="H37" s="56">
        <v>34</v>
      </c>
      <c r="I37" s="57">
        <v>66</v>
      </c>
      <c r="N37" s="55">
        <v>33</v>
      </c>
      <c r="O37" s="63">
        <v>47</v>
      </c>
      <c r="P37" s="57">
        <f t="shared" si="0"/>
        <v>53</v>
      </c>
    </row>
    <row r="38" spans="1:16" ht="15.75" thickBot="1" x14ac:dyDescent="0.3">
      <c r="G38" s="55">
        <v>35</v>
      </c>
      <c r="H38" s="56">
        <v>35</v>
      </c>
      <c r="I38" s="57">
        <v>65</v>
      </c>
      <c r="N38" s="55">
        <v>34</v>
      </c>
      <c r="O38" s="63">
        <v>48.5</v>
      </c>
      <c r="P38" s="57">
        <f t="shared" si="0"/>
        <v>51.5</v>
      </c>
    </row>
    <row r="39" spans="1:16" ht="15.75" thickBot="1" x14ac:dyDescent="0.3">
      <c r="G39" s="55">
        <v>36</v>
      </c>
      <c r="H39" s="56">
        <v>36</v>
      </c>
      <c r="I39" s="57">
        <v>64</v>
      </c>
      <c r="N39" s="55">
        <v>35</v>
      </c>
      <c r="O39" s="63">
        <v>50</v>
      </c>
      <c r="P39" s="57">
        <f t="shared" si="0"/>
        <v>50</v>
      </c>
    </row>
    <row r="40" spans="1:16" ht="15.75" thickBot="1" x14ac:dyDescent="0.3">
      <c r="G40" s="55">
        <v>37</v>
      </c>
      <c r="H40" s="56">
        <v>37</v>
      </c>
      <c r="I40" s="57">
        <v>63</v>
      </c>
      <c r="N40" s="55">
        <v>36</v>
      </c>
      <c r="O40" s="63">
        <v>51.5</v>
      </c>
      <c r="P40" s="57">
        <f t="shared" si="0"/>
        <v>48.5</v>
      </c>
    </row>
    <row r="41" spans="1:16" ht="15.75" thickBot="1" x14ac:dyDescent="0.3">
      <c r="G41" s="55">
        <v>38</v>
      </c>
      <c r="H41" s="56">
        <v>38</v>
      </c>
      <c r="I41" s="57">
        <v>62</v>
      </c>
      <c r="N41" s="55">
        <v>37</v>
      </c>
      <c r="O41" s="63">
        <v>53</v>
      </c>
      <c r="P41" s="57">
        <f t="shared" si="0"/>
        <v>47</v>
      </c>
    </row>
    <row r="42" spans="1:16" ht="15.75" thickBot="1" x14ac:dyDescent="0.3">
      <c r="G42" s="55">
        <v>39</v>
      </c>
      <c r="H42" s="56">
        <v>39</v>
      </c>
      <c r="I42" s="57">
        <v>61</v>
      </c>
      <c r="N42" s="55">
        <v>38</v>
      </c>
      <c r="O42" s="63">
        <v>54.5</v>
      </c>
      <c r="P42" s="57">
        <f t="shared" si="0"/>
        <v>45.5</v>
      </c>
    </row>
    <row r="43" spans="1:16" ht="15.75" thickBot="1" x14ac:dyDescent="0.3">
      <c r="G43" s="55">
        <v>40</v>
      </c>
      <c r="H43" s="56">
        <v>40</v>
      </c>
      <c r="I43" s="57">
        <v>60</v>
      </c>
      <c r="N43" s="55">
        <v>39</v>
      </c>
      <c r="O43" s="63">
        <v>56</v>
      </c>
      <c r="P43" s="57">
        <f t="shared" si="0"/>
        <v>44</v>
      </c>
    </row>
    <row r="44" spans="1:16" ht="15.75" thickBot="1" x14ac:dyDescent="0.3">
      <c r="G44" s="55">
        <v>41</v>
      </c>
      <c r="H44" s="56">
        <v>41</v>
      </c>
      <c r="I44" s="57">
        <v>59</v>
      </c>
      <c r="N44" s="55">
        <v>40</v>
      </c>
      <c r="O44" s="63">
        <v>57.5</v>
      </c>
      <c r="P44" s="57">
        <f t="shared" si="0"/>
        <v>42.5</v>
      </c>
    </row>
    <row r="45" spans="1:16" ht="15.75" thickBot="1" x14ac:dyDescent="0.3">
      <c r="G45" s="55">
        <v>42</v>
      </c>
      <c r="H45" s="56">
        <v>42</v>
      </c>
      <c r="I45" s="57">
        <v>58</v>
      </c>
      <c r="N45" s="55">
        <v>41</v>
      </c>
      <c r="O45" s="63">
        <v>59</v>
      </c>
      <c r="P45" s="57">
        <f t="shared" si="0"/>
        <v>41</v>
      </c>
    </row>
    <row r="46" spans="1:16" ht="15.75" thickBot="1" x14ac:dyDescent="0.3">
      <c r="G46" s="55">
        <v>43</v>
      </c>
      <c r="H46" s="56">
        <v>43</v>
      </c>
      <c r="I46" s="57">
        <v>57</v>
      </c>
      <c r="N46" s="55">
        <v>42</v>
      </c>
      <c r="O46" s="63">
        <v>60.5</v>
      </c>
      <c r="P46" s="57">
        <f t="shared" si="0"/>
        <v>39.5</v>
      </c>
    </row>
    <row r="47" spans="1:16" ht="15.75" thickBot="1" x14ac:dyDescent="0.3">
      <c r="G47" s="55">
        <v>44</v>
      </c>
      <c r="H47" s="56">
        <v>44</v>
      </c>
      <c r="I47" s="57">
        <v>56</v>
      </c>
      <c r="N47" s="55">
        <v>43</v>
      </c>
      <c r="O47" s="63">
        <v>62</v>
      </c>
      <c r="P47" s="57">
        <f t="shared" si="0"/>
        <v>38</v>
      </c>
    </row>
    <row r="48" spans="1:16" ht="15.75" thickBot="1" x14ac:dyDescent="0.3">
      <c r="G48" s="55">
        <v>45</v>
      </c>
      <c r="H48" s="56">
        <v>45</v>
      </c>
      <c r="I48" s="57">
        <v>55</v>
      </c>
      <c r="N48" s="55">
        <v>44</v>
      </c>
      <c r="O48" s="63">
        <v>63.5</v>
      </c>
      <c r="P48" s="57">
        <f t="shared" si="0"/>
        <v>36.5</v>
      </c>
    </row>
    <row r="49" spans="7:16" ht="15.75" thickBot="1" x14ac:dyDescent="0.3">
      <c r="G49" s="55">
        <v>46</v>
      </c>
      <c r="H49" s="56">
        <v>46</v>
      </c>
      <c r="I49" s="57">
        <v>54</v>
      </c>
      <c r="N49" s="55">
        <v>45</v>
      </c>
      <c r="O49" s="63">
        <v>65</v>
      </c>
      <c r="P49" s="57">
        <f t="shared" si="0"/>
        <v>35</v>
      </c>
    </row>
    <row r="50" spans="7:16" ht="15.75" thickBot="1" x14ac:dyDescent="0.3">
      <c r="G50" s="55">
        <v>47</v>
      </c>
      <c r="H50" s="56">
        <v>47</v>
      </c>
      <c r="I50" s="57">
        <v>53</v>
      </c>
      <c r="N50" s="55">
        <v>46</v>
      </c>
      <c r="O50" s="63">
        <v>66.5</v>
      </c>
      <c r="P50" s="57">
        <f t="shared" si="0"/>
        <v>33.5</v>
      </c>
    </row>
    <row r="51" spans="7:16" ht="15.75" thickBot="1" x14ac:dyDescent="0.3">
      <c r="G51" s="55">
        <v>48</v>
      </c>
      <c r="H51" s="56">
        <v>48</v>
      </c>
      <c r="I51" s="57">
        <v>52</v>
      </c>
      <c r="N51" s="55">
        <v>47</v>
      </c>
      <c r="O51" s="63">
        <v>68</v>
      </c>
      <c r="P51" s="57">
        <f t="shared" si="0"/>
        <v>32</v>
      </c>
    </row>
    <row r="52" spans="7:16" ht="15.75" thickBot="1" x14ac:dyDescent="0.3">
      <c r="G52" s="55">
        <v>49</v>
      </c>
      <c r="H52" s="56">
        <v>49</v>
      </c>
      <c r="I52" s="57">
        <v>51</v>
      </c>
      <c r="N52" s="55">
        <v>48</v>
      </c>
      <c r="O52" s="63">
        <v>69.5</v>
      </c>
      <c r="P52" s="57">
        <f t="shared" si="0"/>
        <v>30.5</v>
      </c>
    </row>
    <row r="53" spans="7:16" ht="15.75" thickBot="1" x14ac:dyDescent="0.3">
      <c r="G53" s="55">
        <v>50</v>
      </c>
      <c r="H53" s="56">
        <v>50</v>
      </c>
      <c r="I53" s="57">
        <v>50</v>
      </c>
      <c r="N53" s="55">
        <v>49</v>
      </c>
      <c r="O53" s="63">
        <v>71</v>
      </c>
      <c r="P53" s="57">
        <f t="shared" si="0"/>
        <v>29</v>
      </c>
    </row>
    <row r="54" spans="7:16" ht="15.75" thickBot="1" x14ac:dyDescent="0.3">
      <c r="G54" s="55">
        <v>51</v>
      </c>
      <c r="H54" s="56">
        <v>51</v>
      </c>
      <c r="I54" s="57">
        <v>49</v>
      </c>
      <c r="N54" s="55">
        <v>50</v>
      </c>
      <c r="O54" s="63">
        <v>72.5</v>
      </c>
      <c r="P54" s="57">
        <f t="shared" si="0"/>
        <v>27.5</v>
      </c>
    </row>
    <row r="55" spans="7:16" ht="15.75" thickBot="1" x14ac:dyDescent="0.3">
      <c r="G55" s="55">
        <v>52</v>
      </c>
      <c r="H55" s="56">
        <v>52</v>
      </c>
      <c r="I55" s="57">
        <v>48</v>
      </c>
      <c r="N55" s="55">
        <v>51</v>
      </c>
      <c r="O55" s="63">
        <v>74</v>
      </c>
      <c r="P55" s="57">
        <f t="shared" si="0"/>
        <v>26</v>
      </c>
    </row>
    <row r="56" spans="7:16" ht="15.75" thickBot="1" x14ac:dyDescent="0.3">
      <c r="G56" s="55">
        <v>53</v>
      </c>
      <c r="H56" s="56">
        <v>53</v>
      </c>
      <c r="I56" s="57">
        <v>47</v>
      </c>
      <c r="N56" s="55">
        <v>52</v>
      </c>
      <c r="O56" s="63">
        <v>75.5</v>
      </c>
      <c r="P56" s="57">
        <f t="shared" si="0"/>
        <v>24.5</v>
      </c>
    </row>
    <row r="57" spans="7:16" ht="15.75" thickBot="1" x14ac:dyDescent="0.3">
      <c r="G57" s="55">
        <v>54</v>
      </c>
      <c r="H57" s="56">
        <v>54</v>
      </c>
      <c r="I57" s="57">
        <v>46</v>
      </c>
      <c r="N57" s="55">
        <v>53</v>
      </c>
      <c r="O57" s="63">
        <v>77</v>
      </c>
      <c r="P57" s="57">
        <f t="shared" si="0"/>
        <v>23</v>
      </c>
    </row>
    <row r="58" spans="7:16" ht="15.75" thickBot="1" x14ac:dyDescent="0.3">
      <c r="G58" s="55">
        <v>55</v>
      </c>
      <c r="H58" s="56">
        <v>55</v>
      </c>
      <c r="I58" s="57">
        <v>45</v>
      </c>
      <c r="N58" s="55">
        <v>54</v>
      </c>
      <c r="O58" s="63">
        <v>78.5</v>
      </c>
      <c r="P58" s="57">
        <f t="shared" si="0"/>
        <v>21.5</v>
      </c>
    </row>
    <row r="59" spans="7:16" ht="15.75" thickBot="1" x14ac:dyDescent="0.3">
      <c r="G59" s="55">
        <v>56</v>
      </c>
      <c r="H59" s="56">
        <v>56</v>
      </c>
      <c r="I59" s="57">
        <v>44</v>
      </c>
      <c r="N59" s="55">
        <v>55</v>
      </c>
      <c r="O59" s="63">
        <v>80</v>
      </c>
      <c r="P59" s="57">
        <f t="shared" si="0"/>
        <v>20</v>
      </c>
    </row>
    <row r="60" spans="7:16" ht="15.75" thickBot="1" x14ac:dyDescent="0.3">
      <c r="G60" s="55">
        <v>57</v>
      </c>
      <c r="H60" s="56">
        <v>57</v>
      </c>
      <c r="I60" s="57">
        <v>43</v>
      </c>
      <c r="N60" s="55">
        <v>56</v>
      </c>
      <c r="O60" s="63">
        <v>81.5</v>
      </c>
      <c r="P60" s="57">
        <f t="shared" si="0"/>
        <v>18.5</v>
      </c>
    </row>
    <row r="61" spans="7:16" ht="15.75" thickBot="1" x14ac:dyDescent="0.3">
      <c r="G61" s="55">
        <v>58</v>
      </c>
      <c r="H61" s="56">
        <v>58</v>
      </c>
      <c r="I61" s="57">
        <v>42</v>
      </c>
      <c r="N61" s="55">
        <v>57</v>
      </c>
      <c r="O61" s="63">
        <v>83</v>
      </c>
      <c r="P61" s="57">
        <f t="shared" si="0"/>
        <v>17</v>
      </c>
    </row>
    <row r="62" spans="7:16" ht="15.75" thickBot="1" x14ac:dyDescent="0.3">
      <c r="G62" s="55">
        <v>59</v>
      </c>
      <c r="H62" s="56">
        <v>59</v>
      </c>
      <c r="I62" s="57">
        <v>41</v>
      </c>
      <c r="N62" s="55">
        <v>58</v>
      </c>
      <c r="O62" s="63">
        <v>84.5</v>
      </c>
      <c r="P62" s="57">
        <f t="shared" si="0"/>
        <v>15.5</v>
      </c>
    </row>
    <row r="63" spans="7:16" ht="15.75" thickBot="1" x14ac:dyDescent="0.3">
      <c r="G63" s="55">
        <v>60</v>
      </c>
      <c r="H63" s="56">
        <v>60</v>
      </c>
      <c r="I63" s="57">
        <v>40</v>
      </c>
      <c r="N63" s="55">
        <v>59</v>
      </c>
      <c r="O63" s="63">
        <v>85</v>
      </c>
      <c r="P63" s="71">
        <f t="shared" si="0"/>
        <v>14</v>
      </c>
    </row>
    <row r="64" spans="7:16" ht="15.75" thickBot="1" x14ac:dyDescent="0.3">
      <c r="G64" s="55">
        <v>61</v>
      </c>
      <c r="H64" s="56">
        <v>61</v>
      </c>
      <c r="I64" s="57">
        <v>39</v>
      </c>
      <c r="N64" s="55">
        <v>60</v>
      </c>
    </row>
    <row r="65" spans="7:15" ht="15.75" thickBot="1" x14ac:dyDescent="0.3">
      <c r="G65" s="55">
        <v>62</v>
      </c>
      <c r="H65" s="56">
        <v>62</v>
      </c>
      <c r="I65" s="57">
        <v>38</v>
      </c>
      <c r="N65" s="55">
        <v>61</v>
      </c>
      <c r="O65" s="79"/>
    </row>
    <row r="66" spans="7:15" ht="15.75" thickBot="1" x14ac:dyDescent="0.3">
      <c r="G66" s="55">
        <v>63</v>
      </c>
      <c r="H66" s="56">
        <v>63</v>
      </c>
      <c r="I66" s="57">
        <v>37</v>
      </c>
      <c r="N66" s="55">
        <v>62</v>
      </c>
      <c r="O66" s="79"/>
    </row>
    <row r="67" spans="7:15" ht="15.75" thickBot="1" x14ac:dyDescent="0.3">
      <c r="G67" s="55">
        <v>64</v>
      </c>
      <c r="H67" s="56">
        <v>64</v>
      </c>
      <c r="I67" s="57">
        <v>36</v>
      </c>
      <c r="N67" s="55">
        <v>63</v>
      </c>
      <c r="O67" s="79"/>
    </row>
    <row r="68" spans="7:15" ht="15.75" thickBot="1" x14ac:dyDescent="0.3">
      <c r="G68" s="55">
        <v>65</v>
      </c>
      <c r="H68" s="56">
        <v>65</v>
      </c>
      <c r="I68" s="57">
        <v>35</v>
      </c>
      <c r="N68" s="55">
        <v>64</v>
      </c>
      <c r="O68" s="79"/>
    </row>
    <row r="69" spans="7:15" ht="15.75" thickBot="1" x14ac:dyDescent="0.3">
      <c r="G69" s="55">
        <v>66</v>
      </c>
      <c r="H69" s="56">
        <v>66</v>
      </c>
      <c r="I69" s="57">
        <v>34</v>
      </c>
      <c r="N69" s="55">
        <v>65</v>
      </c>
      <c r="O69" s="79"/>
    </row>
    <row r="70" spans="7:15" ht="15.75" thickBot="1" x14ac:dyDescent="0.3">
      <c r="G70" s="55">
        <v>67</v>
      </c>
      <c r="H70" s="56">
        <v>67</v>
      </c>
      <c r="I70" s="57">
        <v>33</v>
      </c>
      <c r="N70" s="55">
        <v>66</v>
      </c>
      <c r="O70" s="79"/>
    </row>
    <row r="71" spans="7:15" ht="15.75" thickBot="1" x14ac:dyDescent="0.3">
      <c r="G71" s="55">
        <v>68</v>
      </c>
      <c r="H71" s="56">
        <v>68</v>
      </c>
      <c r="I71" s="57">
        <v>32</v>
      </c>
      <c r="N71" s="55">
        <v>67</v>
      </c>
      <c r="O71" s="79"/>
    </row>
    <row r="72" spans="7:15" ht="15.75" thickBot="1" x14ac:dyDescent="0.3">
      <c r="G72" s="55">
        <v>69</v>
      </c>
      <c r="H72" s="56">
        <v>69</v>
      </c>
      <c r="I72" s="57">
        <v>31</v>
      </c>
      <c r="N72" s="55">
        <v>68</v>
      </c>
      <c r="O72" s="79"/>
    </row>
    <row r="73" spans="7:15" ht="15.75" thickBot="1" x14ac:dyDescent="0.3">
      <c r="G73" s="55">
        <v>70</v>
      </c>
      <c r="H73" s="56">
        <v>70</v>
      </c>
      <c r="I73" s="71">
        <v>30</v>
      </c>
      <c r="N73" s="55">
        <v>69</v>
      </c>
      <c r="O73" s="79"/>
    </row>
    <row r="74" spans="7:15" ht="15.75" thickBot="1" x14ac:dyDescent="0.3">
      <c r="G74" s="46"/>
      <c r="H74" s="80"/>
      <c r="I74" s="81"/>
      <c r="N74" s="55">
        <v>70</v>
      </c>
      <c r="O74" s="79"/>
    </row>
    <row r="75" spans="7:15" ht="15.75" thickBot="1" x14ac:dyDescent="0.3">
      <c r="G75" s="46"/>
      <c r="H75" s="80"/>
      <c r="N75" s="55"/>
      <c r="O75" s="79"/>
    </row>
    <row r="76" spans="7:15" x14ac:dyDescent="0.25">
      <c r="G76" s="46"/>
      <c r="H76" s="80"/>
    </row>
    <row r="77" spans="7:15" x14ac:dyDescent="0.25">
      <c r="G77" s="46"/>
      <c r="H77" s="80"/>
    </row>
    <row r="78" spans="7:15" x14ac:dyDescent="0.25">
      <c r="G78" s="46"/>
      <c r="H78" s="80"/>
    </row>
    <row r="79" spans="7:15" x14ac:dyDescent="0.25">
      <c r="G79" s="46"/>
      <c r="H79" s="80"/>
    </row>
    <row r="80" spans="7:15" x14ac:dyDescent="0.25">
      <c r="G80" s="46"/>
      <c r="H80" s="80"/>
    </row>
    <row r="81" spans="7:8" x14ac:dyDescent="0.25">
      <c r="G81" s="46"/>
      <c r="H81" s="80"/>
    </row>
    <row r="82" spans="7:8" x14ac:dyDescent="0.25">
      <c r="G82" s="46"/>
      <c r="H82" s="80"/>
    </row>
    <row r="83" spans="7:8" x14ac:dyDescent="0.25">
      <c r="G83" s="46"/>
      <c r="H83" s="80"/>
    </row>
    <row r="84" spans="7:8" x14ac:dyDescent="0.25">
      <c r="G84" s="46"/>
      <c r="H84" s="80"/>
    </row>
    <row r="85" spans="7:8" x14ac:dyDescent="0.25">
      <c r="G85" s="46"/>
      <c r="H85" s="80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4"/>
  <sheetViews>
    <sheetView tabSelected="1" zoomScale="130" zoomScaleNormal="130" workbookViewId="0">
      <selection activeCell="E16" sqref="E16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customWidth="1"/>
    <col min="4" max="4" width="15.5703125" style="11" bestFit="1" customWidth="1"/>
    <col min="5" max="5" width="27.140625" customWidth="1"/>
    <col min="6" max="6" width="24" customWidth="1"/>
    <col min="7" max="7" width="8.85546875" customWidth="1"/>
    <col min="8" max="8" width="16.28515625" bestFit="1" customWidth="1"/>
    <col min="9" max="9" width="12" bestFit="1" customWidth="1"/>
    <col min="11" max="11" width="12.5703125" customWidth="1"/>
  </cols>
  <sheetData>
    <row r="1" spans="1:13" x14ac:dyDescent="0.25">
      <c r="A1" s="7"/>
      <c r="B1" s="8"/>
      <c r="C1" s="8"/>
      <c r="D1" s="9"/>
    </row>
    <row r="2" spans="1:13" x14ac:dyDescent="0.25">
      <c r="A2" s="10"/>
      <c r="C2" s="116" t="s">
        <v>80</v>
      </c>
      <c r="D2" s="12"/>
      <c r="F2" s="5"/>
      <c r="G2" s="5" t="s">
        <v>59</v>
      </c>
      <c r="H2" s="115" t="s">
        <v>83</v>
      </c>
      <c r="I2" s="115" t="s">
        <v>37</v>
      </c>
    </row>
    <row r="3" spans="1:13" ht="18.75" x14ac:dyDescent="0.3">
      <c r="A3" s="10" t="s">
        <v>9</v>
      </c>
      <c r="B3" s="13"/>
      <c r="C3" s="94">
        <f>C4+C5</f>
        <v>11900</v>
      </c>
      <c r="D3" s="14" t="s">
        <v>57</v>
      </c>
      <c r="F3" s="83" t="s">
        <v>82</v>
      </c>
      <c r="G3" s="84" t="s">
        <v>70</v>
      </c>
      <c r="H3" s="113">
        <v>47.43</v>
      </c>
      <c r="I3" s="114">
        <f>H3*10.764</f>
        <v>510.53651999999994</v>
      </c>
      <c r="K3" s="4" t="s">
        <v>73</v>
      </c>
      <c r="L3" t="s">
        <v>66</v>
      </c>
    </row>
    <row r="4" spans="1:13" ht="30" x14ac:dyDescent="0.25">
      <c r="A4" s="15" t="s">
        <v>10</v>
      </c>
      <c r="B4" s="13"/>
      <c r="C4" s="94">
        <v>2700</v>
      </c>
      <c r="D4" s="16"/>
      <c r="F4" s="100" t="s">
        <v>85</v>
      </c>
      <c r="G4" s="84" t="s">
        <v>84</v>
      </c>
      <c r="H4" s="101">
        <v>3.55</v>
      </c>
      <c r="I4" s="114">
        <f>H4*10.764</f>
        <v>38.212199999999996</v>
      </c>
    </row>
    <row r="5" spans="1:13" x14ac:dyDescent="0.25">
      <c r="A5" s="10" t="s">
        <v>11</v>
      </c>
      <c r="B5" s="13"/>
      <c r="C5" s="94">
        <v>9200</v>
      </c>
      <c r="D5" s="16"/>
      <c r="F5" s="5"/>
      <c r="G5" s="84"/>
      <c r="H5" s="84"/>
      <c r="I5" s="85"/>
    </row>
    <row r="6" spans="1:13" x14ac:dyDescent="0.25">
      <c r="A6" s="10" t="s">
        <v>12</v>
      </c>
      <c r="B6" s="13"/>
      <c r="C6" s="94">
        <f>C4</f>
        <v>2700</v>
      </c>
      <c r="D6" s="16"/>
      <c r="F6" s="5"/>
      <c r="G6" s="84" t="s">
        <v>69</v>
      </c>
      <c r="H6" s="88"/>
      <c r="I6" s="114">
        <f>SUM(I3:I5)</f>
        <v>548.74871999999993</v>
      </c>
    </row>
    <row r="7" spans="1:13" x14ac:dyDescent="0.25">
      <c r="A7" s="10" t="s">
        <v>13</v>
      </c>
      <c r="B7" s="17"/>
      <c r="C7" s="4">
        <v>0</v>
      </c>
      <c r="D7" s="18"/>
      <c r="G7" s="84"/>
    </row>
    <row r="8" spans="1:13" x14ac:dyDescent="0.25">
      <c r="A8" s="10" t="s">
        <v>14</v>
      </c>
      <c r="B8" s="17"/>
      <c r="C8" s="4">
        <f>C9-C7</f>
        <v>60</v>
      </c>
      <c r="D8" s="101" t="s">
        <v>74</v>
      </c>
      <c r="E8" s="101">
        <v>0</v>
      </c>
      <c r="L8" s="4"/>
      <c r="M8" s="4"/>
    </row>
    <row r="9" spans="1:13" x14ac:dyDescent="0.25">
      <c r="A9" s="10" t="s">
        <v>15</v>
      </c>
      <c r="B9" s="17"/>
      <c r="C9" s="4">
        <v>60</v>
      </c>
      <c r="D9" s="102"/>
      <c r="E9" s="101">
        <v>2024</v>
      </c>
    </row>
    <row r="10" spans="1:13" ht="30" x14ac:dyDescent="0.25">
      <c r="A10" s="15" t="s">
        <v>16</v>
      </c>
      <c r="B10" s="17"/>
      <c r="C10" s="4">
        <f>90*C7/C9</f>
        <v>0</v>
      </c>
      <c r="D10" s="4"/>
      <c r="E10" s="5"/>
      <c r="F10" s="82"/>
      <c r="G10" s="82"/>
    </row>
    <row r="11" spans="1:13" x14ac:dyDescent="0.25">
      <c r="A11" s="10"/>
      <c r="B11" s="19"/>
      <c r="C11" s="95">
        <f>C10%</f>
        <v>0</v>
      </c>
      <c r="D11" s="20"/>
      <c r="E11" s="3"/>
    </row>
    <row r="12" spans="1:13" x14ac:dyDescent="0.25">
      <c r="A12" s="10" t="s">
        <v>17</v>
      </c>
      <c r="B12" s="13"/>
      <c r="C12" s="94">
        <f>C6*C11</f>
        <v>0</v>
      </c>
      <c r="D12" s="16"/>
    </row>
    <row r="13" spans="1:13" x14ac:dyDescent="0.25">
      <c r="A13" s="10" t="s">
        <v>18</v>
      </c>
      <c r="B13" s="13"/>
      <c r="C13" s="94">
        <f>C6-C12</f>
        <v>2700</v>
      </c>
      <c r="D13" s="16"/>
      <c r="H13" s="4"/>
      <c r="M13" s="82"/>
    </row>
    <row r="14" spans="1:13" x14ac:dyDescent="0.25">
      <c r="A14" s="10" t="s">
        <v>11</v>
      </c>
      <c r="B14" s="13"/>
      <c r="C14" s="94">
        <f>C5</f>
        <v>9200</v>
      </c>
      <c r="D14" s="16"/>
      <c r="F14" s="82"/>
      <c r="G14" s="82"/>
      <c r="H14" s="4"/>
    </row>
    <row r="15" spans="1:13" x14ac:dyDescent="0.25">
      <c r="B15" s="13"/>
      <c r="C15" s="94"/>
      <c r="D15" s="16"/>
      <c r="H15" s="4"/>
    </row>
    <row r="16" spans="1:13" x14ac:dyDescent="0.25">
      <c r="A16" s="21" t="s">
        <v>19</v>
      </c>
      <c r="B16" s="22"/>
      <c r="C16" s="96">
        <f>C14+C13</f>
        <v>11900</v>
      </c>
      <c r="D16" s="14"/>
      <c r="E16" s="103"/>
      <c r="H16" s="82"/>
    </row>
    <row r="17" spans="1:9" x14ac:dyDescent="0.25">
      <c r="B17" s="17"/>
      <c r="C17" s="4"/>
      <c r="D17" s="18"/>
      <c r="H17" s="82"/>
    </row>
    <row r="18" spans="1:9" ht="16.5" x14ac:dyDescent="0.3">
      <c r="A18" s="110" t="s">
        <v>66</v>
      </c>
      <c r="B18" s="5"/>
      <c r="C18" s="97">
        <v>549</v>
      </c>
      <c r="D18" s="44"/>
      <c r="E18" s="45"/>
      <c r="F18">
        <f>11500000/C18</f>
        <v>20947.176684881604</v>
      </c>
    </row>
    <row r="19" spans="1:9" x14ac:dyDescent="0.25">
      <c r="A19" s="10"/>
      <c r="B19" s="4"/>
      <c r="C19" s="123">
        <f>C18*C16</f>
        <v>6533100</v>
      </c>
      <c r="D19" s="84" t="s">
        <v>42</v>
      </c>
      <c r="E19" s="23"/>
      <c r="H19" s="82"/>
    </row>
    <row r="20" spans="1:9" x14ac:dyDescent="0.25">
      <c r="A20" s="10"/>
      <c r="B20" s="40"/>
      <c r="C20" s="123">
        <f>C19*0.98</f>
        <v>6402438</v>
      </c>
      <c r="D20" s="84" t="s">
        <v>20</v>
      </c>
      <c r="E20" s="24"/>
      <c r="F20" s="6"/>
      <c r="H20" s="82"/>
    </row>
    <row r="21" spans="1:9" x14ac:dyDescent="0.25">
      <c r="A21" s="10"/>
      <c r="C21" s="123">
        <f>C19*0.8</f>
        <v>5226480</v>
      </c>
      <c r="D21" s="84" t="s">
        <v>21</v>
      </c>
      <c r="E21" s="24"/>
      <c r="F21" s="40"/>
    </row>
    <row r="22" spans="1:9" x14ac:dyDescent="0.25">
      <c r="A22" s="10"/>
      <c r="E22" s="40"/>
    </row>
    <row r="23" spans="1:9" x14ac:dyDescent="0.25">
      <c r="A23" s="25" t="s">
        <v>22</v>
      </c>
      <c r="B23" s="26"/>
      <c r="C23" s="98">
        <f>C4*D23</f>
        <v>1630530.0000000002</v>
      </c>
      <c r="D23" s="27">
        <f>C18*1.1</f>
        <v>603.90000000000009</v>
      </c>
      <c r="E23" s="40"/>
    </row>
    <row r="24" spans="1:9" x14ac:dyDescent="0.25">
      <c r="A24" s="10" t="s">
        <v>23</v>
      </c>
      <c r="C24" s="117">
        <f>433.4*10438</f>
        <v>4523829.2</v>
      </c>
    </row>
    <row r="25" spans="1:9" x14ac:dyDescent="0.25">
      <c r="A25" s="28" t="s">
        <v>24</v>
      </c>
      <c r="B25" s="11"/>
      <c r="C25" s="40">
        <f>C19*0.025/12</f>
        <v>13610.625</v>
      </c>
      <c r="D25" s="24"/>
    </row>
    <row r="26" spans="1:9" x14ac:dyDescent="0.25">
      <c r="C26" s="40"/>
      <c r="D26" s="24"/>
      <c r="F26" s="84" t="s">
        <v>81</v>
      </c>
    </row>
    <row r="27" spans="1:9" x14ac:dyDescent="0.25">
      <c r="A27" s="5" t="s">
        <v>75</v>
      </c>
      <c r="B27" s="5"/>
      <c r="C27" s="99"/>
      <c r="D27" s="86"/>
    </row>
    <row r="28" spans="1:9" x14ac:dyDescent="0.25">
      <c r="D28" s="82"/>
    </row>
    <row r="29" spans="1:9" x14ac:dyDescent="0.25">
      <c r="A29" s="84" t="s">
        <v>77</v>
      </c>
      <c r="B29" s="118" t="s">
        <v>78</v>
      </c>
      <c r="C29" s="118">
        <v>5325100</v>
      </c>
      <c r="D29"/>
      <c r="E29" s="11"/>
      <c r="F29" s="11"/>
      <c r="G29" s="3"/>
      <c r="H29" s="3"/>
    </row>
    <row r="30" spans="1:9" ht="18.75" x14ac:dyDescent="0.3">
      <c r="D30"/>
      <c r="E30" s="121" t="s">
        <v>76</v>
      </c>
      <c r="F30" s="121"/>
      <c r="G30" s="3"/>
      <c r="H30" s="87"/>
      <c r="I30" s="40"/>
    </row>
    <row r="31" spans="1:9" ht="18.75" x14ac:dyDescent="0.3">
      <c r="C31" s="40"/>
      <c r="D31"/>
      <c r="E31" s="121" t="s">
        <v>79</v>
      </c>
      <c r="F31" s="121"/>
      <c r="G31" s="3"/>
      <c r="H31" s="3"/>
    </row>
    <row r="32" spans="1:9" ht="18.75" x14ac:dyDescent="0.3">
      <c r="D32"/>
      <c r="E32" s="108" t="s">
        <v>42</v>
      </c>
      <c r="F32" s="108">
        <f>C19</f>
        <v>6533100</v>
      </c>
      <c r="G32" s="3"/>
      <c r="H32" s="3"/>
    </row>
    <row r="33" spans="1:9" ht="18.75" x14ac:dyDescent="0.3">
      <c r="D33"/>
      <c r="E33" s="108" t="s">
        <v>20</v>
      </c>
      <c r="F33" s="108">
        <f>C20</f>
        <v>6402438</v>
      </c>
      <c r="G33" s="3"/>
      <c r="H33" s="87">
        <f>F32*80</f>
        <v>522648000</v>
      </c>
    </row>
    <row r="34" spans="1:9" ht="18.75" x14ac:dyDescent="0.3">
      <c r="D34"/>
      <c r="E34" s="108" t="s">
        <v>21</v>
      </c>
      <c r="F34" s="108">
        <f>C21</f>
        <v>5226480</v>
      </c>
      <c r="G34" s="3"/>
      <c r="H34" s="3"/>
      <c r="I34">
        <f>11554200</f>
        <v>11554200</v>
      </c>
    </row>
    <row r="35" spans="1:9" x14ac:dyDescent="0.25">
      <c r="D35"/>
      <c r="G35" s="3"/>
      <c r="H35" s="3"/>
    </row>
    <row r="36" spans="1:9" x14ac:dyDescent="0.25">
      <c r="D36"/>
      <c r="E36" s="3"/>
      <c r="F36" s="3"/>
      <c r="G36" s="3"/>
      <c r="H36" s="3"/>
    </row>
    <row r="37" spans="1:9" x14ac:dyDescent="0.25">
      <c r="D37"/>
      <c r="E37" s="3"/>
      <c r="F37" s="3"/>
      <c r="G37" s="3"/>
      <c r="H37" s="3"/>
    </row>
    <row r="38" spans="1:9" x14ac:dyDescent="0.25">
      <c r="D38"/>
      <c r="E38" s="3"/>
      <c r="F38" s="3"/>
      <c r="G38" s="3"/>
      <c r="H38" s="3"/>
    </row>
    <row r="39" spans="1:9" x14ac:dyDescent="0.25">
      <c r="D39"/>
    </row>
    <row r="40" spans="1:9" x14ac:dyDescent="0.25">
      <c r="D40"/>
    </row>
    <row r="46" spans="1:9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3:3" x14ac:dyDescent="0.25">
      <c r="C84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I56"/>
  <sheetViews>
    <sheetView zoomScaleNormal="100" workbookViewId="0">
      <selection activeCell="R5" sqref="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7" width="12.85546875" customWidth="1"/>
    <col min="18" max="18" width="16.140625" customWidth="1"/>
    <col min="19" max="19" width="13.85546875" customWidth="1"/>
    <col min="20" max="20" width="19.2851562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 x14ac:dyDescent="0.25">
      <c r="A1" s="1" t="s">
        <v>0</v>
      </c>
      <c r="B1" s="1" t="s">
        <v>4</v>
      </c>
      <c r="C1" s="1" t="s">
        <v>72</v>
      </c>
      <c r="D1" s="1" t="s">
        <v>6</v>
      </c>
      <c r="E1" s="1" t="s">
        <v>1</v>
      </c>
      <c r="F1" s="1" t="s">
        <v>5</v>
      </c>
      <c r="G1" s="1" t="s">
        <v>7</v>
      </c>
      <c r="H1" s="1" t="s">
        <v>8</v>
      </c>
      <c r="I1" s="1" t="s">
        <v>2</v>
      </c>
      <c r="J1" s="1" t="s">
        <v>3</v>
      </c>
      <c r="O1" s="1" t="s">
        <v>66</v>
      </c>
      <c r="P1" s="1" t="s">
        <v>71</v>
      </c>
      <c r="Q1" s="1" t="s">
        <v>65</v>
      </c>
      <c r="R1" s="1" t="s">
        <v>1</v>
      </c>
      <c r="S1" s="1" t="s">
        <v>66</v>
      </c>
    </row>
    <row r="2" spans="1:35" x14ac:dyDescent="0.25">
      <c r="B2" s="128">
        <v>350</v>
      </c>
      <c r="C2" s="128">
        <v>385</v>
      </c>
      <c r="D2" s="129">
        <v>462</v>
      </c>
      <c r="E2" s="127">
        <v>4122000</v>
      </c>
      <c r="F2" s="127">
        <f t="shared" ref="F2:F15" si="0">ROUND((E2/B2),0)</f>
        <v>11777</v>
      </c>
      <c r="G2" s="89">
        <f t="shared" ref="G2:G15" si="1">ROUND((E2/C2),0)</f>
        <v>10706</v>
      </c>
      <c r="H2">
        <f t="shared" ref="H2:H15" si="2">ROUND((E2/D2),0)</f>
        <v>8922</v>
      </c>
      <c r="I2">
        <v>25</v>
      </c>
      <c r="J2">
        <v>2502</v>
      </c>
      <c r="N2">
        <v>53.28</v>
      </c>
      <c r="O2" s="111">
        <f>N2*10.764</f>
        <v>573.50591999999995</v>
      </c>
      <c r="P2" s="2">
        <f>O2*1.1</f>
        <v>630.85651199999995</v>
      </c>
      <c r="Q2" s="2">
        <f>O2</f>
        <v>573.50591999999995</v>
      </c>
      <c r="R2" s="2">
        <v>6245831</v>
      </c>
      <c r="S2" s="2">
        <f>R2/Q2</f>
        <v>10890.612951301358</v>
      </c>
      <c r="T2" s="2"/>
      <c r="AA2" s="42"/>
    </row>
    <row r="3" spans="1:35" x14ac:dyDescent="0.25">
      <c r="B3" s="124">
        <v>350</v>
      </c>
      <c r="C3" s="124">
        <v>385</v>
      </c>
      <c r="D3" s="125">
        <v>462</v>
      </c>
      <c r="E3" s="127">
        <v>4300000</v>
      </c>
      <c r="F3" s="127">
        <f t="shared" si="0"/>
        <v>12286</v>
      </c>
      <c r="G3" s="89">
        <f t="shared" si="1"/>
        <v>11169</v>
      </c>
      <c r="H3">
        <f t="shared" si="2"/>
        <v>9307</v>
      </c>
      <c r="I3">
        <v>22</v>
      </c>
      <c r="J3">
        <v>2204</v>
      </c>
      <c r="N3">
        <v>46.95</v>
      </c>
      <c r="O3" s="111">
        <f t="shared" ref="O3:O5" si="3">N3*10.764</f>
        <v>505.3698</v>
      </c>
      <c r="P3" s="2">
        <f t="shared" ref="P3:P5" si="4">O3*1.1</f>
        <v>555.90678000000003</v>
      </c>
      <c r="Q3" s="2">
        <f t="shared" ref="Q3:Q5" si="5">O3</f>
        <v>505.3698</v>
      </c>
      <c r="R3" s="2">
        <v>5510535</v>
      </c>
      <c r="S3" s="2">
        <f t="shared" ref="S3:S5" si="6">R3/O3</f>
        <v>10903.965769224833</v>
      </c>
      <c r="T3" s="2"/>
      <c r="AE3" s="42"/>
    </row>
    <row r="4" spans="1:35" x14ac:dyDescent="0.25">
      <c r="B4" s="126">
        <v>523</v>
      </c>
      <c r="C4" s="124">
        <v>575.29999999999995</v>
      </c>
      <c r="D4" s="125">
        <v>690.36</v>
      </c>
      <c r="E4" s="127">
        <v>6203000</v>
      </c>
      <c r="F4" s="127">
        <f t="shared" si="0"/>
        <v>11860</v>
      </c>
      <c r="G4" s="89">
        <f t="shared" si="1"/>
        <v>10782</v>
      </c>
      <c r="H4">
        <f t="shared" si="2"/>
        <v>8985</v>
      </c>
      <c r="I4">
        <v>11</v>
      </c>
      <c r="J4" s="5">
        <v>1102</v>
      </c>
      <c r="K4" s="5"/>
      <c r="L4" s="5"/>
      <c r="M4" s="5"/>
      <c r="N4" s="5">
        <v>52.96</v>
      </c>
      <c r="O4" s="130">
        <f t="shared" si="3"/>
        <v>570.06143999999995</v>
      </c>
      <c r="P4" s="127">
        <f t="shared" si="4"/>
        <v>627.06758400000001</v>
      </c>
      <c r="Q4" s="127">
        <f t="shared" si="5"/>
        <v>570.06143999999995</v>
      </c>
      <c r="R4" s="127">
        <v>6383180</v>
      </c>
      <c r="S4" s="127">
        <f t="shared" si="6"/>
        <v>11197.354446566322</v>
      </c>
      <c r="T4" s="2"/>
    </row>
    <row r="5" spans="1:35" x14ac:dyDescent="0.25">
      <c r="B5" s="126">
        <v>355</v>
      </c>
      <c r="C5" s="124">
        <v>390.5</v>
      </c>
      <c r="D5" s="125">
        <v>468.6</v>
      </c>
      <c r="E5" s="127">
        <v>4589000</v>
      </c>
      <c r="F5" s="127">
        <f t="shared" si="0"/>
        <v>12927</v>
      </c>
      <c r="G5" s="89">
        <f t="shared" si="1"/>
        <v>11752</v>
      </c>
      <c r="H5">
        <f t="shared" si="2"/>
        <v>9793</v>
      </c>
      <c r="I5">
        <v>22</v>
      </c>
      <c r="J5" s="5">
        <v>2202</v>
      </c>
      <c r="K5" s="5"/>
      <c r="L5" s="5"/>
      <c r="M5" s="5"/>
      <c r="N5" s="5">
        <v>52.96</v>
      </c>
      <c r="O5" s="130">
        <f t="shared" si="3"/>
        <v>570.06143999999995</v>
      </c>
      <c r="P5" s="127">
        <f t="shared" si="4"/>
        <v>627.06758400000001</v>
      </c>
      <c r="Q5" s="127">
        <f t="shared" si="5"/>
        <v>570.06143999999995</v>
      </c>
      <c r="R5" s="127">
        <v>6297192</v>
      </c>
      <c r="S5" s="127">
        <f t="shared" si="6"/>
        <v>11046.514565166872</v>
      </c>
      <c r="T5" s="2">
        <f>R5/Q5</f>
        <v>11046.514565166872</v>
      </c>
    </row>
    <row r="6" spans="1:35" x14ac:dyDescent="0.25">
      <c r="D6" s="2"/>
      <c r="E6" s="2"/>
      <c r="F6" s="2" t="e">
        <f t="shared" si="0"/>
        <v>#DIV/0!</v>
      </c>
      <c r="G6" s="89" t="e">
        <f t="shared" si="1"/>
        <v>#DIV/0!</v>
      </c>
      <c r="H6" t="e">
        <f t="shared" si="2"/>
        <v>#DIV/0!</v>
      </c>
      <c r="O6" s="111"/>
      <c r="P6" s="2">
        <f t="shared" ref="P3:P9" si="7">O6*1.1</f>
        <v>0</v>
      </c>
      <c r="Q6" s="2">
        <f t="shared" ref="Q3:Q13" si="8">O6</f>
        <v>0</v>
      </c>
      <c r="R6" s="2"/>
      <c r="S6" s="2" t="e">
        <f t="shared" ref="S3:S9" si="9">R6/O6</f>
        <v>#DIV/0!</v>
      </c>
      <c r="T6" s="2"/>
      <c r="AI6" t="s">
        <v>43</v>
      </c>
    </row>
    <row r="7" spans="1:35" x14ac:dyDescent="0.25">
      <c r="D7" s="2"/>
      <c r="E7" s="2"/>
      <c r="F7" s="2" t="e">
        <f t="shared" si="0"/>
        <v>#DIV/0!</v>
      </c>
      <c r="G7" t="e">
        <f t="shared" si="1"/>
        <v>#DIV/0!</v>
      </c>
      <c r="H7" t="e">
        <f t="shared" si="2"/>
        <v>#DIV/0!</v>
      </c>
      <c r="O7" s="2"/>
      <c r="P7" s="2">
        <f t="shared" si="7"/>
        <v>0</v>
      </c>
      <c r="Q7" s="2">
        <f t="shared" si="8"/>
        <v>0</v>
      </c>
      <c r="R7" s="2"/>
      <c r="S7" s="2" t="e">
        <f t="shared" si="9"/>
        <v>#DIV/0!</v>
      </c>
      <c r="T7" s="2"/>
    </row>
    <row r="8" spans="1:35" x14ac:dyDescent="0.25">
      <c r="D8" s="2"/>
      <c r="E8" s="2"/>
      <c r="F8" s="2" t="e">
        <f t="shared" si="0"/>
        <v>#DIV/0!</v>
      </c>
      <c r="G8" t="e">
        <f t="shared" si="1"/>
        <v>#DIV/0!</v>
      </c>
      <c r="H8" t="e">
        <f t="shared" si="2"/>
        <v>#DIV/0!</v>
      </c>
      <c r="O8" s="2"/>
      <c r="P8" s="2">
        <f t="shared" si="7"/>
        <v>0</v>
      </c>
      <c r="Q8" s="2">
        <f t="shared" si="8"/>
        <v>0</v>
      </c>
      <c r="R8" s="2"/>
      <c r="S8" s="2" t="e">
        <f t="shared" si="9"/>
        <v>#DIV/0!</v>
      </c>
      <c r="T8" s="2"/>
    </row>
    <row r="9" spans="1:35" x14ac:dyDescent="0.25">
      <c r="D9" s="2"/>
      <c r="E9" s="2"/>
      <c r="F9" s="2" t="e">
        <f t="shared" si="0"/>
        <v>#DIV/0!</v>
      </c>
      <c r="G9" t="e">
        <f t="shared" si="1"/>
        <v>#DIV/0!</v>
      </c>
      <c r="H9" t="e">
        <f t="shared" si="2"/>
        <v>#DIV/0!</v>
      </c>
      <c r="O9" s="2"/>
      <c r="P9" s="2">
        <f t="shared" si="7"/>
        <v>0</v>
      </c>
      <c r="Q9" s="2">
        <f t="shared" si="8"/>
        <v>0</v>
      </c>
      <c r="R9" s="2"/>
      <c r="S9" s="2" t="e">
        <f t="shared" si="9"/>
        <v>#DIV/0!</v>
      </c>
      <c r="T9" s="2"/>
    </row>
    <row r="10" spans="1:35" x14ac:dyDescent="0.25">
      <c r="D10" s="2"/>
      <c r="E10" s="2"/>
      <c r="F10" s="2" t="e">
        <f t="shared" si="0"/>
        <v>#DIV/0!</v>
      </c>
      <c r="G10" t="e">
        <f t="shared" si="1"/>
        <v>#DIV/0!</v>
      </c>
      <c r="H10" t="e">
        <f t="shared" si="2"/>
        <v>#DIV/0!</v>
      </c>
      <c r="Q10" s="2">
        <f t="shared" si="8"/>
        <v>0</v>
      </c>
      <c r="R10" s="2"/>
      <c r="S10" s="2"/>
    </row>
    <row r="11" spans="1:35" ht="16.5" x14ac:dyDescent="0.3">
      <c r="D11" s="2"/>
      <c r="E11" s="2"/>
      <c r="F11" s="2" t="e">
        <f t="shared" si="0"/>
        <v>#DIV/0!</v>
      </c>
      <c r="G11" t="e">
        <f t="shared" si="1"/>
        <v>#DIV/0!</v>
      </c>
      <c r="H11" t="e">
        <f t="shared" si="2"/>
        <v>#DIV/0!</v>
      </c>
      <c r="Q11" s="2">
        <f t="shared" si="8"/>
        <v>0</v>
      </c>
      <c r="R11" s="2"/>
      <c r="S11" s="2"/>
      <c r="V11" s="106"/>
      <c r="W11" s="31"/>
      <c r="X11" s="31"/>
      <c r="Y11" s="31"/>
      <c r="Z11" s="31"/>
      <c r="AA11" s="31"/>
      <c r="AB11" s="31"/>
      <c r="AC11" s="31"/>
    </row>
    <row r="12" spans="1:35" ht="18.75" x14ac:dyDescent="0.25">
      <c r="D12" s="2"/>
      <c r="E12" s="2"/>
      <c r="F12" t="e">
        <f t="shared" si="0"/>
        <v>#DIV/0!</v>
      </c>
      <c r="G12" t="e">
        <f t="shared" si="1"/>
        <v>#DIV/0!</v>
      </c>
      <c r="H12" t="e">
        <f t="shared" si="2"/>
        <v>#DIV/0!</v>
      </c>
      <c r="Q12" s="2">
        <f t="shared" si="8"/>
        <v>0</v>
      </c>
      <c r="R12" s="2"/>
      <c r="S12" s="2"/>
      <c r="V12" s="107"/>
    </row>
    <row r="13" spans="1:35" x14ac:dyDescent="0.25">
      <c r="E13" s="2"/>
      <c r="F13" t="e">
        <f t="shared" si="0"/>
        <v>#DIV/0!</v>
      </c>
      <c r="G13" t="e">
        <f t="shared" si="1"/>
        <v>#DIV/0!</v>
      </c>
      <c r="H13" t="e">
        <f t="shared" si="2"/>
        <v>#DIV/0!</v>
      </c>
      <c r="Q13" s="2">
        <f t="shared" si="8"/>
        <v>0</v>
      </c>
      <c r="R13" s="2"/>
      <c r="S13" s="2"/>
    </row>
    <row r="14" spans="1:35" x14ac:dyDescent="0.25">
      <c r="C14">
        <f t="shared" ref="C14" si="10">B14*1.1</f>
        <v>0</v>
      </c>
      <c r="D14">
        <f t="shared" ref="D14:D15" si="11">C14*1.2</f>
        <v>0</v>
      </c>
      <c r="E14" s="2"/>
      <c r="F14" t="e">
        <f t="shared" si="0"/>
        <v>#DIV/0!</v>
      </c>
      <c r="G14" t="e">
        <f t="shared" si="1"/>
        <v>#DIV/0!</v>
      </c>
      <c r="H14" t="e">
        <f t="shared" si="2"/>
        <v>#DIV/0!</v>
      </c>
      <c r="O14" s="3"/>
      <c r="P14" s="3"/>
      <c r="Q14" s="3"/>
      <c r="R14" s="112"/>
      <c r="S14" s="112"/>
      <c r="T14" s="3"/>
      <c r="U14" s="3"/>
      <c r="V14" s="3"/>
      <c r="W14" s="3"/>
      <c r="X14" s="3"/>
    </row>
    <row r="15" spans="1:35" x14ac:dyDescent="0.25">
      <c r="C15">
        <f t="shared" ref="C15" si="12">B15*1.2</f>
        <v>0</v>
      </c>
      <c r="D15">
        <f t="shared" si="11"/>
        <v>0</v>
      </c>
      <c r="E15" s="2"/>
      <c r="F15" t="e">
        <f t="shared" si="0"/>
        <v>#DIV/0!</v>
      </c>
      <c r="G15" t="e">
        <f t="shared" si="1"/>
        <v>#DIV/0!</v>
      </c>
      <c r="H15" t="e">
        <f t="shared" si="2"/>
        <v>#DIV/0!</v>
      </c>
      <c r="O15" s="3"/>
      <c r="P15" s="3"/>
      <c r="Q15" s="3"/>
      <c r="R15" s="112"/>
      <c r="S15" s="112"/>
      <c r="T15" s="3"/>
      <c r="U15" s="3"/>
      <c r="V15" s="3"/>
      <c r="W15" s="3"/>
      <c r="X15" s="3"/>
    </row>
    <row r="16" spans="1:35" x14ac:dyDescent="0.25">
      <c r="C16">
        <f t="shared" ref="C16:C19" si="13">B16*1.2</f>
        <v>0</v>
      </c>
      <c r="D16">
        <f t="shared" ref="D16:D19" si="14">C16*1.2</f>
        <v>0</v>
      </c>
      <c r="E16" s="2"/>
      <c r="F16" t="e">
        <f t="shared" ref="F16:F19" si="15">ROUND((E16/B16),0)</f>
        <v>#DIV/0!</v>
      </c>
      <c r="G16" t="e">
        <f t="shared" ref="G16:G19" si="16">ROUND((E16/C16),0)</f>
        <v>#DIV/0!</v>
      </c>
      <c r="H16" t="e">
        <f t="shared" ref="H16:H19" si="17">ROUND((E16/D16),0)</f>
        <v>#DIV/0!</v>
      </c>
      <c r="O16" s="3"/>
      <c r="P16" s="3"/>
      <c r="Q16" s="3"/>
      <c r="R16" s="112"/>
      <c r="S16" s="112"/>
      <c r="T16" s="3"/>
      <c r="U16" s="3"/>
      <c r="V16" s="3"/>
      <c r="W16" s="3"/>
      <c r="X16" s="3"/>
    </row>
    <row r="17" spans="1:19" x14ac:dyDescent="0.25">
      <c r="C17">
        <f t="shared" si="13"/>
        <v>0</v>
      </c>
      <c r="D17">
        <f t="shared" si="14"/>
        <v>0</v>
      </c>
      <c r="E17" s="2"/>
      <c r="F17" t="e">
        <f t="shared" si="15"/>
        <v>#DIV/0!</v>
      </c>
      <c r="G17" t="e">
        <f t="shared" si="16"/>
        <v>#DIV/0!</v>
      </c>
      <c r="H17" t="e">
        <f t="shared" si="17"/>
        <v>#DIV/0!</v>
      </c>
      <c r="R17" s="2"/>
      <c r="S17" s="2"/>
    </row>
    <row r="18" spans="1:19" x14ac:dyDescent="0.25">
      <c r="C18">
        <f t="shared" si="13"/>
        <v>0</v>
      </c>
      <c r="D18">
        <f t="shared" si="14"/>
        <v>0</v>
      </c>
      <c r="E18" s="2">
        <f t="shared" ref="E18:E19" si="18">R18</f>
        <v>0</v>
      </c>
      <c r="F18" t="e">
        <f t="shared" si="15"/>
        <v>#DIV/0!</v>
      </c>
      <c r="G18" t="e">
        <f t="shared" si="16"/>
        <v>#DIV/0!</v>
      </c>
      <c r="H18" t="e">
        <f t="shared" si="17"/>
        <v>#DIV/0!</v>
      </c>
      <c r="I18">
        <f>T18</f>
        <v>0</v>
      </c>
      <c r="J18">
        <f>U18</f>
        <v>0</v>
      </c>
      <c r="R18" s="2"/>
      <c r="S18" s="2"/>
    </row>
    <row r="19" spans="1:19" x14ac:dyDescent="0.25">
      <c r="C19">
        <f t="shared" si="13"/>
        <v>0</v>
      </c>
      <c r="D19">
        <f t="shared" si="14"/>
        <v>0</v>
      </c>
      <c r="E19" s="2">
        <f t="shared" si="18"/>
        <v>0</v>
      </c>
      <c r="F19" t="e">
        <f t="shared" si="15"/>
        <v>#DIV/0!</v>
      </c>
      <c r="G19" t="e">
        <f t="shared" si="16"/>
        <v>#DIV/0!</v>
      </c>
      <c r="H19" t="e">
        <f t="shared" si="17"/>
        <v>#DIV/0!</v>
      </c>
      <c r="I19">
        <f>T19</f>
        <v>0</v>
      </c>
      <c r="J19">
        <f>U19</f>
        <v>0</v>
      </c>
      <c r="R19" s="2"/>
      <c r="S19" s="2"/>
    </row>
    <row r="20" spans="1:19" s="6" customFormat="1" x14ac:dyDescent="0.25">
      <c r="A20" s="89"/>
      <c r="B20" s="89"/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</row>
    <row r="21" spans="1:19" s="6" customFormat="1" ht="16.5" x14ac:dyDescent="0.3">
      <c r="A21" s="89"/>
      <c r="B21" s="89"/>
      <c r="C21" s="89"/>
      <c r="D21" s="89"/>
      <c r="E21" s="89"/>
      <c r="F21" s="31"/>
      <c r="G21" s="89"/>
      <c r="H21" s="89"/>
      <c r="I21" s="89"/>
      <c r="J21" s="89"/>
      <c r="K21" s="89"/>
      <c r="L21" s="89"/>
      <c r="M21" s="89"/>
    </row>
    <row r="22" spans="1:19" s="6" customFormat="1" x14ac:dyDescent="0.25">
      <c r="A22" s="89"/>
      <c r="B22" s="89"/>
      <c r="C22" s="89"/>
      <c r="D22" s="89"/>
      <c r="E22" s="89"/>
      <c r="F22" s="104" t="s">
        <v>67</v>
      </c>
      <c r="G22" s="89"/>
      <c r="H22" s="89"/>
      <c r="I22" s="89"/>
      <c r="J22" s="89"/>
      <c r="K22" s="89"/>
      <c r="L22" s="89"/>
      <c r="M22" s="89"/>
    </row>
    <row r="23" spans="1:19" s="6" customFormat="1" x14ac:dyDescent="0.25">
      <c r="B23" s="89"/>
      <c r="C23" s="109"/>
      <c r="D23" s="109"/>
      <c r="E23" s="109"/>
      <c r="F23" s="105" t="s">
        <v>66</v>
      </c>
      <c r="G23" s="105">
        <v>394</v>
      </c>
      <c r="H23" s="89"/>
      <c r="I23" s="89">
        <f>G23*9500</f>
        <v>3743000</v>
      </c>
      <c r="J23" s="89"/>
      <c r="K23" s="89"/>
      <c r="L23" s="89"/>
      <c r="M23" s="89"/>
    </row>
    <row r="24" spans="1:19" s="6" customFormat="1" x14ac:dyDescent="0.25">
      <c r="B24" s="90"/>
      <c r="C24" s="90" t="s">
        <v>1</v>
      </c>
      <c r="D24" s="90">
        <v>7100000</v>
      </c>
      <c r="E24" s="90"/>
      <c r="F24" s="91" t="s">
        <v>62</v>
      </c>
      <c r="G24" s="91">
        <v>0</v>
      </c>
      <c r="H24" s="90"/>
      <c r="I24" s="90"/>
      <c r="J24" s="90"/>
      <c r="K24" s="90"/>
      <c r="L24" s="90"/>
      <c r="M24" s="90"/>
    </row>
    <row r="25" spans="1:19" s="6" customFormat="1" x14ac:dyDescent="0.25">
      <c r="B25" s="90"/>
      <c r="C25" s="90"/>
      <c r="D25" s="90"/>
      <c r="E25" s="90"/>
      <c r="F25" s="91" t="s">
        <v>68</v>
      </c>
      <c r="G25" s="91">
        <v>0</v>
      </c>
      <c r="H25" s="90"/>
      <c r="I25" s="90"/>
      <c r="J25" s="90"/>
      <c r="K25" s="90"/>
      <c r="L25" s="90"/>
      <c r="M25" s="90"/>
    </row>
    <row r="26" spans="1:19" s="6" customFormat="1" x14ac:dyDescent="0.25">
      <c r="B26" s="90"/>
      <c r="C26" s="90"/>
      <c r="D26" s="90"/>
      <c r="E26" s="90"/>
      <c r="F26" s="92" t="s">
        <v>69</v>
      </c>
      <c r="G26" s="92">
        <f>G23+G24+G25</f>
        <v>394</v>
      </c>
      <c r="H26" s="90"/>
      <c r="I26" s="90"/>
      <c r="J26" s="90"/>
      <c r="K26" s="90"/>
      <c r="L26" s="90"/>
      <c r="M26" s="90"/>
    </row>
    <row r="27" spans="1:19" s="6" customFormat="1" x14ac:dyDescent="0.25">
      <c r="B27" s="90"/>
      <c r="C27" s="90"/>
      <c r="D27" s="90"/>
      <c r="E27" s="90"/>
      <c r="F27" s="91"/>
      <c r="G27" s="91"/>
      <c r="H27" s="90"/>
      <c r="I27" s="90"/>
      <c r="J27" s="90"/>
      <c r="K27" s="90"/>
      <c r="L27" s="90"/>
      <c r="M27" s="90"/>
    </row>
    <row r="28" spans="1:19" s="6" customFormat="1" x14ac:dyDescent="0.25">
      <c r="B28" s="90"/>
      <c r="C28" s="90"/>
      <c r="D28" s="90"/>
      <c r="E28" s="90"/>
      <c r="F28" s="91" t="s">
        <v>61</v>
      </c>
      <c r="G28" s="91">
        <v>0</v>
      </c>
      <c r="H28" s="90"/>
      <c r="I28" s="90" t="e">
        <f>G34/G28</f>
        <v>#DIV/0!</v>
      </c>
      <c r="J28" s="90"/>
      <c r="K28" s="90"/>
      <c r="L28" s="90"/>
      <c r="M28" s="90"/>
    </row>
    <row r="29" spans="1:19" s="6" customFormat="1" x14ac:dyDescent="0.25">
      <c r="B29" s="90"/>
      <c r="C29" s="90"/>
      <c r="D29" s="90"/>
      <c r="E29" s="90"/>
      <c r="F29" s="91" t="s">
        <v>62</v>
      </c>
      <c r="G29" s="91">
        <v>0</v>
      </c>
      <c r="H29" s="90"/>
      <c r="I29" s="90"/>
      <c r="J29" s="90"/>
      <c r="K29" s="90"/>
      <c r="L29" s="90"/>
      <c r="M29" s="90"/>
    </row>
    <row r="30" spans="1:19" s="6" customFormat="1" x14ac:dyDescent="0.25">
      <c r="B30" s="90"/>
      <c r="C30" s="90"/>
      <c r="D30" s="90"/>
      <c r="E30" s="90"/>
      <c r="F30" s="91" t="s">
        <v>60</v>
      </c>
      <c r="G30" s="91">
        <v>0</v>
      </c>
      <c r="H30" s="90"/>
      <c r="I30" s="90"/>
      <c r="J30" s="90"/>
      <c r="K30" s="90"/>
      <c r="L30" s="90"/>
      <c r="M30" s="90"/>
    </row>
    <row r="31" spans="1:19" s="6" customFormat="1" x14ac:dyDescent="0.25">
      <c r="B31" s="90"/>
      <c r="C31" s="93"/>
      <c r="D31" s="93"/>
      <c r="E31" s="90"/>
      <c r="F31" s="92" t="s">
        <v>63</v>
      </c>
      <c r="G31" s="92">
        <f>SUM(G28:G30)</f>
        <v>0</v>
      </c>
      <c r="H31" s="90"/>
      <c r="I31" s="90" t="e">
        <f>I23/G31</f>
        <v>#DIV/0!</v>
      </c>
      <c r="J31" s="90"/>
      <c r="K31" s="90"/>
      <c r="L31" s="90"/>
      <c r="M31" s="90"/>
      <c r="O31" s="43"/>
      <c r="P31" s="43"/>
      <c r="Q31" s="43"/>
    </row>
    <row r="32" spans="1:19" s="6" customFormat="1" x14ac:dyDescent="0.25">
      <c r="B32" s="90"/>
      <c r="C32" s="93"/>
      <c r="D32" s="93"/>
      <c r="E32" s="90"/>
      <c r="F32" s="92" t="s">
        <v>64</v>
      </c>
      <c r="G32" s="91">
        <f>G31</f>
        <v>0</v>
      </c>
      <c r="H32" s="90" t="e">
        <f>G31/G32</f>
        <v>#DIV/0!</v>
      </c>
      <c r="I32" s="90" t="s">
        <v>44</v>
      </c>
      <c r="J32" s="90"/>
      <c r="K32" s="90"/>
      <c r="L32" s="90"/>
      <c r="M32" s="90"/>
    </row>
    <row r="33" spans="2:20" s="6" customFormat="1" x14ac:dyDescent="0.25">
      <c r="B33" s="90"/>
      <c r="C33" s="93"/>
      <c r="D33" s="93"/>
      <c r="E33" s="90"/>
      <c r="F33" s="91" t="s">
        <v>41</v>
      </c>
      <c r="G33" s="91">
        <v>10000</v>
      </c>
      <c r="H33" s="90"/>
      <c r="I33" s="90"/>
      <c r="J33" s="90"/>
      <c r="K33" s="90"/>
      <c r="L33" s="90"/>
      <c r="M33" s="90"/>
    </row>
    <row r="34" spans="2:20" s="6" customFormat="1" x14ac:dyDescent="0.25">
      <c r="B34" s="90"/>
      <c r="C34" s="93"/>
      <c r="D34" s="93"/>
      <c r="E34" s="90"/>
      <c r="F34" s="92" t="s">
        <v>42</v>
      </c>
      <c r="G34" s="92">
        <f>G26*G33</f>
        <v>3940000</v>
      </c>
      <c r="H34" s="90" t="e">
        <f>G34/D28</f>
        <v>#DIV/0!</v>
      </c>
      <c r="I34" s="90"/>
      <c r="J34" s="90"/>
      <c r="K34" s="90"/>
      <c r="L34" s="90"/>
      <c r="M34" s="90"/>
    </row>
    <row r="35" spans="2:20" s="6" customFormat="1" x14ac:dyDescent="0.25">
      <c r="B35" s="90"/>
      <c r="C35" s="93"/>
      <c r="D35" s="93"/>
      <c r="E35" s="90"/>
      <c r="F35" s="92" t="s">
        <v>20</v>
      </c>
      <c r="G35" s="92">
        <f>G34*90%</f>
        <v>3546000</v>
      </c>
      <c r="H35" s="90"/>
      <c r="I35" s="90"/>
      <c r="J35" s="90"/>
      <c r="K35" s="90"/>
      <c r="L35" s="90"/>
      <c r="M35" s="90"/>
    </row>
    <row r="36" spans="2:20" s="6" customFormat="1" x14ac:dyDescent="0.25">
      <c r="B36" s="90"/>
      <c r="C36" s="93"/>
      <c r="D36" s="93"/>
      <c r="E36" s="90"/>
      <c r="F36" s="92" t="s">
        <v>21</v>
      </c>
      <c r="G36" s="92">
        <f>G34*80%</f>
        <v>3152000</v>
      </c>
      <c r="H36" s="90"/>
      <c r="I36" s="90"/>
      <c r="J36" s="90"/>
      <c r="K36" s="90"/>
      <c r="L36" s="90"/>
      <c r="M36" s="90"/>
    </row>
    <row r="37" spans="2:20" x14ac:dyDescent="0.25"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</row>
    <row r="38" spans="2:20" x14ac:dyDescent="0.25"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6"/>
      <c r="O38" s="6"/>
      <c r="P38" s="6"/>
      <c r="Q38" s="6"/>
      <c r="R38" s="6"/>
      <c r="S38" s="6"/>
      <c r="T38" s="6"/>
    </row>
    <row r="39" spans="2:20" x14ac:dyDescent="0.25"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6"/>
      <c r="O39" s="6"/>
      <c r="P39" s="6"/>
      <c r="Q39" s="6"/>
      <c r="R39" s="6"/>
      <c r="S39" s="6"/>
      <c r="T39" s="6"/>
    </row>
    <row r="40" spans="2:20" x14ac:dyDescent="0.25"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6"/>
      <c r="O40" s="6"/>
      <c r="P40" s="6"/>
      <c r="Q40" s="6"/>
      <c r="R40" s="6"/>
      <c r="S40" s="6"/>
      <c r="T40" s="6"/>
    </row>
    <row r="41" spans="2:20" x14ac:dyDescent="0.25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6"/>
      <c r="O41" s="6"/>
      <c r="P41" s="6"/>
      <c r="Q41" s="6"/>
      <c r="R41" s="6"/>
      <c r="S41" s="6"/>
      <c r="T41" s="6"/>
    </row>
    <row r="42" spans="2:20" x14ac:dyDescent="0.25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6"/>
      <c r="O42" s="6"/>
      <c r="P42" s="6"/>
      <c r="Q42" s="6"/>
      <c r="R42" s="6"/>
      <c r="S42" s="6"/>
      <c r="T42" s="6"/>
    </row>
    <row r="43" spans="2:20" x14ac:dyDescent="0.25"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6"/>
      <c r="O43" s="43"/>
      <c r="P43" s="43"/>
      <c r="Q43" s="43"/>
      <c r="R43" s="6"/>
      <c r="S43" s="6"/>
      <c r="T43" s="6"/>
    </row>
    <row r="44" spans="2:20" x14ac:dyDescent="0.25"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6"/>
      <c r="O44" s="6"/>
      <c r="P44" s="6"/>
      <c r="Q44" s="6"/>
      <c r="R44" s="6"/>
      <c r="S44" s="6"/>
      <c r="T44" s="6"/>
    </row>
    <row r="45" spans="2:20" x14ac:dyDescent="0.25"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6"/>
      <c r="O45" s="6"/>
      <c r="P45" s="6"/>
      <c r="Q45" s="6"/>
      <c r="R45" s="6"/>
      <c r="S45" s="6"/>
      <c r="T45" s="6"/>
    </row>
    <row r="46" spans="2:20" x14ac:dyDescent="0.25">
      <c r="N46" s="6"/>
      <c r="O46" s="6"/>
      <c r="P46" s="6"/>
      <c r="Q46" s="6"/>
      <c r="R46" s="6"/>
      <c r="S46" s="6"/>
      <c r="T46" s="6"/>
    </row>
    <row r="49" spans="14:20" x14ac:dyDescent="0.25">
      <c r="N49" s="6"/>
      <c r="O49" s="6"/>
      <c r="P49" s="6"/>
      <c r="Q49" s="6"/>
      <c r="R49" s="6"/>
      <c r="S49" s="6"/>
      <c r="T49" s="6"/>
    </row>
    <row r="50" spans="14:20" x14ac:dyDescent="0.25">
      <c r="N50" s="6"/>
      <c r="O50" s="6"/>
      <c r="P50" s="6"/>
      <c r="Q50" s="6"/>
      <c r="R50" s="6"/>
      <c r="S50" s="6"/>
      <c r="T50" s="6"/>
    </row>
    <row r="51" spans="14:20" x14ac:dyDescent="0.25">
      <c r="N51" s="6"/>
      <c r="O51" s="6"/>
      <c r="P51" s="6"/>
      <c r="Q51" s="6"/>
      <c r="R51" s="6"/>
      <c r="S51" s="6"/>
      <c r="T51" s="6"/>
    </row>
    <row r="52" spans="14:20" x14ac:dyDescent="0.25">
      <c r="N52" s="6"/>
      <c r="O52" s="6"/>
      <c r="P52" s="6"/>
      <c r="Q52" s="6"/>
      <c r="R52" s="6"/>
      <c r="S52" s="6"/>
      <c r="T52" s="6"/>
    </row>
    <row r="53" spans="14:20" x14ac:dyDescent="0.25">
      <c r="N53" s="6"/>
      <c r="O53" s="43"/>
      <c r="P53" s="43"/>
      <c r="Q53" s="43"/>
      <c r="R53" s="6"/>
      <c r="S53" s="6"/>
      <c r="T53" s="6"/>
    </row>
    <row r="54" spans="14:20" x14ac:dyDescent="0.25">
      <c r="N54" s="6"/>
      <c r="O54" s="6"/>
      <c r="P54" s="6"/>
      <c r="Q54" s="6"/>
      <c r="R54" s="6"/>
      <c r="S54" s="6"/>
      <c r="T54" s="6"/>
    </row>
    <row r="55" spans="14:20" x14ac:dyDescent="0.25">
      <c r="N55" s="6"/>
      <c r="O55" s="6"/>
      <c r="P55" s="6"/>
      <c r="Q55" s="6"/>
      <c r="R55" s="6"/>
      <c r="S55" s="6"/>
      <c r="T55" s="6"/>
    </row>
    <row r="56" spans="14:20" x14ac:dyDescent="0.25">
      <c r="N56" s="6"/>
      <c r="O56" s="6"/>
      <c r="P56" s="6"/>
      <c r="Q56" s="6"/>
      <c r="R56" s="6"/>
      <c r="S56" s="6"/>
      <c r="T5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workbookViewId="0"/>
  </sheetViews>
  <sheetFormatPr defaultRowHeight="15" x14ac:dyDescent="0.25"/>
  <sheetData>
    <row r="117" spans="6:13" x14ac:dyDescent="0.25">
      <c r="F117" s="122" t="s">
        <v>58</v>
      </c>
      <c r="G117" s="122"/>
      <c r="H117" s="122"/>
      <c r="I117" s="122"/>
      <c r="J117" s="122"/>
      <c r="K117" s="122"/>
      <c r="L117" s="122"/>
      <c r="M117" s="122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72" workbookViewId="0">
      <selection activeCell="A242" sqref="A2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A1"/>
  <sheetViews>
    <sheetView topLeftCell="A7" workbookViewId="0">
      <selection activeCell="P72" sqref="P7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2024-12-06T08:04:28Z</dcterms:modified>
</cp:coreProperties>
</file>