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Sitesh kumar Pati\"/>
    </mc:Choice>
  </mc:AlternateContent>
  <xr:revisionPtr revIDLastSave="0" documentId="13_ncr:1_{716EC4A8-1817-496A-A064-519951DE5CB8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Calculation" sheetId="23" r:id="rId1"/>
    <sheet name="22-23" sheetId="4" r:id="rId2"/>
    <sheet name="Sheet16" sheetId="31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6" r:id="rId14"/>
    <sheet name="Sheet12" sheetId="27" r:id="rId15"/>
    <sheet name="Sheet13" sheetId="28" r:id="rId16"/>
    <sheet name="Sheet14" sheetId="29" r:id="rId17"/>
    <sheet name="Sheet15" sheetId="30" r:id="rId18"/>
  </sheets>
  <calcPr calcId="191029"/>
</workbook>
</file>

<file path=xl/calcChain.xml><?xml version="1.0" encoding="utf-8"?>
<calcChain xmlns="http://schemas.openxmlformats.org/spreadsheetml/2006/main">
  <c r="C27" i="23" l="1"/>
  <c r="C23" i="23"/>
  <c r="C22" i="23"/>
  <c r="C21" i="23"/>
  <c r="G33" i="4"/>
  <c r="G34" i="4" s="1"/>
  <c r="G32" i="4"/>
  <c r="G39" i="4"/>
  <c r="G40" i="4" s="1"/>
  <c r="G41" i="4" s="1"/>
  <c r="Q15" i="4" l="1"/>
  <c r="Q14" i="4"/>
  <c r="Q13" i="4"/>
  <c r="Q12" i="4"/>
  <c r="Q11" i="4"/>
  <c r="Q10" i="4"/>
  <c r="Q4" i="4"/>
  <c r="J30" i="4"/>
  <c r="G30" i="4"/>
  <c r="G28" i="4"/>
  <c r="P2" i="4" l="1"/>
  <c r="P3" i="4"/>
  <c r="B3" i="4" s="1"/>
  <c r="C3" i="4" s="1"/>
  <c r="D3" i="4" s="1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A18" i="23"/>
  <c r="P20" i="4"/>
  <c r="Q20" i="4" s="1"/>
  <c r="B20" i="4" s="1"/>
  <c r="C20" i="4" s="1"/>
  <c r="D20" i="4" s="1"/>
  <c r="J20" i="4"/>
  <c r="I20" i="4"/>
  <c r="E20" i="4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F8" i="4" l="1"/>
  <c r="G8" i="4"/>
  <c r="F2" i="4"/>
  <c r="G2" i="4"/>
  <c r="F6" i="4"/>
  <c r="G6" i="4"/>
  <c r="F10" i="4"/>
  <c r="G10" i="4"/>
  <c r="F14" i="4"/>
  <c r="G14" i="4"/>
  <c r="G3" i="4"/>
  <c r="F3" i="4"/>
  <c r="F7" i="4"/>
  <c r="G7" i="4"/>
  <c r="F11" i="4"/>
  <c r="G11" i="4"/>
  <c r="G15" i="4"/>
  <c r="F15" i="4"/>
  <c r="F4" i="4"/>
  <c r="G4" i="4"/>
  <c r="F16" i="4"/>
  <c r="G16" i="4"/>
  <c r="F12" i="4"/>
  <c r="G12" i="4"/>
  <c r="G9" i="4"/>
  <c r="F9" i="4"/>
  <c r="F13" i="4"/>
  <c r="G13" i="4"/>
  <c r="F20" i="4"/>
  <c r="G20" i="4"/>
  <c r="H12" i="4"/>
  <c r="H4" i="4"/>
  <c r="H9" i="4"/>
  <c r="H3" i="4"/>
  <c r="D2" i="4"/>
  <c r="H2" i="4" s="1"/>
  <c r="H8" i="4"/>
  <c r="D6" i="4"/>
  <c r="H6" i="4" s="1"/>
  <c r="D10" i="4"/>
  <c r="H10" i="4" s="1"/>
  <c r="D14" i="4"/>
  <c r="H14" i="4" s="1"/>
  <c r="H7" i="4"/>
  <c r="H15" i="4"/>
  <c r="H16" i="4"/>
  <c r="H13" i="4"/>
  <c r="H11" i="4"/>
  <c r="B5" i="4"/>
  <c r="F5" i="4" s="1"/>
  <c r="H20" i="4"/>
  <c r="H29" i="4"/>
  <c r="C5" i="4" l="1"/>
  <c r="G5" i="4" s="1"/>
  <c r="D5" i="4" l="1"/>
  <c r="H5" i="4" s="1"/>
  <c r="C86" i="23" l="1"/>
  <c r="C25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P21" i="4" l="1"/>
  <c r="Q21" i="4" s="1"/>
  <c r="J21" i="4"/>
  <c r="I21" i="4"/>
  <c r="E21" i="4"/>
  <c r="P19" i="4"/>
  <c r="Q19" i="4" s="1"/>
  <c r="J19" i="4"/>
  <c r="I19" i="4"/>
  <c r="E19" i="4"/>
  <c r="P18" i="4"/>
  <c r="J18" i="4"/>
  <c r="I18" i="4"/>
  <c r="E18" i="4"/>
  <c r="E17" i="4"/>
  <c r="B17" i="4" l="1"/>
  <c r="F17" i="4" s="1"/>
  <c r="B19" i="4"/>
  <c r="F19" i="4" s="1"/>
  <c r="B18" i="4"/>
  <c r="F18" i="4" s="1"/>
  <c r="B21" i="4"/>
  <c r="F21" i="4" s="1"/>
  <c r="C21" i="4" l="1"/>
  <c r="G21" i="4" s="1"/>
  <c r="C19" i="4"/>
  <c r="G19" i="4" s="1"/>
  <c r="C18" i="4"/>
  <c r="C17" i="4"/>
  <c r="G17" i="4" s="1"/>
  <c r="D21" i="4"/>
  <c r="H21" i="4" s="1"/>
  <c r="D19" i="4"/>
  <c r="H19" i="4" s="1"/>
  <c r="D17" i="4" l="1"/>
  <c r="H17" i="4" s="1"/>
  <c r="D18" i="4"/>
  <c r="H18" i="4" s="1"/>
  <c r="G18" i="4"/>
</calcChain>
</file>

<file path=xl/sharedStrings.xml><?xml version="1.0" encoding="utf-8"?>
<sst xmlns="http://schemas.openxmlformats.org/spreadsheetml/2006/main" count="55" uniqueCount="49">
  <si>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</si>
  <si>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</si>
  <si>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</si>
  <si>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</si>
  <si>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</si>
  <si>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</si>
  <si>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</si>
  <si>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</si>
  <si>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</si>
  <si>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</si>
  <si>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</si>
  <si>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</si>
  <si>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</si>
  <si>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</si>
  <si>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</si>
  <si>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</si>
  <si>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</si>
  <si>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</si>
  <si>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</si>
  <si>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</si>
  <si>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</si>
  <si>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</si>
  <si>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</si>
  <si>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</si>
  <si>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</si>
  <si>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</si>
  <si>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</si>
  <si>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</si>
  <si>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</si>
  <si>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Rate</t>
  </si>
  <si>
    <t>FMV</t>
  </si>
  <si>
    <t xml:space="preserve">Rate on </t>
  </si>
  <si>
    <t>RERA CA</t>
  </si>
  <si>
    <t>BALC</t>
  </si>
  <si>
    <t>ACA</t>
  </si>
  <si>
    <t>total</t>
  </si>
  <si>
    <t>Draft Agreement  - 1,25,39,369/-</t>
  </si>
  <si>
    <t>1 car parking</t>
  </si>
  <si>
    <t>12.08.24</t>
  </si>
  <si>
    <t>03.06.24</t>
  </si>
  <si>
    <t>30.05.24</t>
  </si>
  <si>
    <t>30.5.24</t>
  </si>
  <si>
    <t>25.05.24</t>
  </si>
  <si>
    <t>01.08.24</t>
  </si>
  <si>
    <t>under cons</t>
  </si>
  <si>
    <t>SBI\RASMECCC Panvel\Sarthak Mohapatra</t>
  </si>
  <si>
    <t>flat no.3804 .38th floor G Wing habitat Raymond Realty Tower village Panchpakhadi Thane</t>
  </si>
  <si>
    <t>loan - 1.18 cr.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</si>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</sst>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43" fontId="0" fillId="0" borderId="9" xfId="1" applyFont="1" applyBorder="1"/>
    <xf numFmtId="43" fontId="0" fillId="0" borderId="0" xfId="0" applyNumberFormat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  <xf numFmtId="43" fontId="0" fillId="3" borderId="0" xfId="1" applyFont="1" applyFill="1"/>
    <xf numFmtId="0" fontId="3" fillId="0" borderId="0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9D2BE-1ABF-4057-9476-890F18D1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A4A969-8AAB-4F69-BEAF-B123BF4A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ACA5BD-ABD2-4F9A-8C85-C370FDE27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47BD03-9A73-4B24-B6B3-EFB97442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A59A8-691C-43E5-9229-D5AD9B764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0A14C-FCB1-40E8-AB18-BDB564CB8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515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2F9006-0E36-4804-B536-C5A4A030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6E7ED-2A57-44DA-8E41-0766DD86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172660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E92C0C-508C-4A07-9278-E027C21F8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F33066-FEAC-4AC0-9153-0FE4CD4A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F048F-6E45-41FE-92DE-E3C77157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36D82C-CCF2-4E69-9F44-3D1558208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D8A1D7-FC43-469C-8D5A-FA03959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A8221-8782-4CC2-A354-D55B09EFD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383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7B9653-D60D-420C-8B77-C6C6AC78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6A42D9-0370-4F8E-B87E-31CD885E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6"/>
  <sheetViews>
    <sheetView tabSelected="1" topLeftCell="A10" zoomScale="130" zoomScaleNormal="130" workbookViewId="0">
      <selection activeCell="J25" sqref="J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5" customWidth="1"/>
    <col min="4" max="4" width="12.5703125" style="15" bestFit="1" customWidth="1"/>
    <col min="5" max="5" width="14.28515625" bestFit="1" customWidth="1"/>
    <col min="6" max="6" width="11.5703125" bestFit="1" customWidth="1"/>
  </cols>
  <sheetData>
    <row r="1" spans="1:6" x14ac:dyDescent="0.25">
      <c r="A1" s="9"/>
      <c r="B1" s="10"/>
      <c r="C1" s="11"/>
      <c r="D1" s="12"/>
      <c r="F1" s="13"/>
    </row>
    <row r="2" spans="1:6" x14ac:dyDescent="0.25">
      <c r="A2" s="14"/>
      <c r="D2" s="16"/>
      <c r="F2" s="17"/>
    </row>
    <row r="3" spans="1:6" x14ac:dyDescent="0.25">
      <c r="A3" s="14" t="s">
        <v>13</v>
      </c>
      <c r="B3" s="18"/>
      <c r="C3" s="19">
        <v>24000</v>
      </c>
      <c r="D3" s="22" t="s">
        <v>31</v>
      </c>
      <c r="E3" s="5" t="s">
        <v>34</v>
      </c>
      <c r="F3" s="17"/>
    </row>
    <row r="4" spans="1:6" ht="30" x14ac:dyDescent="0.25">
      <c r="A4" s="21" t="s">
        <v>14</v>
      </c>
      <c r="B4" s="18"/>
      <c r="C4" s="19">
        <v>3000</v>
      </c>
      <c r="D4" s="22"/>
      <c r="F4" s="17"/>
    </row>
    <row r="5" spans="1:6" x14ac:dyDescent="0.25">
      <c r="A5" s="14" t="s">
        <v>15</v>
      </c>
      <c r="B5" s="18"/>
      <c r="C5" s="19">
        <f>C3-C4</f>
        <v>21000</v>
      </c>
      <c r="D5" s="22"/>
      <c r="F5" s="17"/>
    </row>
    <row r="6" spans="1:6" x14ac:dyDescent="0.25">
      <c r="A6" s="14" t="s">
        <v>16</v>
      </c>
      <c r="B6" s="18"/>
      <c r="C6" s="19">
        <f>C4</f>
        <v>3000</v>
      </c>
      <c r="D6" s="22"/>
      <c r="F6" s="17"/>
    </row>
    <row r="7" spans="1:6" x14ac:dyDescent="0.25">
      <c r="A7" s="14" t="s">
        <v>17</v>
      </c>
      <c r="B7" s="23"/>
      <c r="C7" s="24">
        <f>D7-D8</f>
        <v>0</v>
      </c>
      <c r="D7" s="24">
        <v>2024</v>
      </c>
      <c r="F7" s="17"/>
    </row>
    <row r="8" spans="1:6" x14ac:dyDescent="0.25">
      <c r="A8" s="14" t="s">
        <v>18</v>
      </c>
      <c r="B8" s="23"/>
      <c r="C8" s="24">
        <f>C9-C7</f>
        <v>60</v>
      </c>
      <c r="D8" s="24">
        <v>2024</v>
      </c>
      <c r="E8" t="s">
        <v>44</v>
      </c>
      <c r="F8" s="17"/>
    </row>
    <row r="9" spans="1:6" x14ac:dyDescent="0.25">
      <c r="A9" s="14" t="s">
        <v>19</v>
      </c>
      <c r="B9" s="23"/>
      <c r="C9" s="24">
        <v>60</v>
      </c>
      <c r="D9" s="24"/>
      <c r="F9" s="17"/>
    </row>
    <row r="10" spans="1:6" ht="30" x14ac:dyDescent="0.25">
      <c r="A10" s="21" t="s">
        <v>20</v>
      </c>
      <c r="B10" s="23"/>
      <c r="C10" s="24">
        <f>90*C7/C9</f>
        <v>0</v>
      </c>
      <c r="D10" s="24"/>
      <c r="F10" s="17"/>
    </row>
    <row r="11" spans="1:6" x14ac:dyDescent="0.25">
      <c r="A11" s="14"/>
      <c r="B11" s="25"/>
      <c r="C11" s="26">
        <f>C10%</f>
        <v>0</v>
      </c>
      <c r="D11" s="26"/>
      <c r="F11" s="17"/>
    </row>
    <row r="12" spans="1:6" x14ac:dyDescent="0.25">
      <c r="A12" s="14" t="s">
        <v>21</v>
      </c>
      <c r="B12" s="18"/>
      <c r="C12" s="19">
        <f>C6*C11</f>
        <v>0</v>
      </c>
      <c r="D12" s="22"/>
      <c r="F12" s="17"/>
    </row>
    <row r="13" spans="1:6" x14ac:dyDescent="0.25">
      <c r="A13" s="14" t="s">
        <v>22</v>
      </c>
      <c r="B13" s="18"/>
      <c r="C13" s="19">
        <f>C6-C12</f>
        <v>3000</v>
      </c>
      <c r="D13" s="22"/>
      <c r="F13" s="17"/>
    </row>
    <row r="14" spans="1:6" x14ac:dyDescent="0.25">
      <c r="A14" s="14" t="s">
        <v>15</v>
      </c>
      <c r="B14" s="18"/>
      <c r="C14" s="19">
        <f>C5</f>
        <v>21000</v>
      </c>
      <c r="D14" s="22"/>
      <c r="F14" s="17"/>
    </row>
    <row r="15" spans="1:6" x14ac:dyDescent="0.25">
      <c r="B15" s="18"/>
      <c r="C15" s="19"/>
      <c r="D15" s="22"/>
      <c r="F15" s="17"/>
    </row>
    <row r="16" spans="1:6" x14ac:dyDescent="0.25">
      <c r="A16" s="27" t="s">
        <v>23</v>
      </c>
      <c r="B16" s="28"/>
      <c r="C16" s="20">
        <f>C14+C13</f>
        <v>24000</v>
      </c>
      <c r="D16" s="22"/>
      <c r="F16" s="17"/>
    </row>
    <row r="17" spans="1:6" x14ac:dyDescent="0.25">
      <c r="B17" s="23"/>
      <c r="C17" s="24"/>
      <c r="D17" s="24"/>
      <c r="F17" s="17"/>
    </row>
    <row r="18" spans="1:6" x14ac:dyDescent="0.25">
      <c r="A18" s="46" t="str">
        <f>E3</f>
        <v>ACA</v>
      </c>
      <c r="B18" s="6"/>
      <c r="C18" s="29">
        <v>600</v>
      </c>
      <c r="D18" s="24"/>
      <c r="F18" s="17"/>
    </row>
    <row r="19" spans="1:6" x14ac:dyDescent="0.25">
      <c r="A19" s="14" t="s">
        <v>30</v>
      </c>
      <c r="B19" s="5"/>
      <c r="C19" s="30">
        <f>C18*C16</f>
        <v>14400000</v>
      </c>
      <c r="D19" s="31"/>
      <c r="E19" s="42"/>
      <c r="F19" s="32"/>
    </row>
    <row r="20" spans="1:6" x14ac:dyDescent="0.25">
      <c r="A20" s="14" t="s">
        <v>48</v>
      </c>
      <c r="B20" s="5"/>
      <c r="C20" s="30">
        <v>800000</v>
      </c>
      <c r="D20" s="52"/>
      <c r="E20" s="42"/>
      <c r="F20" s="32"/>
    </row>
    <row r="21" spans="1:6" x14ac:dyDescent="0.25">
      <c r="A21" s="14" t="s">
        <v>30</v>
      </c>
      <c r="B21" s="5"/>
      <c r="C21" s="30">
        <f>SUM(C18:C20)</f>
        <v>15200600</v>
      </c>
      <c r="D21" s="52"/>
      <c r="E21" s="42"/>
      <c r="F21" s="32"/>
    </row>
    <row r="22" spans="1:6" x14ac:dyDescent="0.25">
      <c r="A22" s="14" t="s">
        <v>24</v>
      </c>
      <c r="C22" s="33">
        <f>C21*98%</f>
        <v>14896588</v>
      </c>
      <c r="D22" s="30"/>
      <c r="F22" s="17"/>
    </row>
    <row r="23" spans="1:6" x14ac:dyDescent="0.25">
      <c r="A23" s="14" t="s">
        <v>25</v>
      </c>
      <c r="C23" s="33">
        <f>C21*80%</f>
        <v>12160480</v>
      </c>
      <c r="D23" s="33"/>
      <c r="F23" s="17"/>
    </row>
    <row r="24" spans="1:6" x14ac:dyDescent="0.25">
      <c r="A24" s="14"/>
      <c r="D24" s="24"/>
      <c r="F24" s="34"/>
    </row>
    <row r="25" spans="1:6" x14ac:dyDescent="0.25">
      <c r="A25" s="35" t="s">
        <v>26</v>
      </c>
      <c r="B25" s="36"/>
      <c r="C25" s="37">
        <f>C4*C18</f>
        <v>1800000</v>
      </c>
      <c r="D25" s="37"/>
    </row>
    <row r="26" spans="1:6" x14ac:dyDescent="0.25">
      <c r="A26" s="14" t="s">
        <v>27</v>
      </c>
    </row>
    <row r="27" spans="1:6" x14ac:dyDescent="0.25">
      <c r="A27" s="38" t="s">
        <v>28</v>
      </c>
      <c r="B27" s="15"/>
      <c r="C27" s="33">
        <f>C21*0.025/12</f>
        <v>31667.916666666668</v>
      </c>
      <c r="D27" s="33"/>
    </row>
    <row r="28" spans="1:6" x14ac:dyDescent="0.25">
      <c r="C28" s="33"/>
      <c r="D28" s="33"/>
    </row>
    <row r="29" spans="1:6" x14ac:dyDescent="0.25">
      <c r="A29" s="5" t="s">
        <v>45</v>
      </c>
      <c r="C29" s="33"/>
      <c r="D29" s="33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1" spans="1:4" x14ac:dyDescent="0.25">
      <c r="C41"/>
      <c r="D41"/>
    </row>
    <row r="42" spans="1:4" x14ac:dyDescent="0.25">
      <c r="C42"/>
      <c r="D42"/>
    </row>
    <row r="48" spans="1:4" x14ac:dyDescent="0.25">
      <c r="A48" s="39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66" spans="1:1" ht="15.75" x14ac:dyDescent="0.25">
      <c r="A66" s="40"/>
    </row>
    <row r="67" spans="1:1" ht="15.75" x14ac:dyDescent="0.25">
      <c r="A67" s="40"/>
    </row>
    <row r="86" spans="3:3" x14ac:dyDescent="0.25">
      <c r="C86" s="15">
        <f>C85*C84</f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7ED96-45E7-4CBE-AD8F-0669940DD88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22513-C63E-40E0-9A08-325DF4D9A8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F2F94-F17D-4EE7-82E2-F9ABB75D066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2CB12-459E-4EFB-A1CD-46FDA3FDE3C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401A-A4CA-4376-BE89-822BF642B7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1"/>
  <sheetViews>
    <sheetView workbookViewId="0">
      <selection activeCell="S3" sqref="S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6.140625" customWidth="1"/>
    <col min="20" max="20" width="6" customWidth="1"/>
    <col min="21" max="21" width="6.28515625" customWidth="1"/>
  </cols>
  <sheetData>
    <row r="1" spans="1:20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2" t="s">
        <v>1</v>
      </c>
      <c r="F1" s="7" t="s">
        <v>8</v>
      </c>
      <c r="G1" s="2" t="s">
        <v>11</v>
      </c>
      <c r="H1" s="2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0" x14ac:dyDescent="0.25">
      <c r="A2" s="3">
        <v>1</v>
      </c>
      <c r="B2" s="3">
        <f t="shared" ref="B2:B16" si="0">Q2</f>
        <v>565</v>
      </c>
      <c r="C2" s="3">
        <f t="shared" ref="C2:C16" si="1">B2*1.2</f>
        <v>678</v>
      </c>
      <c r="D2" s="3">
        <f t="shared" ref="D2:D16" si="2">C2*1.2</f>
        <v>813.6</v>
      </c>
      <c r="E2" s="4">
        <f t="shared" ref="E2:E16" si="3">R2</f>
        <v>15600000</v>
      </c>
      <c r="F2" s="47">
        <f t="shared" ref="F2:F15" si="4">ROUND((E2/B2),0)</f>
        <v>27611</v>
      </c>
      <c r="G2" s="48">
        <f t="shared" ref="G2:G15" si="5">ROUND((E2/C2),0)</f>
        <v>23009</v>
      </c>
      <c r="H2" s="48">
        <f t="shared" ref="H2:H21" si="6">ROUND((E2/D2),0)</f>
        <v>19174</v>
      </c>
      <c r="I2" s="48">
        <f t="shared" ref="I2:I15" si="7">T2</f>
        <v>0</v>
      </c>
      <c r="J2" s="48">
        <f t="shared" ref="J2:J15" si="8">U2</f>
        <v>0</v>
      </c>
      <c r="K2" s="49"/>
      <c r="L2" s="49"/>
      <c r="M2" s="49"/>
      <c r="N2" s="49"/>
      <c r="O2" s="49">
        <v>0</v>
      </c>
      <c r="P2" s="49">
        <f t="shared" ref="P2:P10" si="9">O2/1.2</f>
        <v>0</v>
      </c>
      <c r="Q2" s="49">
        <v>565</v>
      </c>
      <c r="R2" s="50">
        <v>15600000</v>
      </c>
      <c r="S2" s="50">
        <v>3</v>
      </c>
      <c r="T2" s="49"/>
    </row>
    <row r="3" spans="1:20" x14ac:dyDescent="0.25">
      <c r="A3" s="3">
        <v>2</v>
      </c>
      <c r="B3" s="3">
        <f t="shared" si="0"/>
        <v>515</v>
      </c>
      <c r="C3" s="3">
        <f t="shared" si="1"/>
        <v>618</v>
      </c>
      <c r="D3" s="3">
        <f t="shared" si="2"/>
        <v>741.6</v>
      </c>
      <c r="E3" s="4">
        <f t="shared" si="3"/>
        <v>14000000</v>
      </c>
      <c r="F3" s="47">
        <f t="shared" si="4"/>
        <v>27184</v>
      </c>
      <c r="G3" s="48">
        <f t="shared" si="5"/>
        <v>22654</v>
      </c>
      <c r="H3" s="48">
        <f t="shared" si="6"/>
        <v>18878</v>
      </c>
      <c r="I3" s="48">
        <f t="shared" si="7"/>
        <v>0</v>
      </c>
      <c r="J3" s="48">
        <f t="shared" si="8"/>
        <v>0</v>
      </c>
      <c r="K3" s="49"/>
      <c r="L3" s="49"/>
      <c r="M3" s="49"/>
      <c r="N3" s="49"/>
      <c r="O3" s="49">
        <v>0</v>
      </c>
      <c r="P3" s="49">
        <f t="shared" si="9"/>
        <v>0</v>
      </c>
      <c r="Q3" s="49">
        <v>515</v>
      </c>
      <c r="R3" s="50">
        <v>14000000</v>
      </c>
      <c r="S3" s="50">
        <v>25</v>
      </c>
      <c r="T3" s="49"/>
    </row>
    <row r="4" spans="1:20" x14ac:dyDescent="0.25">
      <c r="A4" s="3">
        <v>3</v>
      </c>
      <c r="B4" s="3">
        <f t="shared" si="0"/>
        <v>863.63636363636351</v>
      </c>
      <c r="C4" s="3">
        <f t="shared" si="1"/>
        <v>1036.3636363636363</v>
      </c>
      <c r="D4" s="3">
        <f t="shared" si="2"/>
        <v>1243.6363636363635</v>
      </c>
      <c r="E4" s="4">
        <f t="shared" si="3"/>
        <v>17500000</v>
      </c>
      <c r="F4" s="48">
        <f t="shared" si="4"/>
        <v>20263</v>
      </c>
      <c r="G4" s="48">
        <f t="shared" si="5"/>
        <v>16886</v>
      </c>
      <c r="H4" s="48">
        <f t="shared" si="6"/>
        <v>14072</v>
      </c>
      <c r="I4" s="48">
        <f t="shared" si="7"/>
        <v>0</v>
      </c>
      <c r="J4" s="48">
        <f t="shared" si="8"/>
        <v>0</v>
      </c>
      <c r="K4" s="49"/>
      <c r="L4" s="49"/>
      <c r="M4" s="49"/>
      <c r="N4" s="49"/>
      <c r="O4" s="49">
        <v>0</v>
      </c>
      <c r="P4" s="49">
        <v>950</v>
      </c>
      <c r="Q4" s="49">
        <f>P4/1.1</f>
        <v>863.63636363636351</v>
      </c>
      <c r="R4" s="50">
        <v>17500000</v>
      </c>
      <c r="S4" s="50">
        <v>33</v>
      </c>
      <c r="T4" s="49"/>
    </row>
    <row r="5" spans="1:20" x14ac:dyDescent="0.25">
      <c r="A5" s="3">
        <v>4</v>
      </c>
      <c r="B5" s="3">
        <f t="shared" si="0"/>
        <v>515</v>
      </c>
      <c r="C5" s="3">
        <f t="shared" si="1"/>
        <v>618</v>
      </c>
      <c r="D5" s="3">
        <f t="shared" si="2"/>
        <v>741.6</v>
      </c>
      <c r="E5" s="4">
        <f t="shared" si="3"/>
        <v>12200000</v>
      </c>
      <c r="F5" s="48">
        <f t="shared" si="4"/>
        <v>23689</v>
      </c>
      <c r="G5" s="48">
        <f t="shared" si="5"/>
        <v>19741</v>
      </c>
      <c r="H5" s="48">
        <f t="shared" si="6"/>
        <v>16451</v>
      </c>
      <c r="I5" s="48">
        <f t="shared" si="7"/>
        <v>0</v>
      </c>
      <c r="J5" s="48">
        <f t="shared" si="8"/>
        <v>0</v>
      </c>
      <c r="K5" s="49"/>
      <c r="L5" s="49"/>
      <c r="M5" s="49"/>
      <c r="N5" s="49"/>
      <c r="O5" s="49">
        <v>0</v>
      </c>
      <c r="P5" s="49">
        <f t="shared" si="9"/>
        <v>0</v>
      </c>
      <c r="Q5" s="49">
        <v>515</v>
      </c>
      <c r="R5" s="50">
        <v>12200000</v>
      </c>
      <c r="S5" s="50">
        <v>10</v>
      </c>
      <c r="T5" s="49"/>
    </row>
    <row r="6" spans="1:20" x14ac:dyDescent="0.25">
      <c r="A6" s="3">
        <v>5</v>
      </c>
      <c r="B6" s="3">
        <f t="shared" si="0"/>
        <v>515</v>
      </c>
      <c r="C6" s="3">
        <f t="shared" si="1"/>
        <v>618</v>
      </c>
      <c r="D6" s="3">
        <f t="shared" si="2"/>
        <v>741.6</v>
      </c>
      <c r="E6" s="4">
        <f t="shared" si="3"/>
        <v>14500000</v>
      </c>
      <c r="F6" s="48">
        <f t="shared" si="4"/>
        <v>28155</v>
      </c>
      <c r="G6" s="48">
        <f t="shared" si="5"/>
        <v>23463</v>
      </c>
      <c r="H6" s="48">
        <f t="shared" si="6"/>
        <v>19552</v>
      </c>
      <c r="I6" s="48">
        <f t="shared" si="7"/>
        <v>0</v>
      </c>
      <c r="J6" s="48">
        <f t="shared" si="8"/>
        <v>0</v>
      </c>
      <c r="K6" s="49"/>
      <c r="L6" s="49"/>
      <c r="M6" s="49"/>
      <c r="N6" s="49"/>
      <c r="O6" s="49">
        <v>0</v>
      </c>
      <c r="P6" s="49">
        <f t="shared" si="9"/>
        <v>0</v>
      </c>
      <c r="Q6" s="49">
        <v>515</v>
      </c>
      <c r="R6" s="50">
        <v>14500000</v>
      </c>
      <c r="S6" s="50">
        <v>27</v>
      </c>
      <c r="T6" s="49"/>
    </row>
    <row r="7" spans="1:20" x14ac:dyDescent="0.25">
      <c r="A7" s="3">
        <v>6</v>
      </c>
      <c r="B7" s="3">
        <f t="shared" si="0"/>
        <v>671</v>
      </c>
      <c r="C7" s="3">
        <f t="shared" si="1"/>
        <v>805.19999999999993</v>
      </c>
      <c r="D7" s="3">
        <f t="shared" si="2"/>
        <v>966.2399999999999</v>
      </c>
      <c r="E7" s="4">
        <f t="shared" si="3"/>
        <v>16900000</v>
      </c>
      <c r="F7" s="48">
        <f t="shared" si="4"/>
        <v>25186</v>
      </c>
      <c r="G7" s="48">
        <f t="shared" si="5"/>
        <v>20989</v>
      </c>
      <c r="H7" s="48">
        <f t="shared" si="6"/>
        <v>17490</v>
      </c>
      <c r="I7" s="48">
        <f t="shared" si="7"/>
        <v>0</v>
      </c>
      <c r="J7" s="48">
        <f t="shared" si="8"/>
        <v>0</v>
      </c>
      <c r="K7" s="49"/>
      <c r="L7" s="49"/>
      <c r="M7" s="49"/>
      <c r="N7" s="49"/>
      <c r="O7" s="49">
        <v>0</v>
      </c>
      <c r="P7" s="49">
        <f t="shared" si="9"/>
        <v>0</v>
      </c>
      <c r="Q7" s="49">
        <v>671</v>
      </c>
      <c r="R7" s="50">
        <v>16900000</v>
      </c>
      <c r="S7" s="50">
        <v>32</v>
      </c>
      <c r="T7" s="49"/>
    </row>
    <row r="8" spans="1:20" x14ac:dyDescent="0.25">
      <c r="A8" s="3">
        <v>7</v>
      </c>
      <c r="B8" s="3">
        <f t="shared" si="0"/>
        <v>670</v>
      </c>
      <c r="C8" s="3">
        <f t="shared" si="1"/>
        <v>804</v>
      </c>
      <c r="D8" s="3">
        <f t="shared" si="2"/>
        <v>964.8</v>
      </c>
      <c r="E8" s="4">
        <f t="shared" si="3"/>
        <v>16800000</v>
      </c>
      <c r="F8" s="48">
        <f t="shared" si="4"/>
        <v>25075</v>
      </c>
      <c r="G8" s="48">
        <f t="shared" si="5"/>
        <v>20896</v>
      </c>
      <c r="H8" s="48">
        <f t="shared" si="6"/>
        <v>17413</v>
      </c>
      <c r="I8" s="48">
        <f t="shared" si="7"/>
        <v>0</v>
      </c>
      <c r="J8" s="48">
        <f t="shared" si="8"/>
        <v>0</v>
      </c>
      <c r="K8" s="49"/>
      <c r="L8" s="49"/>
      <c r="M8" s="49"/>
      <c r="N8" s="49"/>
      <c r="O8" s="49">
        <v>0</v>
      </c>
      <c r="P8" s="49">
        <f t="shared" si="9"/>
        <v>0</v>
      </c>
      <c r="Q8" s="49">
        <v>670</v>
      </c>
      <c r="R8" s="50">
        <v>16800000</v>
      </c>
      <c r="S8" s="50">
        <v>31</v>
      </c>
      <c r="T8" s="49"/>
    </row>
    <row r="9" spans="1:20" x14ac:dyDescent="0.25">
      <c r="A9" s="3">
        <v>8</v>
      </c>
      <c r="B9" s="3">
        <f t="shared" si="0"/>
        <v>671</v>
      </c>
      <c r="C9" s="3">
        <f t="shared" si="1"/>
        <v>805.19999999999993</v>
      </c>
      <c r="D9" s="3">
        <f t="shared" si="2"/>
        <v>966.2399999999999</v>
      </c>
      <c r="E9" s="4">
        <f t="shared" si="3"/>
        <v>17000000</v>
      </c>
      <c r="F9" s="48">
        <f t="shared" si="4"/>
        <v>25335</v>
      </c>
      <c r="G9" s="48">
        <f t="shared" si="5"/>
        <v>21113</v>
      </c>
      <c r="H9" s="48">
        <f t="shared" si="6"/>
        <v>17594</v>
      </c>
      <c r="I9" s="48">
        <f t="shared" si="7"/>
        <v>0</v>
      </c>
      <c r="J9" s="48">
        <f t="shared" si="8"/>
        <v>0</v>
      </c>
      <c r="K9" s="49"/>
      <c r="L9" s="49"/>
      <c r="M9" s="49"/>
      <c r="N9" s="49"/>
      <c r="O9" s="49">
        <v>0</v>
      </c>
      <c r="P9" s="49">
        <f t="shared" si="9"/>
        <v>0</v>
      </c>
      <c r="Q9" s="49">
        <v>671</v>
      </c>
      <c r="R9" s="50">
        <v>17000000</v>
      </c>
      <c r="S9" s="50">
        <v>30</v>
      </c>
      <c r="T9" s="49"/>
    </row>
    <row r="10" spans="1:20" x14ac:dyDescent="0.25">
      <c r="A10" s="3">
        <v>9</v>
      </c>
      <c r="B10" s="3">
        <f t="shared" si="0"/>
        <v>597</v>
      </c>
      <c r="C10" s="3">
        <f t="shared" si="1"/>
        <v>716.4</v>
      </c>
      <c r="D10" s="3">
        <f t="shared" si="2"/>
        <v>859.68</v>
      </c>
      <c r="E10" s="4">
        <f t="shared" si="3"/>
        <v>13158693</v>
      </c>
      <c r="F10" s="47">
        <f t="shared" si="4"/>
        <v>22041</v>
      </c>
      <c r="G10" s="48">
        <f t="shared" si="5"/>
        <v>18368</v>
      </c>
      <c r="H10" s="48">
        <f t="shared" si="6"/>
        <v>15307</v>
      </c>
      <c r="I10" s="48" t="str">
        <f t="shared" si="7"/>
        <v>12.08.24</v>
      </c>
      <c r="J10" s="48">
        <f t="shared" si="8"/>
        <v>0</v>
      </c>
      <c r="K10" s="49"/>
      <c r="L10" s="49"/>
      <c r="M10" s="49"/>
      <c r="N10" s="49"/>
      <c r="O10" s="49">
        <v>0</v>
      </c>
      <c r="P10" s="49">
        <f t="shared" si="9"/>
        <v>0</v>
      </c>
      <c r="Q10" s="49">
        <f>567+30</f>
        <v>597</v>
      </c>
      <c r="R10" s="50">
        <v>13158693</v>
      </c>
      <c r="S10" s="50">
        <v>35</v>
      </c>
      <c r="T10" s="49" t="s">
        <v>38</v>
      </c>
    </row>
    <row r="11" spans="1:20" x14ac:dyDescent="0.25">
      <c r="A11" s="3">
        <v>10</v>
      </c>
      <c r="B11" s="3">
        <f t="shared" si="0"/>
        <v>599</v>
      </c>
      <c r="C11" s="3">
        <f t="shared" si="1"/>
        <v>718.8</v>
      </c>
      <c r="D11" s="3">
        <f t="shared" si="2"/>
        <v>862.56</v>
      </c>
      <c r="E11" s="4">
        <f t="shared" si="3"/>
        <v>12492666</v>
      </c>
      <c r="F11" s="48">
        <f t="shared" si="4"/>
        <v>20856</v>
      </c>
      <c r="G11" s="48">
        <f t="shared" si="5"/>
        <v>17380</v>
      </c>
      <c r="H11" s="48">
        <f t="shared" si="6"/>
        <v>14483</v>
      </c>
      <c r="I11" s="48" t="str">
        <f t="shared" si="7"/>
        <v>03.06.24</v>
      </c>
      <c r="J11" s="48">
        <f t="shared" si="8"/>
        <v>0</v>
      </c>
      <c r="K11" s="49"/>
      <c r="L11" s="49"/>
      <c r="M11" s="49"/>
      <c r="N11" s="49"/>
      <c r="O11" s="49">
        <v>0</v>
      </c>
      <c r="P11" s="49">
        <f t="shared" ref="P11:P15" si="10">O11/1.2</f>
        <v>0</v>
      </c>
      <c r="Q11" s="49">
        <f>569+30</f>
        <v>599</v>
      </c>
      <c r="R11" s="50">
        <v>12492666</v>
      </c>
      <c r="S11" s="50">
        <v>36</v>
      </c>
      <c r="T11" s="49" t="s">
        <v>39</v>
      </c>
    </row>
    <row r="12" spans="1:20" x14ac:dyDescent="0.25">
      <c r="A12" s="3">
        <v>11</v>
      </c>
      <c r="B12" s="3">
        <f t="shared" si="0"/>
        <v>674</v>
      </c>
      <c r="C12" s="3">
        <f t="shared" si="1"/>
        <v>808.8</v>
      </c>
      <c r="D12" s="3">
        <f t="shared" si="2"/>
        <v>970.56</v>
      </c>
      <c r="E12" s="4">
        <f t="shared" si="3"/>
        <v>13625180</v>
      </c>
      <c r="F12" s="48">
        <f t="shared" si="4"/>
        <v>20215</v>
      </c>
      <c r="G12" s="48">
        <f t="shared" si="5"/>
        <v>16846</v>
      </c>
      <c r="H12" s="48">
        <f t="shared" si="6"/>
        <v>14038</v>
      </c>
      <c r="I12" s="48" t="str">
        <f t="shared" si="7"/>
        <v>30.05.24</v>
      </c>
      <c r="J12" s="48">
        <f t="shared" si="8"/>
        <v>0</v>
      </c>
      <c r="K12" s="49"/>
      <c r="L12" s="49"/>
      <c r="M12" s="49"/>
      <c r="N12" s="49"/>
      <c r="O12" s="49">
        <v>0</v>
      </c>
      <c r="P12" s="49">
        <f t="shared" si="10"/>
        <v>0</v>
      </c>
      <c r="Q12" s="49">
        <f>646+28</f>
        <v>674</v>
      </c>
      <c r="R12" s="50">
        <v>13625180</v>
      </c>
      <c r="S12" s="50">
        <v>35</v>
      </c>
      <c r="T12" s="49" t="s">
        <v>40</v>
      </c>
    </row>
    <row r="13" spans="1:20" x14ac:dyDescent="0.25">
      <c r="A13" s="3">
        <v>12</v>
      </c>
      <c r="B13" s="3">
        <f t="shared" si="0"/>
        <v>597</v>
      </c>
      <c r="C13" s="3">
        <f t="shared" si="1"/>
        <v>716.4</v>
      </c>
      <c r="D13" s="3">
        <f t="shared" si="2"/>
        <v>859.68</v>
      </c>
      <c r="E13" s="4">
        <f t="shared" si="3"/>
        <v>13063758</v>
      </c>
      <c r="F13" s="47">
        <f t="shared" si="4"/>
        <v>21882</v>
      </c>
      <c r="G13" s="48">
        <f t="shared" si="5"/>
        <v>18235</v>
      </c>
      <c r="H13" s="48">
        <f t="shared" si="6"/>
        <v>15196</v>
      </c>
      <c r="I13" s="48" t="str">
        <f t="shared" si="7"/>
        <v>30.5.24</v>
      </c>
      <c r="J13" s="48">
        <f t="shared" si="8"/>
        <v>0</v>
      </c>
      <c r="K13" s="49"/>
      <c r="L13" s="49"/>
      <c r="M13" s="49"/>
      <c r="N13" s="49"/>
      <c r="O13" s="49">
        <v>0</v>
      </c>
      <c r="P13" s="49">
        <f t="shared" si="10"/>
        <v>0</v>
      </c>
      <c r="Q13" s="49">
        <f>567+30</f>
        <v>597</v>
      </c>
      <c r="R13" s="50">
        <v>13063758</v>
      </c>
      <c r="S13" s="50">
        <v>49</v>
      </c>
      <c r="T13" s="49" t="s">
        <v>41</v>
      </c>
    </row>
    <row r="14" spans="1:20" x14ac:dyDescent="0.25">
      <c r="A14" s="3">
        <v>13</v>
      </c>
      <c r="B14" s="3">
        <f t="shared" si="0"/>
        <v>670</v>
      </c>
      <c r="C14" s="3">
        <f t="shared" si="1"/>
        <v>804</v>
      </c>
      <c r="D14" s="3">
        <f t="shared" si="2"/>
        <v>964.8</v>
      </c>
      <c r="E14" s="4">
        <f t="shared" si="3"/>
        <v>14563422</v>
      </c>
      <c r="F14" s="48">
        <f t="shared" si="4"/>
        <v>21736</v>
      </c>
      <c r="G14" s="48">
        <f t="shared" si="5"/>
        <v>18114</v>
      </c>
      <c r="H14" s="48">
        <f t="shared" si="6"/>
        <v>15095</v>
      </c>
      <c r="I14" s="48" t="str">
        <f t="shared" si="7"/>
        <v>25.05.24</v>
      </c>
      <c r="J14" s="48">
        <f t="shared" si="8"/>
        <v>0</v>
      </c>
      <c r="K14" s="49"/>
      <c r="L14" s="49"/>
      <c r="M14" s="49"/>
      <c r="N14" s="49"/>
      <c r="O14" s="49">
        <v>0</v>
      </c>
      <c r="P14" s="49">
        <f t="shared" si="10"/>
        <v>0</v>
      </c>
      <c r="Q14" s="49">
        <f>642+28</f>
        <v>670</v>
      </c>
      <c r="R14" s="50">
        <v>14563422</v>
      </c>
      <c r="S14" s="50">
        <v>41</v>
      </c>
      <c r="T14" s="49" t="s">
        <v>42</v>
      </c>
    </row>
    <row r="15" spans="1:20" x14ac:dyDescent="0.25">
      <c r="A15" s="3">
        <v>14</v>
      </c>
      <c r="B15" s="3">
        <f t="shared" si="0"/>
        <v>674</v>
      </c>
      <c r="C15" s="3">
        <f t="shared" si="1"/>
        <v>808.8</v>
      </c>
      <c r="D15" s="3">
        <f t="shared" si="2"/>
        <v>970.56</v>
      </c>
      <c r="E15" s="4">
        <f t="shared" si="3"/>
        <v>14419680</v>
      </c>
      <c r="F15" s="48">
        <f t="shared" si="4"/>
        <v>21394</v>
      </c>
      <c r="G15" s="48">
        <f t="shared" si="5"/>
        <v>17828</v>
      </c>
      <c r="H15" s="48">
        <f t="shared" si="6"/>
        <v>14857</v>
      </c>
      <c r="I15" s="48" t="str">
        <f t="shared" si="7"/>
        <v>01.08.24</v>
      </c>
      <c r="J15" s="48">
        <f t="shared" si="8"/>
        <v>0</v>
      </c>
      <c r="K15" s="49"/>
      <c r="L15" s="49"/>
      <c r="M15" s="49"/>
      <c r="N15" s="49"/>
      <c r="O15" s="49">
        <v>0</v>
      </c>
      <c r="P15" s="49">
        <f t="shared" si="10"/>
        <v>0</v>
      </c>
      <c r="Q15" s="49">
        <f>646+28</f>
        <v>674</v>
      </c>
      <c r="R15" s="50">
        <v>14419680</v>
      </c>
      <c r="S15" s="50">
        <v>40</v>
      </c>
      <c r="T15" s="49" t="s">
        <v>43</v>
      </c>
    </row>
    <row r="16" spans="1:20" x14ac:dyDescent="0.25">
      <c r="A16" s="3">
        <v>15</v>
      </c>
      <c r="B16" s="3">
        <f t="shared" si="0"/>
        <v>656</v>
      </c>
      <c r="C16" s="3">
        <f t="shared" si="1"/>
        <v>787.19999999999993</v>
      </c>
      <c r="D16" s="3">
        <f t="shared" si="2"/>
        <v>944.63999999999987</v>
      </c>
      <c r="E16" s="4">
        <f t="shared" si="3"/>
        <v>14500000</v>
      </c>
      <c r="F16" s="47">
        <f t="shared" ref="F16" si="11">ROUND((E16/B16),0)</f>
        <v>22104</v>
      </c>
      <c r="G16" s="48">
        <f t="shared" ref="G16" si="12">ROUND((E16/C16),0)</f>
        <v>18420</v>
      </c>
      <c r="H16" s="48">
        <f t="shared" si="6"/>
        <v>15350</v>
      </c>
      <c r="I16" s="48">
        <f t="shared" ref="I16" si="13">T16</f>
        <v>0</v>
      </c>
      <c r="J16" s="48">
        <f t="shared" ref="J16" si="14">U16</f>
        <v>0</v>
      </c>
      <c r="K16" s="49"/>
      <c r="L16" s="49"/>
      <c r="M16" s="49"/>
      <c r="N16" s="49"/>
      <c r="O16" s="49">
        <v>0</v>
      </c>
      <c r="P16" s="49">
        <f t="shared" ref="P16" si="15">O16/1.2</f>
        <v>0</v>
      </c>
      <c r="Q16" s="49">
        <v>656</v>
      </c>
      <c r="R16" s="50">
        <v>14500000</v>
      </c>
      <c r="S16" s="50">
        <v>5</v>
      </c>
      <c r="T16" s="49"/>
    </row>
    <row r="17" spans="1:20" x14ac:dyDescent="0.25">
      <c r="A17" s="3">
        <v>16</v>
      </c>
      <c r="B17" s="3">
        <f t="shared" ref="B17:B21" si="16">Q17</f>
        <v>635</v>
      </c>
      <c r="C17" s="3">
        <f t="shared" ref="C17:C21" si="17">B17*1.2</f>
        <v>762</v>
      </c>
      <c r="D17" s="3">
        <f t="shared" ref="D17:D21" si="18">C17*1.2</f>
        <v>914.4</v>
      </c>
      <c r="E17" s="4">
        <f t="shared" ref="E17:E21" si="19">R17</f>
        <v>13700000</v>
      </c>
      <c r="F17" s="48">
        <f t="shared" ref="F17" si="20">ROUND((E17/B17),0)</f>
        <v>21575</v>
      </c>
      <c r="G17" s="48">
        <f t="shared" ref="G17" si="21">ROUND((E17/C17),0)</f>
        <v>17979</v>
      </c>
      <c r="H17" s="48">
        <f t="shared" si="6"/>
        <v>14983</v>
      </c>
      <c r="I17" s="48">
        <f t="shared" ref="I17" si="22">T17</f>
        <v>0</v>
      </c>
      <c r="J17" s="48">
        <f t="shared" ref="J17" si="23">U17</f>
        <v>0</v>
      </c>
      <c r="K17" s="49"/>
      <c r="L17" s="49"/>
      <c r="M17" s="49"/>
      <c r="N17" s="49"/>
      <c r="O17" s="49">
        <v>0</v>
      </c>
      <c r="P17" s="49">
        <f t="shared" ref="P17" si="24">O17/1.2</f>
        <v>0</v>
      </c>
      <c r="Q17" s="49">
        <v>635</v>
      </c>
      <c r="R17" s="50">
        <v>13700000</v>
      </c>
      <c r="S17" s="50">
        <v>21</v>
      </c>
      <c r="T17" s="49"/>
    </row>
    <row r="18" spans="1:20" x14ac:dyDescent="0.25">
      <c r="A18" s="3">
        <v>17</v>
      </c>
      <c r="B18" s="3">
        <f t="shared" si="16"/>
        <v>670</v>
      </c>
      <c r="C18" s="3">
        <f t="shared" si="17"/>
        <v>804</v>
      </c>
      <c r="D18" s="3">
        <f t="shared" si="18"/>
        <v>964.8</v>
      </c>
      <c r="E18" s="4">
        <f t="shared" si="19"/>
        <v>14700000</v>
      </c>
      <c r="F18" s="47">
        <f t="shared" ref="F18:F21" si="25">ROUND((E18/B18),0)</f>
        <v>21940</v>
      </c>
      <c r="G18" s="48">
        <f t="shared" ref="G18:G21" si="26">ROUND((E18/C18),0)</f>
        <v>18284</v>
      </c>
      <c r="H18" s="48">
        <f t="shared" si="6"/>
        <v>15236</v>
      </c>
      <c r="I18" s="48">
        <f t="shared" ref="I18:J21" si="27">T18</f>
        <v>0</v>
      </c>
      <c r="J18" s="48">
        <f t="shared" si="27"/>
        <v>0</v>
      </c>
      <c r="K18" s="49"/>
      <c r="L18" s="49"/>
      <c r="M18" s="49"/>
      <c r="N18" s="49"/>
      <c r="O18" s="49">
        <v>0</v>
      </c>
      <c r="P18" s="49">
        <f t="shared" ref="P18" si="28">O18/1.2</f>
        <v>0</v>
      </c>
      <c r="Q18" s="49">
        <v>670</v>
      </c>
      <c r="R18" s="50">
        <v>14700000</v>
      </c>
      <c r="S18" s="50">
        <v>3</v>
      </c>
      <c r="T18" s="49"/>
    </row>
    <row r="19" spans="1:20" x14ac:dyDescent="0.25">
      <c r="A19" s="3">
        <v>18</v>
      </c>
      <c r="B19" s="3">
        <f t="shared" si="16"/>
        <v>0</v>
      </c>
      <c r="C19" s="3">
        <f t="shared" si="17"/>
        <v>0</v>
      </c>
      <c r="D19" s="3">
        <f t="shared" si="18"/>
        <v>0</v>
      </c>
      <c r="E19" s="4">
        <f t="shared" si="19"/>
        <v>0</v>
      </c>
      <c r="F19" s="48" t="e">
        <f t="shared" si="25"/>
        <v>#DIV/0!</v>
      </c>
      <c r="G19" s="48" t="e">
        <f t="shared" si="26"/>
        <v>#DIV/0!</v>
      </c>
      <c r="H19" s="48" t="e">
        <f t="shared" si="6"/>
        <v>#DIV/0!</v>
      </c>
      <c r="I19" s="48">
        <f t="shared" si="27"/>
        <v>0</v>
      </c>
      <c r="J19" s="48">
        <f t="shared" si="27"/>
        <v>0</v>
      </c>
      <c r="K19" s="49"/>
      <c r="L19" s="49"/>
      <c r="M19" s="49"/>
      <c r="N19" s="49"/>
      <c r="O19" s="49">
        <v>0</v>
      </c>
      <c r="P19" s="49">
        <f>O19/1.2</f>
        <v>0</v>
      </c>
      <c r="Q19" s="49">
        <f t="shared" ref="Q19:Q21" si="29">P19/1.2</f>
        <v>0</v>
      </c>
      <c r="R19" s="50">
        <v>0</v>
      </c>
      <c r="S19" s="50"/>
      <c r="T19" s="49"/>
    </row>
    <row r="20" spans="1:20" x14ac:dyDescent="0.25">
      <c r="A20" s="3">
        <v>19</v>
      </c>
      <c r="B20" s="3">
        <f t="shared" ref="B20" si="30">Q20</f>
        <v>0</v>
      </c>
      <c r="C20" s="3">
        <f t="shared" ref="C20" si="31">B20*1.2</f>
        <v>0</v>
      </c>
      <c r="D20" s="3">
        <f t="shared" ref="D20" si="32">C20*1.2</f>
        <v>0</v>
      </c>
      <c r="E20" s="4">
        <f t="shared" ref="E20" si="33">R20</f>
        <v>0</v>
      </c>
      <c r="F20" s="48" t="e">
        <f t="shared" ref="F20" si="34">ROUND((E20/B20),0)</f>
        <v>#DIV/0!</v>
      </c>
      <c r="G20" s="48" t="e">
        <f t="shared" ref="G20" si="35">ROUND((E20/C20),0)</f>
        <v>#DIV/0!</v>
      </c>
      <c r="H20" s="48" t="e">
        <f t="shared" si="6"/>
        <v>#DIV/0!</v>
      </c>
      <c r="I20" s="48">
        <f t="shared" ref="I20" si="36">T20</f>
        <v>0</v>
      </c>
      <c r="J20" s="48">
        <f t="shared" ref="J20" si="37">U20</f>
        <v>0</v>
      </c>
      <c r="K20" s="49"/>
      <c r="L20" s="49"/>
      <c r="M20" s="49"/>
      <c r="N20" s="49"/>
      <c r="O20" s="49">
        <v>0</v>
      </c>
      <c r="P20" s="49">
        <f t="shared" ref="P20" si="38">O20/1.2</f>
        <v>0</v>
      </c>
      <c r="Q20" s="49">
        <f t="shared" ref="Q20" si="39">P20/1.2</f>
        <v>0</v>
      </c>
      <c r="R20" s="50">
        <v>0</v>
      </c>
      <c r="S20" s="50"/>
      <c r="T20" s="49"/>
    </row>
    <row r="21" spans="1:20" x14ac:dyDescent="0.25">
      <c r="A21" s="3">
        <v>20</v>
      </c>
      <c r="B21" s="3">
        <f t="shared" si="16"/>
        <v>0</v>
      </c>
      <c r="C21" s="3">
        <f t="shared" si="17"/>
        <v>0</v>
      </c>
      <c r="D21" s="3">
        <f t="shared" si="18"/>
        <v>0</v>
      </c>
      <c r="E21" s="4">
        <f t="shared" si="19"/>
        <v>0</v>
      </c>
      <c r="F21" s="48" t="e">
        <f t="shared" si="25"/>
        <v>#DIV/0!</v>
      </c>
      <c r="G21" s="48" t="e">
        <f t="shared" si="26"/>
        <v>#DIV/0!</v>
      </c>
      <c r="H21" s="48" t="e">
        <f t="shared" si="6"/>
        <v>#DIV/0!</v>
      </c>
      <c r="I21" s="48">
        <f t="shared" si="27"/>
        <v>0</v>
      </c>
      <c r="J21" s="48">
        <f t="shared" si="27"/>
        <v>0</v>
      </c>
      <c r="K21" s="49"/>
      <c r="L21" s="49"/>
      <c r="M21" s="49"/>
      <c r="N21" s="49"/>
      <c r="O21" s="49">
        <v>0</v>
      </c>
      <c r="P21" s="49">
        <f>O21/1.2</f>
        <v>0</v>
      </c>
      <c r="Q21" s="49">
        <f t="shared" si="29"/>
        <v>0</v>
      </c>
      <c r="R21" s="50">
        <v>0</v>
      </c>
      <c r="S21" s="50"/>
      <c r="T21" s="49"/>
    </row>
    <row r="22" spans="1:20" s="8" customFormat="1" x14ac:dyDescent="0.25"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:20" s="8" customFormat="1" x14ac:dyDescent="0.25">
      <c r="H23" s="8" t="s">
        <v>46</v>
      </c>
    </row>
    <row r="24" spans="1:20" s="8" customFormat="1" x14ac:dyDescent="0.25">
      <c r="F24" s="43"/>
    </row>
    <row r="25" spans="1:20" s="8" customFormat="1" x14ac:dyDescent="0.25">
      <c r="F25" s="44"/>
    </row>
    <row r="26" spans="1:20" s="8" customFormat="1" x14ac:dyDescent="0.25">
      <c r="F26" s="41" t="s">
        <v>32</v>
      </c>
      <c r="G26" s="41">
        <v>570</v>
      </c>
      <c r="I26" s="8" t="s">
        <v>36</v>
      </c>
    </row>
    <row r="27" spans="1:20" s="8" customFormat="1" x14ac:dyDescent="0.25">
      <c r="F27" s="41" t="s">
        <v>33</v>
      </c>
      <c r="G27" s="41">
        <v>30</v>
      </c>
      <c r="I27" s="8" t="s">
        <v>37</v>
      </c>
    </row>
    <row r="28" spans="1:20" s="8" customFormat="1" x14ac:dyDescent="0.25">
      <c r="F28" s="8" t="s">
        <v>35</v>
      </c>
      <c r="G28" s="8">
        <f>G27+G26</f>
        <v>600</v>
      </c>
    </row>
    <row r="29" spans="1:20" s="8" customFormat="1" x14ac:dyDescent="0.25">
      <c r="C29" s="45"/>
      <c r="D29" s="45"/>
      <c r="F29" s="41" t="s">
        <v>29</v>
      </c>
      <c r="G29" s="41">
        <v>24000</v>
      </c>
      <c r="H29" s="8" t="e">
        <f>G30/#REF!</f>
        <v>#REF!</v>
      </c>
    </row>
    <row r="30" spans="1:20" s="8" customFormat="1" x14ac:dyDescent="0.25">
      <c r="C30" s="45"/>
      <c r="D30" s="45"/>
      <c r="F30" s="45" t="s">
        <v>30</v>
      </c>
      <c r="G30" s="45">
        <f>G29*G28</f>
        <v>14400000</v>
      </c>
      <c r="J30" s="8">
        <f>1.25*1.2</f>
        <v>1.5</v>
      </c>
    </row>
    <row r="31" spans="1:20" s="8" customFormat="1" x14ac:dyDescent="0.25">
      <c r="C31" s="45"/>
      <c r="D31" s="45"/>
      <c r="F31" s="45"/>
      <c r="G31" s="45">
        <v>800000</v>
      </c>
    </row>
    <row r="32" spans="1:20" s="8" customFormat="1" x14ac:dyDescent="0.25">
      <c r="C32" s="45"/>
      <c r="D32" s="45"/>
      <c r="F32" s="45"/>
      <c r="G32" s="45">
        <f>G31+G30</f>
        <v>15200000</v>
      </c>
    </row>
    <row r="33" spans="3:9" s="8" customFormat="1" x14ac:dyDescent="0.25">
      <c r="C33" s="45"/>
      <c r="D33" s="45"/>
      <c r="F33" s="45" t="s">
        <v>24</v>
      </c>
      <c r="G33" s="45">
        <f>G32*98%</f>
        <v>14896000</v>
      </c>
    </row>
    <row r="34" spans="3:9" s="8" customFormat="1" x14ac:dyDescent="0.25">
      <c r="C34" s="45"/>
      <c r="D34" s="45"/>
      <c r="G34" s="8">
        <f>G33*75%</f>
        <v>11172000</v>
      </c>
    </row>
    <row r="35" spans="3:9" s="8" customFormat="1" x14ac:dyDescent="0.25">
      <c r="C35" s="45"/>
      <c r="D35" s="45"/>
    </row>
    <row r="36" spans="3:9" s="8" customFormat="1" x14ac:dyDescent="0.25"/>
    <row r="37" spans="3:9" s="8" customFormat="1" x14ac:dyDescent="0.25">
      <c r="G37" s="8">
        <v>600</v>
      </c>
    </row>
    <row r="38" spans="3:9" s="8" customFormat="1" x14ac:dyDescent="0.25">
      <c r="G38" s="8">
        <v>26800</v>
      </c>
    </row>
    <row r="39" spans="3:9" s="8" customFormat="1" x14ac:dyDescent="0.25">
      <c r="G39" s="8">
        <f>G38*G37</f>
        <v>16080000</v>
      </c>
    </row>
    <row r="40" spans="3:9" s="8" customFormat="1" x14ac:dyDescent="0.25">
      <c r="G40" s="8">
        <f>G39*98%</f>
        <v>15758400</v>
      </c>
    </row>
    <row r="41" spans="3:9" x14ac:dyDescent="0.25">
      <c r="G41" s="42">
        <f>G40*75%</f>
        <v>11818800</v>
      </c>
      <c r="I41" t="s">
        <v>47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0B5C-636A-423B-8A5A-CD33BFC835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Calculation</vt:lpstr>
      <vt:lpstr>22-23</vt:lpstr>
      <vt:lpstr>Sheet16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2024-12-04T09:59:32Z</dcterms:modified>
</cp:coreProperties>
</file>