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Valuation Work\Land &amp; Building Folder\Jewel Plast\Daman\"/>
    </mc:Choice>
  </mc:AlternateContent>
  <xr:revisionPtr revIDLastSave="0" documentId="13_ncr:1_{63C45718-8612-4189-A967-D25533B0BE4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ation VCIPL" sheetId="4" r:id="rId1"/>
    <sheet name="Sheet1" sheetId="5" r:id="rId2"/>
    <sheet name="Sheet2" sheetId="6" r:id="rId3"/>
    <sheet name="Sheet3" sheetId="7" r:id="rId4"/>
    <sheet name="Sheet4" sheetId="8" r:id="rId5"/>
    <sheet name="Sheet5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6" i="9" l="1"/>
  <c r="Q16" i="8"/>
  <c r="Q17" i="7"/>
  <c r="Q16" i="6"/>
  <c r="B12" i="4"/>
  <c r="B20" i="4"/>
  <c r="D3" i="5"/>
  <c r="D2" i="5"/>
  <c r="C3" i="5"/>
  <c r="C4" i="5" l="1"/>
  <c r="D4" i="5" s="1"/>
  <c r="C5" i="5" l="1"/>
  <c r="D5" i="5" s="1"/>
  <c r="C6" i="5" l="1"/>
  <c r="D6" i="5" s="1"/>
  <c r="C7" i="5" l="1"/>
  <c r="D7" i="5" s="1"/>
  <c r="C8" i="5" l="1"/>
  <c r="D8" i="5" s="1"/>
  <c r="C9" i="5" l="1"/>
  <c r="D9" i="5" l="1"/>
  <c r="C10" i="5"/>
  <c r="G10" i="4"/>
  <c r="I10" i="4" s="1"/>
  <c r="J10" i="4" s="1"/>
  <c r="K10" i="4" s="1"/>
  <c r="M10" i="4" s="1"/>
  <c r="N10" i="4"/>
  <c r="C11" i="5" l="1"/>
  <c r="D11" i="5" s="1"/>
  <c r="D10" i="5"/>
  <c r="H10" i="4"/>
  <c r="L10" i="4"/>
  <c r="G9" i="4" l="1"/>
  <c r="H9" i="4" s="1"/>
  <c r="N9" i="4"/>
  <c r="G11" i="4"/>
  <c r="H11" i="4" s="1"/>
  <c r="N11" i="4"/>
  <c r="I11" i="4" l="1"/>
  <c r="J11" i="4" s="1"/>
  <c r="K11" i="4" s="1"/>
  <c r="I9" i="4"/>
  <c r="J9" i="4" s="1"/>
  <c r="K9" i="4" s="1"/>
  <c r="M9" i="4" l="1"/>
  <c r="L9" i="4" s="1"/>
  <c r="M11" i="4"/>
  <c r="L11" i="4" s="1"/>
  <c r="B4" i="4"/>
  <c r="N12" i="4"/>
  <c r="B32" i="4" s="1"/>
  <c r="M12" i="4" l="1"/>
  <c r="B17" i="4"/>
  <c r="B27" i="4" s="1"/>
  <c r="C4" i="4"/>
  <c r="B25" i="4"/>
  <c r="B28" i="4" l="1"/>
  <c r="B33" i="4" l="1"/>
  <c r="L12" i="4"/>
  <c r="B26" i="4" l="1"/>
  <c r="B29" i="4" s="1"/>
  <c r="B30" i="4" s="1"/>
  <c r="B31" i="4" l="1"/>
</calcChain>
</file>

<file path=xl/sharedStrings.xml><?xml version="1.0" encoding="utf-8"?>
<sst xmlns="http://schemas.openxmlformats.org/spreadsheetml/2006/main" count="63" uniqueCount="53">
  <si>
    <t>Valuation Year</t>
  </si>
  <si>
    <t>Total Life of Structure</t>
  </si>
  <si>
    <t>% of the depreciation rate to be deducted</t>
  </si>
  <si>
    <t>% Value</t>
  </si>
  <si>
    <t>Rate</t>
  </si>
  <si>
    <t>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</si>
  <si>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</si>
  <si>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</si>
  <si>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</si>
  <si>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</si>
  <si>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</si>
  <si>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</si>
  <si>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</si>
  <si>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</si>
  <si>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</si>
  <si>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</si>
  <si>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Estimated Replacement Rate</t>
  </si>
  <si>
    <t>Age Of Build. In Years</t>
  </si>
  <si>
    <t>Balance Life of Structures in Years</t>
  </si>
  <si>
    <t>Depreciation</t>
  </si>
  <si>
    <t>Estimated Replacement Cost / Insurable Value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</si>
  <si>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</si>
  <si>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t>Total</t>
  </si>
  <si>
    <t>Interior and other Development</t>
  </si>
  <si>
    <t>Built up area</t>
  </si>
  <si>
    <t>Interior and Other Development</t>
  </si>
  <si>
    <t>Insurable Value</t>
  </si>
  <si>
    <t>Guideline Value</t>
  </si>
  <si>
    <t>(Sq. M.)</t>
  </si>
  <si>
    <t xml:space="preserve">Built Up Area </t>
  </si>
  <si>
    <t>Total Fair Market Value</t>
  </si>
  <si>
    <t xml:space="preserve"> </t>
  </si>
  <si>
    <t>Ground Floor</t>
  </si>
  <si>
    <t>RR Rate of 2024</t>
  </si>
  <si>
    <t>Year of Const.</t>
  </si>
  <si>
    <t>Particulars</t>
  </si>
  <si>
    <t>Sr. No.</t>
  </si>
  <si>
    <t>Dated</t>
  </si>
  <si>
    <t>Rate / 100 Sq. M.</t>
  </si>
  <si>
    <t>Rate / Sq. M.</t>
  </si>
  <si>
    <t>16.04.2015</t>
  </si>
  <si>
    <t>01.04.2016</t>
  </si>
  <si>
    <t>01.04.2017</t>
  </si>
  <si>
    <t>01.04.2018</t>
  </si>
  <si>
    <t>01.04.2019</t>
  </si>
  <si>
    <t>01.04.2020</t>
  </si>
  <si>
    <t>01.04.2021</t>
  </si>
  <si>
    <t>01.04.2022</t>
  </si>
  <si>
    <t>01.04.2023</t>
  </si>
  <si>
    <t>01.04.2024</t>
  </si>
  <si>
    <t>Mezzaine Floor</t>
  </si>
  <si>
    <t>Covered Terrace</t>
  </si>
  <si>
    <t>Survey No. 361/8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</si>
</sst>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8"/>
      <name val="Calibri"/>
      <family val="2"/>
      <scheme val="minor"/>
    </font>
    <font>
      <b/>
      <sz val="11"/>
      <name val="Rupee Foradian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5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wrapText="1"/>
    </xf>
    <xf numFmtId="0" fontId="8" fillId="0" borderId="0" xfId="0" applyFont="1" applyAlignment="1">
      <alignment horizontal="center" vertical="top"/>
    </xf>
    <xf numFmtId="4" fontId="1" fillId="0" borderId="0" xfId="0" applyNumberFormat="1" applyFont="1"/>
    <xf numFmtId="4" fontId="3" fillId="0" borderId="0" xfId="0" applyNumberFormat="1" applyFont="1"/>
    <xf numFmtId="4" fontId="8" fillId="0" borderId="0" xfId="0" applyNumberFormat="1" applyFont="1"/>
    <xf numFmtId="0" fontId="8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4" fontId="7" fillId="0" borderId="1" xfId="0" applyNumberFormat="1" applyFont="1" applyBorder="1"/>
    <xf numFmtId="2" fontId="3" fillId="0" borderId="0" xfId="0" applyNumberFormat="1" applyFont="1"/>
    <xf numFmtId="0" fontId="1" fillId="0" borderId="0" xfId="0" applyFont="1" applyAlignment="1">
      <alignment horizontal="center"/>
    </xf>
    <xf numFmtId="0" fontId="7" fillId="0" borderId="0" xfId="0" applyFont="1"/>
    <xf numFmtId="43" fontId="7" fillId="0" borderId="0" xfId="1" applyFont="1"/>
    <xf numFmtId="43" fontId="1" fillId="0" borderId="0" xfId="0" applyNumberFormat="1" applyFont="1"/>
    <xf numFmtId="43" fontId="3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1" xfId="1" applyNumberFormat="1" applyFont="1" applyBorder="1" applyAlignment="1">
      <alignment vertical="center" wrapText="1"/>
    </xf>
    <xf numFmtId="0" fontId="1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6" fillId="0" borderId="0" xfId="0" applyFont="1"/>
    <xf numFmtId="0" fontId="1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7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7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" fillId="0" borderId="0" xfId="0" applyFont="1" applyAlignment="1">
      <alignment horizontal="right" vertical="top" wrapText="1"/>
    </xf>
    <xf numFmtId="0" fontId="13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3" fillId="0" borderId="0" xfId="0" applyFont="1" applyAlignment="1">
      <alignment horizontal="right" vertical="top" wrapText="1"/>
    </xf>
    <xf numFmtId="0" fontId="7" fillId="0" borderId="1" xfId="0" applyFont="1" applyBorder="1"/>
    <xf numFmtId="0" fontId="7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4" fontId="7" fillId="0" borderId="0" xfId="0" applyNumberFormat="1" applyFont="1"/>
    <xf numFmtId="0" fontId="4" fillId="0" borderId="1" xfId="0" applyFont="1" applyBorder="1" applyAlignment="1">
      <alignment horizontal="center" vertical="top" wrapText="1" shrinkToFit="1"/>
    </xf>
    <xf numFmtId="0" fontId="3" fillId="0" borderId="0" xfId="0" applyFont="1" applyAlignment="1">
      <alignment horizontal="right" vertical="top" wrapText="1"/>
    </xf>
    <xf numFmtId="43" fontId="1" fillId="0" borderId="0" xfId="1" applyFont="1"/>
    <xf numFmtId="43" fontId="7" fillId="0" borderId="1" xfId="1" applyFont="1" applyBorder="1"/>
    <xf numFmtId="43" fontId="7" fillId="0" borderId="1" xfId="1" applyFont="1" applyBorder="1" applyAlignment="1">
      <alignment vertical="top"/>
    </xf>
    <xf numFmtId="43" fontId="7" fillId="0" borderId="0" xfId="1" applyFont="1" applyBorder="1"/>
    <xf numFmtId="43" fontId="4" fillId="0" borderId="1" xfId="1" applyFont="1" applyBorder="1" applyAlignment="1">
      <alignment horizontal="center" vertical="top" wrapText="1" shrinkToFit="1"/>
    </xf>
    <xf numFmtId="43" fontId="1" fillId="0" borderId="0" xfId="1" applyFont="1" applyAlignment="1">
      <alignment vertical="top" wrapText="1"/>
    </xf>
    <xf numFmtId="43" fontId="3" fillId="0" borderId="0" xfId="1" applyFont="1"/>
    <xf numFmtId="43" fontId="10" fillId="0" borderId="1" xfId="1" applyFont="1" applyBorder="1"/>
    <xf numFmtId="43" fontId="1" fillId="0" borderId="0" xfId="1" applyFont="1" applyAlignment="1">
      <alignment wrapText="1"/>
    </xf>
    <xf numFmtId="43" fontId="7" fillId="0" borderId="1" xfId="1" applyFont="1" applyBorder="1" applyAlignment="1">
      <alignment vertical="center" wrapText="1"/>
    </xf>
    <xf numFmtId="43" fontId="8" fillId="0" borderId="1" xfId="1" applyFont="1" applyBorder="1" applyAlignment="1">
      <alignment horizontal="right" vertical="center"/>
    </xf>
    <xf numFmtId="43" fontId="10" fillId="0" borderId="1" xfId="1" applyFont="1" applyBorder="1" applyAlignment="1">
      <alignment vertical="center" wrapText="1"/>
    </xf>
    <xf numFmtId="0" fontId="6" fillId="0" borderId="1" xfId="1" applyNumberFormat="1" applyFont="1" applyBorder="1" applyAlignment="1">
      <alignment horizontal="right" vertical="center"/>
    </xf>
    <xf numFmtId="43" fontId="6" fillId="0" borderId="1" xfId="1" applyFont="1" applyBorder="1"/>
    <xf numFmtId="43" fontId="7" fillId="0" borderId="0" xfId="1" applyFont="1" applyAlignment="1">
      <alignment vertical="top"/>
    </xf>
    <xf numFmtId="43" fontId="1" fillId="0" borderId="1" xfId="1" applyFont="1" applyBorder="1"/>
    <xf numFmtId="43" fontId="3" fillId="0" borderId="0" xfId="0" applyNumberFormat="1" applyFont="1" applyAlignment="1">
      <alignment vertical="top"/>
    </xf>
    <xf numFmtId="0" fontId="1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 shrinkToFit="1"/>
    </xf>
    <xf numFmtId="43" fontId="4" fillId="0" borderId="1" xfId="1" applyFont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right" vertical="center" wrapText="1"/>
    </xf>
    <xf numFmtId="0" fontId="0" fillId="0" borderId="1" xfId="0" applyBorder="1"/>
    <xf numFmtId="43" fontId="0" fillId="0" borderId="1" xfId="1" applyFont="1" applyBorder="1"/>
    <xf numFmtId="43" fontId="0" fillId="0" borderId="0" xfId="1" applyFont="1"/>
    <xf numFmtId="0" fontId="6" fillId="0" borderId="3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43" fontId="6" fillId="0" borderId="2" xfId="1" applyFont="1" applyBorder="1" applyAlignment="1">
      <alignment horizontal="center" vertical="top"/>
    </xf>
    <xf numFmtId="43" fontId="6" fillId="0" borderId="4" xfId="1" applyFont="1" applyBorder="1" applyAlignment="1">
      <alignment horizontal="center" vertical="top"/>
    </xf>
  </cellXfs>
  <cellStyles count="3">
    <cellStyle name="Comma" xfId="1" builtinId="3"/>
    <cellStyle name="Comma 2" xfId="2" xr:uid="{E48405D6-DCCB-4ACA-ACCF-04B30786A29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438150</xdr:colOff>
      <xdr:row>13</xdr:row>
      <xdr:rowOff>200025</xdr:rowOff>
    </xdr:from>
    <xdr:to>
      <xdr:col>12</xdr:col>
      <xdr:colOff>38823</xdr:colOff>
      <xdr:row>20</xdr:row>
      <xdr:rowOff>66861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8CE37-12B8-300E-A5C6-653FF9A15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0550" y="3438525"/>
          <a:ext cx="5182323" cy="1333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21</xdr:row>
      <xdr:rowOff>9525</xdr:rowOff>
    </xdr:from>
    <xdr:to>
      <xdr:col>11</xdr:col>
      <xdr:colOff>524538</xdr:colOff>
      <xdr:row>33</xdr:row>
      <xdr:rowOff>38513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839CC3-BF6A-9B27-9624-0B9AC856A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5325" y="4924425"/>
          <a:ext cx="4753638" cy="2962688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285750</xdr:colOff>
      <xdr:row>25</xdr:row>
      <xdr:rowOff>180975</xdr:rowOff>
    </xdr:from>
    <xdr:to>
      <xdr:col>17</xdr:col>
      <xdr:colOff>829373</xdr:colOff>
      <xdr:row>46</xdr:row>
      <xdr:rowOff>143542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F04B67C-E59E-5F8D-5DD2-E9329860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82150" y="5934075"/>
          <a:ext cx="5001323" cy="4782217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285749</xdr:colOff>
      <xdr:row>14</xdr:row>
      <xdr:rowOff>12076</xdr:rowOff>
    </xdr:from>
    <xdr:to>
      <xdr:col>18</xdr:col>
      <xdr:colOff>77152</xdr:colOff>
      <xdr:row>25</xdr:row>
      <xdr:rowOff>105224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0F0E41F-F93B-1720-D5BC-25605A56B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82149" y="3460126"/>
          <a:ext cx="5087303" cy="23981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16</xdr:col>
      <xdr:colOff>238839</xdr:colOff>
      <xdr:row>41</xdr:row>
      <xdr:rowOff>182090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1ED5BD-148A-251A-23A1-3858CD43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75" y="0"/>
          <a:ext cx="5115639" cy="799259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26</xdr:col>
      <xdr:colOff>134049</xdr:colOff>
      <xdr:row>26</xdr:row>
      <xdr:rowOff>29270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E3F492-820D-5095-3D26-1F6ABCBA6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49075" y="0"/>
          <a:ext cx="5010849" cy="49822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8</xdr:col>
      <xdr:colOff>19050</xdr:colOff>
      <xdr:row>37</xdr:row>
      <xdr:rowOff>105295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1A6620-B018-84F9-3AEF-8416E355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29000"/>
          <a:ext cx="5572125" cy="37247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134645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998651-0887-D7FB-4DB6-A627FA0BC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78645" cy="8249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115592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E57E9-D83F-F8EC-E1FD-2C7BFC72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59592" cy="8859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182277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84D658-5F53-A108-A757-6F247FA67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26277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47</xdr:row>
      <xdr:rowOff>125092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C8B4B0-4CCD-3198-CB23-FAB14246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9078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02BF7-299D-4D43-948D-1E2F0BE0F422}">
  <dimension ref="A1:N169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D26" sqref="D26"/>
    </sheetView>
  </sheetViews>
  <sheetFormatPr defaultColWidth="12.5703125" defaultRowHeight="16.5" x14ac:dyDescent="0.3"/>
  <cols>
    <col min="1" max="1" width="16" style="15" bestFit="1" customWidth="1"/>
    <col min="2" max="2" width="13.7109375" style="53" bestFit="1" customWidth="1"/>
    <col min="3" max="3" width="14.140625" style="1" bestFit="1" customWidth="1"/>
    <col min="4" max="4" width="11.85546875" style="1" bestFit="1" customWidth="1"/>
    <col min="5" max="5" width="8.140625" style="1" bestFit="1" customWidth="1"/>
    <col min="6" max="6" width="10.7109375" style="3" bestFit="1" customWidth="1"/>
    <col min="7" max="7" width="7.140625" style="3" bestFit="1" customWidth="1"/>
    <col min="8" max="8" width="9" style="3" bestFit="1" customWidth="1"/>
    <col min="9" max="9" width="13.85546875" style="3" bestFit="1" customWidth="1"/>
    <col min="10" max="10" width="8.7109375" style="1" bestFit="1" customWidth="1"/>
    <col min="11" max="11" width="14" style="3" bestFit="1" customWidth="1"/>
    <col min="12" max="12" width="12.140625" style="1" bestFit="1" customWidth="1"/>
    <col min="13" max="13" width="14.28515625" style="3" bestFit="1" customWidth="1"/>
    <col min="14" max="14" width="14.85546875" style="3" bestFit="1" customWidth="1"/>
    <col min="15" max="16384" width="12.5703125" style="1"/>
  </cols>
  <sheetData>
    <row r="1" spans="1:14" x14ac:dyDescent="0.3">
      <c r="A1" s="5" t="s">
        <v>10</v>
      </c>
      <c r="B1" s="45"/>
    </row>
    <row r="2" spans="1:14" x14ac:dyDescent="0.3">
      <c r="A2" s="11" t="s">
        <v>8</v>
      </c>
      <c r="B2" s="13">
        <v>1068.25</v>
      </c>
      <c r="C2" s="39" t="s">
        <v>33</v>
      </c>
      <c r="F2" s="1"/>
      <c r="G2" s="1"/>
      <c r="H2" s="1"/>
      <c r="J2" s="3"/>
      <c r="L2" s="3"/>
      <c r="M2" s="1"/>
      <c r="N2" s="1"/>
    </row>
    <row r="3" spans="1:14" x14ac:dyDescent="0.3">
      <c r="A3" s="12" t="s">
        <v>4</v>
      </c>
      <c r="B3" s="47">
        <v>9000</v>
      </c>
      <c r="C3" s="13">
        <v>4513</v>
      </c>
      <c r="E3" s="17"/>
      <c r="F3" s="18"/>
      <c r="G3" s="1"/>
      <c r="J3" s="3"/>
      <c r="L3" s="3"/>
      <c r="M3" s="1"/>
      <c r="N3" s="1"/>
    </row>
    <row r="4" spans="1:14" x14ac:dyDescent="0.3">
      <c r="A4" s="40" t="s">
        <v>15</v>
      </c>
      <c r="B4" s="46">
        <f>ROUND((B2*B3),0)</f>
        <v>9614250</v>
      </c>
      <c r="C4" s="13">
        <f>C3*B2</f>
        <v>4821012.25</v>
      </c>
      <c r="E4" s="17"/>
      <c r="F4" s="19"/>
      <c r="G4" s="1"/>
      <c r="J4" s="3"/>
      <c r="L4" s="3"/>
      <c r="M4" s="1"/>
      <c r="N4" s="1"/>
    </row>
    <row r="5" spans="1:14" x14ac:dyDescent="0.3">
      <c r="A5" s="41"/>
      <c r="B5" s="48"/>
      <c r="C5" s="42"/>
      <c r="E5" s="17"/>
      <c r="F5" s="19"/>
      <c r="G5" s="1"/>
      <c r="J5" s="3"/>
      <c r="L5" s="3"/>
      <c r="M5" s="1"/>
      <c r="N5" s="1"/>
    </row>
    <row r="6" spans="1:14" x14ac:dyDescent="0.3">
      <c r="A6" s="5" t="s">
        <v>11</v>
      </c>
      <c r="B6" s="45"/>
      <c r="D6" s="16"/>
    </row>
    <row r="7" spans="1:14" s="65" customFormat="1" ht="55.5" customHeight="1" x14ac:dyDescent="0.25">
      <c r="A7" s="63" t="s">
        <v>35</v>
      </c>
      <c r="B7" s="64" t="s">
        <v>29</v>
      </c>
      <c r="C7" s="63" t="s">
        <v>34</v>
      </c>
      <c r="D7" s="63" t="s">
        <v>0</v>
      </c>
      <c r="E7" s="63" t="s">
        <v>1</v>
      </c>
      <c r="F7" s="63" t="s">
        <v>16</v>
      </c>
      <c r="G7" s="63" t="s">
        <v>17</v>
      </c>
      <c r="H7" s="63" t="s">
        <v>18</v>
      </c>
      <c r="I7" s="63" t="s">
        <v>2</v>
      </c>
      <c r="J7" s="63" t="s">
        <v>3</v>
      </c>
      <c r="K7" s="63" t="s">
        <v>13</v>
      </c>
      <c r="L7" s="63" t="s">
        <v>19</v>
      </c>
      <c r="M7" s="63" t="s">
        <v>14</v>
      </c>
      <c r="N7" s="63" t="s">
        <v>20</v>
      </c>
    </row>
    <row r="8" spans="1:14" s="21" customFormat="1" ht="16.5" customHeight="1" x14ac:dyDescent="0.2">
      <c r="A8" s="20"/>
      <c r="B8" s="49" t="s">
        <v>28</v>
      </c>
      <c r="C8" s="43"/>
      <c r="D8" s="43"/>
      <c r="E8" s="43"/>
      <c r="F8" s="2" t="s">
        <v>21</v>
      </c>
      <c r="G8" s="43"/>
      <c r="H8" s="43"/>
      <c r="I8" s="2"/>
      <c r="J8" s="2"/>
      <c r="K8" s="2" t="s">
        <v>21</v>
      </c>
      <c r="L8" s="2" t="s">
        <v>21</v>
      </c>
      <c r="M8" s="2" t="s">
        <v>21</v>
      </c>
      <c r="N8" s="2" t="s">
        <v>21</v>
      </c>
    </row>
    <row r="9" spans="1:14" s="21" customFormat="1" x14ac:dyDescent="0.3">
      <c r="A9" s="62" t="s">
        <v>32</v>
      </c>
      <c r="B9" s="60">
        <v>342.65</v>
      </c>
      <c r="C9" s="66">
        <v>1996</v>
      </c>
      <c r="D9" s="22">
        <v>2024</v>
      </c>
      <c r="E9" s="54">
        <v>60</v>
      </c>
      <c r="F9" s="54">
        <v>15000</v>
      </c>
      <c r="G9" s="54">
        <f t="shared" ref="G9:G11" si="0">D9-C9</f>
        <v>28</v>
      </c>
      <c r="H9" s="54">
        <f t="shared" ref="H9:H11" si="1">E9-G9</f>
        <v>32</v>
      </c>
      <c r="I9" s="54">
        <f t="shared" ref="I9:I11" si="2">IF(G9&gt;=5,90*G9/E9,0)</f>
        <v>42</v>
      </c>
      <c r="J9" s="54">
        <f t="shared" ref="J9:J11" si="3">F9/100*I9</f>
        <v>6300</v>
      </c>
      <c r="K9" s="54">
        <f t="shared" ref="K9:K11" si="4">ROUND((F9-J9),0)</f>
        <v>8700</v>
      </c>
      <c r="L9" s="54">
        <f t="shared" ref="L9:L11" si="5">N9-M9</f>
        <v>2158695</v>
      </c>
      <c r="M9" s="54">
        <f t="shared" ref="M9:M11" si="6">ROUND(K9*B9,0)</f>
        <v>2981055</v>
      </c>
      <c r="N9" s="54">
        <f t="shared" ref="N9:N11" si="7">ROUND(F9*B9,0)</f>
        <v>5139750</v>
      </c>
    </row>
    <row r="10" spans="1:14" s="21" customFormat="1" x14ac:dyDescent="0.3">
      <c r="A10" s="62" t="s">
        <v>50</v>
      </c>
      <c r="B10" s="60">
        <v>77.5</v>
      </c>
      <c r="C10" s="66">
        <v>1996</v>
      </c>
      <c r="D10" s="22">
        <v>2024</v>
      </c>
      <c r="E10" s="54">
        <v>60</v>
      </c>
      <c r="F10" s="54">
        <v>12000</v>
      </c>
      <c r="G10" s="54">
        <f t="shared" ref="G10" si="8">D10-C10</f>
        <v>28</v>
      </c>
      <c r="H10" s="54">
        <f t="shared" ref="H10" si="9">E10-G10</f>
        <v>32</v>
      </c>
      <c r="I10" s="54">
        <f t="shared" ref="I10" si="10">IF(G10&gt;=5,90*G10/E10,0)</f>
        <v>42</v>
      </c>
      <c r="J10" s="54">
        <f t="shared" ref="J10" si="11">F10/100*I10</f>
        <v>5040</v>
      </c>
      <c r="K10" s="54">
        <f t="shared" ref="K10" si="12">ROUND((F10-J10),0)</f>
        <v>6960</v>
      </c>
      <c r="L10" s="54">
        <f t="shared" ref="L10" si="13">N10-M10</f>
        <v>390600</v>
      </c>
      <c r="M10" s="54">
        <f t="shared" ref="M10" si="14">ROUND(K10*B10,0)</f>
        <v>539400</v>
      </c>
      <c r="N10" s="54">
        <f t="shared" ref="N10" si="15">ROUND(F10*B10,0)</f>
        <v>930000</v>
      </c>
    </row>
    <row r="11" spans="1:14" s="21" customFormat="1" ht="18" customHeight="1" x14ac:dyDescent="0.3">
      <c r="A11" s="62" t="s">
        <v>51</v>
      </c>
      <c r="B11" s="60">
        <v>342.65</v>
      </c>
      <c r="C11" s="66">
        <v>1996</v>
      </c>
      <c r="D11" s="22">
        <v>2024</v>
      </c>
      <c r="E11" s="54">
        <v>60</v>
      </c>
      <c r="F11" s="54">
        <v>12000</v>
      </c>
      <c r="G11" s="54">
        <f t="shared" si="0"/>
        <v>28</v>
      </c>
      <c r="H11" s="54">
        <f t="shared" si="1"/>
        <v>32</v>
      </c>
      <c r="I11" s="54">
        <f t="shared" si="2"/>
        <v>42</v>
      </c>
      <c r="J11" s="54">
        <f t="shared" si="3"/>
        <v>5040</v>
      </c>
      <c r="K11" s="54">
        <f t="shared" si="4"/>
        <v>6960</v>
      </c>
      <c r="L11" s="54">
        <f t="shared" si="5"/>
        <v>1726956</v>
      </c>
      <c r="M11" s="54">
        <f t="shared" si="6"/>
        <v>2384844</v>
      </c>
      <c r="N11" s="54">
        <f t="shared" si="7"/>
        <v>4111800</v>
      </c>
    </row>
    <row r="12" spans="1:14" s="25" customFormat="1" x14ac:dyDescent="0.3">
      <c r="A12" s="24" t="s">
        <v>22</v>
      </c>
      <c r="B12" s="58">
        <f>SUM(B9:B11)</f>
        <v>762.8</v>
      </c>
      <c r="C12" s="57"/>
      <c r="D12" s="57"/>
      <c r="E12" s="55"/>
      <c r="F12" s="54"/>
      <c r="G12" s="56"/>
      <c r="H12" s="56"/>
      <c r="I12" s="56"/>
      <c r="J12" s="56"/>
      <c r="K12" s="56"/>
      <c r="L12" s="58">
        <f>SUM(L9:L11)</f>
        <v>4276251</v>
      </c>
      <c r="M12" s="58">
        <f>SUM(M9:M11)</f>
        <v>5905299</v>
      </c>
      <c r="N12" s="58">
        <f>SUM(N9:N11)</f>
        <v>10181550</v>
      </c>
    </row>
    <row r="13" spans="1:14" x14ac:dyDescent="0.3">
      <c r="B13" s="50"/>
      <c r="C13" s="23"/>
      <c r="D13" s="23"/>
      <c r="E13" s="23"/>
      <c r="F13" s="54"/>
      <c r="G13" s="27"/>
      <c r="H13" s="27"/>
      <c r="I13" s="27"/>
      <c r="J13" s="23"/>
      <c r="K13" s="28"/>
      <c r="L13" s="29"/>
      <c r="M13" s="61"/>
      <c r="N13" s="30"/>
    </row>
    <row r="14" spans="1:14" x14ac:dyDescent="0.3">
      <c r="A14" s="70" t="s">
        <v>23</v>
      </c>
      <c r="B14" s="70"/>
      <c r="C14" s="23"/>
      <c r="D14" s="23"/>
      <c r="F14" s="30"/>
      <c r="G14" s="30"/>
      <c r="H14" s="1"/>
      <c r="I14" s="1"/>
      <c r="K14" s="1"/>
      <c r="M14" s="1"/>
      <c r="N14" s="1"/>
    </row>
    <row r="15" spans="1:14" x14ac:dyDescent="0.3">
      <c r="A15" s="11" t="s">
        <v>24</v>
      </c>
      <c r="B15" s="46">
        <v>0</v>
      </c>
      <c r="C15" s="23"/>
      <c r="D15" s="23"/>
      <c r="F15" s="30"/>
      <c r="G15" s="30"/>
      <c r="H15" s="1"/>
      <c r="I15" s="1"/>
      <c r="K15" s="1"/>
      <c r="M15" s="1"/>
      <c r="N15" s="1"/>
    </row>
    <row r="16" spans="1:14" x14ac:dyDescent="0.3">
      <c r="A16" s="12" t="s">
        <v>4</v>
      </c>
      <c r="B16" s="47">
        <v>0</v>
      </c>
      <c r="C16" s="23"/>
      <c r="D16" s="23"/>
      <c r="F16" s="30"/>
      <c r="G16" s="30"/>
      <c r="H16" s="1" t="s">
        <v>31</v>
      </c>
      <c r="I16" s="1"/>
      <c r="K16" s="1"/>
      <c r="M16" s="1"/>
      <c r="N16" s="1"/>
    </row>
    <row r="17" spans="1:14" x14ac:dyDescent="0.3">
      <c r="A17" s="12" t="s">
        <v>5</v>
      </c>
      <c r="B17" s="46">
        <f>ROUND((B15*B16),0)</f>
        <v>0</v>
      </c>
      <c r="C17" s="23"/>
      <c r="D17" s="23"/>
      <c r="F17" s="30"/>
      <c r="G17" s="30"/>
      <c r="H17" s="1"/>
      <c r="I17" s="1"/>
      <c r="K17" s="1"/>
      <c r="M17" s="1"/>
      <c r="N17" s="1"/>
    </row>
    <row r="18" spans="1:14" x14ac:dyDescent="0.3">
      <c r="A18" s="26"/>
      <c r="B18" s="59"/>
      <c r="C18" s="23"/>
      <c r="D18" s="23"/>
      <c r="F18" s="30"/>
      <c r="G18" s="30"/>
      <c r="H18" s="1"/>
      <c r="I18" s="1"/>
      <c r="K18" s="1"/>
      <c r="M18" s="1"/>
      <c r="N18" s="1"/>
    </row>
    <row r="19" spans="1:14" ht="16.5" customHeight="1" x14ac:dyDescent="0.3">
      <c r="A19" s="71" t="s">
        <v>12</v>
      </c>
      <c r="B19" s="72"/>
      <c r="C19" s="23"/>
      <c r="D19" s="27"/>
      <c r="F19" s="27"/>
      <c r="G19" s="1"/>
      <c r="H19" s="1"/>
      <c r="I19" s="1"/>
      <c r="K19" s="1"/>
      <c r="M19" s="1"/>
      <c r="N19" s="1"/>
    </row>
    <row r="20" spans="1:14" x14ac:dyDescent="0.3">
      <c r="A20" s="11" t="s">
        <v>8</v>
      </c>
      <c r="B20" s="46">
        <f>B2-B9</f>
        <v>725.6</v>
      </c>
      <c r="C20" s="31"/>
      <c r="D20" s="3"/>
      <c r="G20" s="1"/>
      <c r="H20" s="1"/>
      <c r="I20" s="1"/>
      <c r="K20" s="1"/>
      <c r="M20" s="1"/>
      <c r="N20" s="1"/>
    </row>
    <row r="21" spans="1:14" x14ac:dyDescent="0.3">
      <c r="A21" s="12" t="s">
        <v>4</v>
      </c>
      <c r="B21" s="47">
        <v>1000</v>
      </c>
      <c r="C21" s="16"/>
      <c r="D21" s="51"/>
      <c r="G21" s="1"/>
      <c r="H21" s="1"/>
      <c r="I21" s="1"/>
      <c r="K21" s="1"/>
      <c r="M21" s="1"/>
      <c r="N21" s="1"/>
    </row>
    <row r="22" spans="1:14" x14ac:dyDescent="0.3">
      <c r="A22" s="12" t="s">
        <v>5</v>
      </c>
      <c r="B22" s="46">
        <v>2000000</v>
      </c>
      <c r="C22" s="4"/>
      <c r="D22" s="3"/>
      <c r="G22" s="1"/>
      <c r="H22" s="1"/>
      <c r="I22" s="1"/>
      <c r="K22" s="1"/>
      <c r="M22" s="1"/>
      <c r="N22" s="1"/>
    </row>
    <row r="23" spans="1:14" x14ac:dyDescent="0.3">
      <c r="B23" s="51"/>
      <c r="C23" s="4"/>
      <c r="D23" s="4"/>
      <c r="F23" s="10"/>
      <c r="H23" s="6"/>
      <c r="I23" s="6"/>
      <c r="L23" s="10"/>
    </row>
    <row r="24" spans="1:14" x14ac:dyDescent="0.3">
      <c r="A24" s="73" t="s">
        <v>52</v>
      </c>
      <c r="B24" s="74"/>
      <c r="C24" s="10"/>
      <c r="D24" s="3"/>
      <c r="E24" s="6"/>
      <c r="F24" s="6"/>
      <c r="G24" s="1"/>
      <c r="I24" s="10"/>
      <c r="J24" s="3"/>
      <c r="L24" s="3"/>
      <c r="M24" s="1"/>
      <c r="N24" s="1"/>
    </row>
    <row r="25" spans="1:14" x14ac:dyDescent="0.3">
      <c r="A25" s="32" t="s">
        <v>10</v>
      </c>
      <c r="B25" s="46">
        <f>B4</f>
        <v>9614250</v>
      </c>
      <c r="C25" s="8"/>
      <c r="D25" s="8"/>
      <c r="E25" s="9"/>
      <c r="F25" s="9"/>
      <c r="G25" s="1"/>
      <c r="I25" s="7"/>
      <c r="J25" s="3"/>
      <c r="L25" s="3"/>
      <c r="M25" s="1"/>
      <c r="N25" s="1"/>
    </row>
    <row r="26" spans="1:14" x14ac:dyDescent="0.3">
      <c r="A26" s="32" t="s">
        <v>11</v>
      </c>
      <c r="B26" s="46">
        <f>M12</f>
        <v>5905299</v>
      </c>
      <c r="C26" s="8"/>
      <c r="D26" s="8"/>
      <c r="E26" s="9"/>
      <c r="F26" s="9"/>
      <c r="G26" s="1"/>
      <c r="I26" s="9"/>
      <c r="J26" s="3"/>
      <c r="L26" s="3"/>
      <c r="M26" s="1"/>
      <c r="N26" s="1"/>
    </row>
    <row r="27" spans="1:14" ht="33" x14ac:dyDescent="0.3">
      <c r="A27" s="32" t="s">
        <v>25</v>
      </c>
      <c r="B27" s="46">
        <f>B17</f>
        <v>0</v>
      </c>
      <c r="C27" s="8"/>
      <c r="D27" s="8"/>
      <c r="E27" s="9"/>
      <c r="F27" s="9"/>
      <c r="G27" s="1"/>
      <c r="I27" s="9"/>
      <c r="J27" s="3"/>
      <c r="L27" s="3"/>
      <c r="M27" s="1"/>
      <c r="N27" s="1"/>
    </row>
    <row r="28" spans="1:14" x14ac:dyDescent="0.3">
      <c r="A28" s="32" t="s">
        <v>9</v>
      </c>
      <c r="B28" s="46">
        <f>B22</f>
        <v>2000000</v>
      </c>
      <c r="C28" s="8"/>
      <c r="D28" s="8"/>
      <c r="E28" s="9"/>
      <c r="F28" s="9"/>
      <c r="G28" s="1"/>
      <c r="I28" s="9"/>
      <c r="J28" s="3"/>
      <c r="L28" s="3"/>
      <c r="M28" s="1"/>
      <c r="N28" s="1"/>
    </row>
    <row r="29" spans="1:14" ht="33" x14ac:dyDescent="0.3">
      <c r="A29" s="33" t="s">
        <v>30</v>
      </c>
      <c r="B29" s="52">
        <f>B25+B26+B27+B28</f>
        <v>17519549</v>
      </c>
      <c r="C29" s="7"/>
      <c r="D29" s="3"/>
      <c r="E29" s="3"/>
      <c r="G29" s="1"/>
      <c r="I29" s="1"/>
      <c r="J29" s="3"/>
      <c r="L29" s="3"/>
      <c r="M29" s="1"/>
      <c r="N29" s="1"/>
    </row>
    <row r="30" spans="1:14" x14ac:dyDescent="0.3">
      <c r="A30" s="33" t="s">
        <v>6</v>
      </c>
      <c r="B30" s="52">
        <f>ROUND(B29*0.9,0)</f>
        <v>15767594</v>
      </c>
      <c r="C30" s="7"/>
      <c r="D30" s="3"/>
      <c r="E30" s="14"/>
      <c r="F30" s="14"/>
      <c r="G30" s="1"/>
      <c r="I30" s="1"/>
      <c r="J30" s="3"/>
      <c r="L30" s="3"/>
      <c r="M30" s="1"/>
      <c r="N30" s="1"/>
    </row>
    <row r="31" spans="1:14" x14ac:dyDescent="0.3">
      <c r="A31" s="33" t="s">
        <v>7</v>
      </c>
      <c r="B31" s="52">
        <f>MROUND(B29*80%,1)</f>
        <v>14015639</v>
      </c>
      <c r="C31" s="7"/>
      <c r="D31" s="3"/>
      <c r="E31" s="14"/>
      <c r="F31" s="14"/>
      <c r="G31" s="1"/>
      <c r="I31" s="1"/>
      <c r="J31" s="3"/>
      <c r="L31" s="3"/>
      <c r="M31" s="1"/>
      <c r="N31" s="1"/>
    </row>
    <row r="32" spans="1:14" x14ac:dyDescent="0.3">
      <c r="A32" s="33" t="s">
        <v>26</v>
      </c>
      <c r="B32" s="52">
        <f>N12</f>
        <v>10181550</v>
      </c>
      <c r="C32" s="3"/>
      <c r="D32" s="3"/>
      <c r="E32" s="3"/>
      <c r="G32" s="1"/>
      <c r="I32" s="1"/>
      <c r="J32" s="3"/>
      <c r="L32" s="34"/>
      <c r="M32" s="1"/>
      <c r="N32" s="1"/>
    </row>
    <row r="33" spans="1:14" x14ac:dyDescent="0.3">
      <c r="A33" s="32" t="s">
        <v>27</v>
      </c>
      <c r="B33" s="52">
        <f>C4+M12</f>
        <v>10726311.25</v>
      </c>
      <c r="C33" s="3"/>
      <c r="D33" s="3"/>
      <c r="E33" s="3"/>
      <c r="G33" s="1"/>
      <c r="I33" s="1"/>
      <c r="J33" s="3"/>
      <c r="L33" s="34"/>
      <c r="M33" s="1"/>
      <c r="N33" s="1"/>
    </row>
    <row r="34" spans="1:14" x14ac:dyDescent="0.3">
      <c r="A34" s="1"/>
    </row>
    <row r="35" spans="1:14" x14ac:dyDescent="0.3">
      <c r="A35" s="1"/>
      <c r="L35" s="35"/>
    </row>
    <row r="36" spans="1:14" x14ac:dyDescent="0.3">
      <c r="A36" s="1"/>
      <c r="L36" s="35"/>
    </row>
    <row r="37" spans="1:14" x14ac:dyDescent="0.3">
      <c r="A37" s="1"/>
      <c r="L37" s="35"/>
    </row>
    <row r="38" spans="1:14" x14ac:dyDescent="0.3">
      <c r="A38" s="1"/>
      <c r="L38" s="35"/>
    </row>
    <row r="39" spans="1:14" x14ac:dyDescent="0.3">
      <c r="A39" s="1"/>
      <c r="L39" s="35"/>
    </row>
    <row r="40" spans="1:14" x14ac:dyDescent="0.3">
      <c r="A40" s="1"/>
      <c r="F40" s="3">
        <v>16</v>
      </c>
      <c r="L40" s="35"/>
    </row>
    <row r="41" spans="1:14" x14ac:dyDescent="0.3">
      <c r="A41" s="1"/>
      <c r="L41" s="35"/>
    </row>
    <row r="42" spans="1:14" x14ac:dyDescent="0.3">
      <c r="A42" s="1"/>
    </row>
    <row r="43" spans="1:14" x14ac:dyDescent="0.3">
      <c r="A43" s="1"/>
    </row>
    <row r="44" spans="1:14" x14ac:dyDescent="0.3">
      <c r="A44" s="1"/>
      <c r="B44" s="45"/>
    </row>
    <row r="45" spans="1:14" x14ac:dyDescent="0.3">
      <c r="A45" s="1"/>
      <c r="B45" s="45"/>
    </row>
    <row r="46" spans="1:14" x14ac:dyDescent="0.3">
      <c r="A46" s="1"/>
      <c r="B46" s="45"/>
    </row>
    <row r="47" spans="1:14" x14ac:dyDescent="0.3">
      <c r="A47" s="1"/>
      <c r="B47" s="45"/>
    </row>
    <row r="48" spans="1:14" x14ac:dyDescent="0.3">
      <c r="A48" s="1"/>
      <c r="B48" s="45"/>
    </row>
    <row r="49" spans="1:10" x14ac:dyDescent="0.3">
      <c r="A49" s="1"/>
      <c r="B49" s="45"/>
    </row>
    <row r="50" spans="1:10" x14ac:dyDescent="0.3">
      <c r="A50" s="1"/>
      <c r="B50" s="45"/>
    </row>
    <row r="51" spans="1:10" x14ac:dyDescent="0.3">
      <c r="A51" s="1"/>
      <c r="B51" s="45"/>
    </row>
    <row r="52" spans="1:10" x14ac:dyDescent="0.3">
      <c r="A52" s="1"/>
      <c r="B52" s="45"/>
    </row>
    <row r="53" spans="1:10" x14ac:dyDescent="0.3">
      <c r="A53" s="1"/>
      <c r="B53" s="45"/>
      <c r="F53" s="36"/>
      <c r="G53" s="36"/>
      <c r="H53" s="36"/>
      <c r="I53" s="36"/>
      <c r="J53" s="5"/>
    </row>
    <row r="54" spans="1:10" x14ac:dyDescent="0.3">
      <c r="A54" s="1"/>
      <c r="B54" s="45"/>
      <c r="F54" s="34"/>
      <c r="G54" s="1"/>
      <c r="H54" s="34"/>
      <c r="I54" s="34"/>
    </row>
    <row r="55" spans="1:10" x14ac:dyDescent="0.3">
      <c r="A55" s="1"/>
      <c r="B55" s="45"/>
      <c r="F55" s="34"/>
      <c r="G55" s="34"/>
      <c r="H55" s="44"/>
      <c r="I55" s="44"/>
    </row>
    <row r="56" spans="1:10" x14ac:dyDescent="0.3">
      <c r="A56" s="1"/>
      <c r="B56" s="45"/>
      <c r="F56" s="34"/>
      <c r="G56" s="34"/>
      <c r="H56" s="34"/>
      <c r="I56" s="34"/>
    </row>
    <row r="57" spans="1:10" x14ac:dyDescent="0.3">
      <c r="A57" s="1"/>
      <c r="B57" s="45"/>
      <c r="F57" s="34"/>
      <c r="G57" s="37"/>
      <c r="H57" s="34"/>
      <c r="I57" s="34"/>
    </row>
    <row r="58" spans="1:10" x14ac:dyDescent="0.3">
      <c r="A58" s="1"/>
      <c r="B58" s="45"/>
      <c r="F58" s="34"/>
      <c r="G58" s="34"/>
      <c r="H58" s="34"/>
      <c r="I58" s="34"/>
    </row>
    <row r="59" spans="1:10" x14ac:dyDescent="0.3">
      <c r="A59" s="1"/>
      <c r="B59" s="45"/>
      <c r="F59" s="34"/>
      <c r="G59" s="34"/>
      <c r="H59" s="34"/>
      <c r="I59" s="34"/>
    </row>
    <row r="60" spans="1:10" x14ac:dyDescent="0.3">
      <c r="A60" s="1"/>
      <c r="B60" s="45"/>
      <c r="F60" s="34"/>
      <c r="G60" s="34"/>
      <c r="H60" s="34"/>
      <c r="I60" s="34"/>
    </row>
    <row r="61" spans="1:10" x14ac:dyDescent="0.3">
      <c r="A61" s="1"/>
      <c r="B61" s="45"/>
      <c r="F61" s="34"/>
      <c r="G61" s="34"/>
      <c r="H61" s="34"/>
      <c r="I61" s="34"/>
    </row>
    <row r="62" spans="1:10" x14ac:dyDescent="0.3">
      <c r="A62" s="1"/>
      <c r="B62" s="45"/>
      <c r="F62" s="34"/>
      <c r="G62" s="34"/>
      <c r="H62" s="34"/>
      <c r="I62" s="34"/>
    </row>
    <row r="63" spans="1:10" x14ac:dyDescent="0.3">
      <c r="A63" s="1"/>
      <c r="B63" s="45"/>
      <c r="F63" s="34"/>
      <c r="G63" s="34"/>
      <c r="H63" s="34"/>
      <c r="I63" s="34"/>
    </row>
    <row r="64" spans="1:10" x14ac:dyDescent="0.3">
      <c r="A64" s="1"/>
      <c r="B64" s="45"/>
    </row>
    <row r="65" spans="1:6" x14ac:dyDescent="0.3">
      <c r="A65" s="1"/>
      <c r="B65" s="45"/>
    </row>
    <row r="66" spans="1:6" x14ac:dyDescent="0.3">
      <c r="A66" s="1"/>
      <c r="B66" s="45"/>
    </row>
    <row r="67" spans="1:6" x14ac:dyDescent="0.3">
      <c r="A67" s="1"/>
      <c r="B67" s="45"/>
    </row>
    <row r="68" spans="1:6" x14ac:dyDescent="0.3">
      <c r="A68" s="1"/>
      <c r="B68" s="45"/>
    </row>
    <row r="69" spans="1:6" x14ac:dyDescent="0.3">
      <c r="A69" s="1"/>
      <c r="B69" s="45"/>
      <c r="F69" s="38"/>
    </row>
    <row r="70" spans="1:6" x14ac:dyDescent="0.3">
      <c r="A70" s="1"/>
      <c r="B70" s="45"/>
      <c r="F70" s="38"/>
    </row>
    <row r="71" spans="1:6" x14ac:dyDescent="0.3">
      <c r="A71" s="1"/>
      <c r="B71" s="45"/>
      <c r="F71" s="38"/>
    </row>
    <row r="72" spans="1:6" x14ac:dyDescent="0.3">
      <c r="A72" s="1"/>
      <c r="B72" s="45"/>
      <c r="F72" s="38"/>
    </row>
    <row r="73" spans="1:6" x14ac:dyDescent="0.3">
      <c r="A73" s="1"/>
      <c r="B73" s="45"/>
      <c r="F73" s="38"/>
    </row>
    <row r="74" spans="1:6" x14ac:dyDescent="0.3">
      <c r="A74" s="1"/>
      <c r="B74" s="45"/>
      <c r="F74" s="38"/>
    </row>
    <row r="75" spans="1:6" x14ac:dyDescent="0.3">
      <c r="A75" s="1"/>
      <c r="B75" s="45"/>
      <c r="F75" s="38"/>
    </row>
    <row r="76" spans="1:6" x14ac:dyDescent="0.3">
      <c r="A76" s="1"/>
      <c r="B76" s="45"/>
      <c r="F76" s="38"/>
    </row>
    <row r="77" spans="1:6" x14ac:dyDescent="0.3">
      <c r="A77" s="1"/>
      <c r="B77" s="45"/>
      <c r="F77" s="38"/>
    </row>
    <row r="78" spans="1:6" x14ac:dyDescent="0.3">
      <c r="A78" s="1"/>
      <c r="B78" s="45"/>
      <c r="F78" s="38"/>
    </row>
    <row r="79" spans="1:6" x14ac:dyDescent="0.3">
      <c r="A79" s="1"/>
      <c r="B79" s="45"/>
    </row>
    <row r="80" spans="1:6" x14ac:dyDescent="0.3">
      <c r="A80" s="1"/>
      <c r="B80" s="45"/>
    </row>
    <row r="81" spans="1:2" x14ac:dyDescent="0.3">
      <c r="A81" s="1"/>
      <c r="B81" s="45"/>
    </row>
    <row r="82" spans="1:2" x14ac:dyDescent="0.3">
      <c r="A82" s="1"/>
      <c r="B82" s="45"/>
    </row>
    <row r="83" spans="1:2" x14ac:dyDescent="0.3">
      <c r="A83" s="1"/>
      <c r="B83" s="45"/>
    </row>
    <row r="84" spans="1:2" x14ac:dyDescent="0.3">
      <c r="A84" s="1"/>
      <c r="B84" s="45"/>
    </row>
    <row r="85" spans="1:2" x14ac:dyDescent="0.3">
      <c r="A85" s="1"/>
      <c r="B85" s="45"/>
    </row>
    <row r="86" spans="1:2" x14ac:dyDescent="0.3">
      <c r="A86" s="1"/>
      <c r="B86" s="45"/>
    </row>
    <row r="87" spans="1:2" x14ac:dyDescent="0.3">
      <c r="A87" s="1"/>
      <c r="B87" s="45"/>
    </row>
    <row r="88" spans="1:2" x14ac:dyDescent="0.3">
      <c r="A88" s="1"/>
      <c r="B88" s="45"/>
    </row>
    <row r="89" spans="1:2" x14ac:dyDescent="0.3">
      <c r="A89" s="1"/>
      <c r="B89" s="45"/>
    </row>
    <row r="90" spans="1:2" x14ac:dyDescent="0.3">
      <c r="A90" s="1"/>
      <c r="B90" s="45"/>
    </row>
    <row r="91" spans="1:2" x14ac:dyDescent="0.3">
      <c r="A91" s="1"/>
      <c r="B91" s="45"/>
    </row>
    <row r="92" spans="1:2" x14ac:dyDescent="0.3">
      <c r="A92" s="1"/>
      <c r="B92" s="45"/>
    </row>
    <row r="93" spans="1:2" x14ac:dyDescent="0.3">
      <c r="A93" s="1"/>
      <c r="B93" s="45"/>
    </row>
    <row r="94" spans="1:2" x14ac:dyDescent="0.3">
      <c r="A94" s="1"/>
      <c r="B94" s="45"/>
    </row>
    <row r="95" spans="1:2" x14ac:dyDescent="0.3">
      <c r="A95" s="1"/>
      <c r="B95" s="45"/>
    </row>
    <row r="96" spans="1:2" x14ac:dyDescent="0.3">
      <c r="A96" s="1"/>
      <c r="B96" s="45"/>
    </row>
    <row r="97" spans="1:2" x14ac:dyDescent="0.3">
      <c r="A97" s="1"/>
      <c r="B97" s="45"/>
    </row>
    <row r="98" spans="1:2" x14ac:dyDescent="0.3">
      <c r="A98" s="1"/>
      <c r="B98" s="45"/>
    </row>
    <row r="99" spans="1:2" x14ac:dyDescent="0.3">
      <c r="A99" s="1"/>
      <c r="B99" s="45"/>
    </row>
    <row r="100" spans="1:2" x14ac:dyDescent="0.3">
      <c r="A100" s="1"/>
      <c r="B100" s="45"/>
    </row>
    <row r="101" spans="1:2" x14ac:dyDescent="0.3">
      <c r="A101" s="1"/>
      <c r="B101" s="45"/>
    </row>
    <row r="102" spans="1:2" x14ac:dyDescent="0.3">
      <c r="A102" s="1"/>
      <c r="B102" s="45"/>
    </row>
    <row r="103" spans="1:2" x14ac:dyDescent="0.3">
      <c r="A103" s="1"/>
      <c r="B103" s="45"/>
    </row>
    <row r="104" spans="1:2" x14ac:dyDescent="0.3">
      <c r="A104" s="1"/>
      <c r="B104" s="45"/>
    </row>
    <row r="105" spans="1:2" x14ac:dyDescent="0.3">
      <c r="A105" s="1"/>
      <c r="B105" s="45"/>
    </row>
    <row r="106" spans="1:2" x14ac:dyDescent="0.3">
      <c r="A106" s="1"/>
      <c r="B106" s="45"/>
    </row>
    <row r="107" spans="1:2" x14ac:dyDescent="0.3">
      <c r="A107" s="1"/>
      <c r="B107" s="45"/>
    </row>
    <row r="108" spans="1:2" x14ac:dyDescent="0.3">
      <c r="A108" s="1"/>
      <c r="B108" s="45"/>
    </row>
    <row r="109" spans="1:2" x14ac:dyDescent="0.3">
      <c r="A109" s="1"/>
      <c r="B109" s="45"/>
    </row>
    <row r="110" spans="1:2" x14ac:dyDescent="0.3">
      <c r="A110" s="1"/>
      <c r="B110" s="45"/>
    </row>
    <row r="111" spans="1:2" x14ac:dyDescent="0.3">
      <c r="A111" s="1"/>
      <c r="B111" s="45"/>
    </row>
    <row r="112" spans="1:2" x14ac:dyDescent="0.3">
      <c r="A112" s="1"/>
      <c r="B112" s="45"/>
    </row>
    <row r="113" spans="1:2" x14ac:dyDescent="0.3">
      <c r="A113" s="1"/>
      <c r="B113" s="45"/>
    </row>
    <row r="114" spans="1:2" x14ac:dyDescent="0.3">
      <c r="A114" s="1"/>
      <c r="B114" s="45"/>
    </row>
    <row r="115" spans="1:2" x14ac:dyDescent="0.3">
      <c r="A115" s="1"/>
      <c r="B115" s="45"/>
    </row>
    <row r="116" spans="1:2" x14ac:dyDescent="0.3">
      <c r="A116" s="1"/>
      <c r="B116" s="45"/>
    </row>
    <row r="117" spans="1:2" x14ac:dyDescent="0.3">
      <c r="A117" s="1"/>
      <c r="B117" s="45"/>
    </row>
    <row r="118" spans="1:2" x14ac:dyDescent="0.3">
      <c r="A118" s="1"/>
      <c r="B118" s="45"/>
    </row>
    <row r="119" spans="1:2" x14ac:dyDescent="0.3">
      <c r="A119" s="1"/>
      <c r="B119" s="45"/>
    </row>
    <row r="120" spans="1:2" x14ac:dyDescent="0.3">
      <c r="A120" s="1"/>
      <c r="B120" s="45"/>
    </row>
    <row r="121" spans="1:2" x14ac:dyDescent="0.3">
      <c r="A121" s="1"/>
      <c r="B121" s="45"/>
    </row>
    <row r="122" spans="1:2" x14ac:dyDescent="0.3">
      <c r="A122" s="1"/>
      <c r="B122" s="45"/>
    </row>
    <row r="123" spans="1:2" x14ac:dyDescent="0.3">
      <c r="A123" s="1"/>
      <c r="B123" s="45"/>
    </row>
    <row r="124" spans="1:2" x14ac:dyDescent="0.3">
      <c r="A124" s="1"/>
      <c r="B124" s="45"/>
    </row>
    <row r="125" spans="1:2" x14ac:dyDescent="0.3">
      <c r="A125" s="1"/>
      <c r="B125" s="45"/>
    </row>
    <row r="126" spans="1:2" x14ac:dyDescent="0.3">
      <c r="A126" s="1"/>
      <c r="B126" s="45"/>
    </row>
    <row r="127" spans="1:2" x14ac:dyDescent="0.3">
      <c r="A127" s="1"/>
      <c r="B127" s="45"/>
    </row>
    <row r="128" spans="1:2" x14ac:dyDescent="0.3">
      <c r="A128" s="1"/>
      <c r="B128" s="45"/>
    </row>
    <row r="129" spans="1:2" x14ac:dyDescent="0.3">
      <c r="A129" s="1"/>
      <c r="B129" s="45"/>
    </row>
    <row r="130" spans="1:2" x14ac:dyDescent="0.3">
      <c r="A130" s="1"/>
      <c r="B130" s="45"/>
    </row>
    <row r="131" spans="1:2" x14ac:dyDescent="0.3">
      <c r="A131" s="1"/>
      <c r="B131" s="45"/>
    </row>
    <row r="132" spans="1:2" x14ac:dyDescent="0.3">
      <c r="A132" s="1"/>
      <c r="B132" s="45"/>
    </row>
    <row r="133" spans="1:2" x14ac:dyDescent="0.3">
      <c r="A133" s="1"/>
      <c r="B133" s="45"/>
    </row>
    <row r="134" spans="1:2" x14ac:dyDescent="0.3">
      <c r="A134" s="1"/>
      <c r="B134" s="45"/>
    </row>
    <row r="135" spans="1:2" x14ac:dyDescent="0.3">
      <c r="A135" s="1"/>
      <c r="B135" s="45"/>
    </row>
    <row r="136" spans="1:2" x14ac:dyDescent="0.3">
      <c r="A136" s="1"/>
      <c r="B136" s="45"/>
    </row>
    <row r="137" spans="1:2" x14ac:dyDescent="0.3">
      <c r="A137" s="1"/>
      <c r="B137" s="45"/>
    </row>
    <row r="138" spans="1:2" x14ac:dyDescent="0.3">
      <c r="A138" s="1"/>
      <c r="B138" s="45"/>
    </row>
    <row r="139" spans="1:2" x14ac:dyDescent="0.3">
      <c r="A139" s="1"/>
      <c r="B139" s="45"/>
    </row>
    <row r="140" spans="1:2" x14ac:dyDescent="0.3">
      <c r="A140" s="1"/>
      <c r="B140" s="45"/>
    </row>
    <row r="141" spans="1:2" x14ac:dyDescent="0.3">
      <c r="A141" s="1"/>
      <c r="B141" s="45"/>
    </row>
    <row r="142" spans="1:2" x14ac:dyDescent="0.3">
      <c r="A142" s="1"/>
      <c r="B142" s="45"/>
    </row>
    <row r="143" spans="1:2" x14ac:dyDescent="0.3">
      <c r="A143" s="1"/>
      <c r="B143" s="45"/>
    </row>
    <row r="144" spans="1:2" x14ac:dyDescent="0.3">
      <c r="A144" s="1"/>
      <c r="B144" s="45"/>
    </row>
    <row r="145" spans="1:2" x14ac:dyDescent="0.3">
      <c r="A145" s="1"/>
      <c r="B145" s="45"/>
    </row>
    <row r="146" spans="1:2" x14ac:dyDescent="0.3">
      <c r="A146" s="1"/>
      <c r="B146" s="45"/>
    </row>
    <row r="147" spans="1:2" x14ac:dyDescent="0.3">
      <c r="A147" s="1"/>
      <c r="B147" s="45"/>
    </row>
    <row r="148" spans="1:2" x14ac:dyDescent="0.3">
      <c r="A148" s="1"/>
      <c r="B148" s="45"/>
    </row>
    <row r="149" spans="1:2" x14ac:dyDescent="0.3">
      <c r="A149" s="1"/>
      <c r="B149" s="45"/>
    </row>
    <row r="150" spans="1:2" x14ac:dyDescent="0.3">
      <c r="A150" s="1"/>
      <c r="B150" s="45"/>
    </row>
    <row r="151" spans="1:2" x14ac:dyDescent="0.3">
      <c r="A151" s="1"/>
      <c r="B151" s="45"/>
    </row>
    <row r="152" spans="1:2" x14ac:dyDescent="0.3">
      <c r="A152" s="1"/>
      <c r="B152" s="45"/>
    </row>
    <row r="153" spans="1:2" x14ac:dyDescent="0.3">
      <c r="A153" s="1"/>
      <c r="B153" s="45"/>
    </row>
    <row r="154" spans="1:2" x14ac:dyDescent="0.3">
      <c r="A154" s="1"/>
      <c r="B154" s="45"/>
    </row>
    <row r="155" spans="1:2" x14ac:dyDescent="0.3">
      <c r="A155" s="1"/>
      <c r="B155" s="45"/>
    </row>
    <row r="156" spans="1:2" x14ac:dyDescent="0.3">
      <c r="A156" s="1"/>
      <c r="B156" s="45"/>
    </row>
    <row r="157" spans="1:2" x14ac:dyDescent="0.3">
      <c r="A157" s="1"/>
      <c r="B157" s="45"/>
    </row>
    <row r="158" spans="1:2" x14ac:dyDescent="0.3">
      <c r="A158" s="1"/>
      <c r="B158" s="45"/>
    </row>
    <row r="159" spans="1:2" x14ac:dyDescent="0.3">
      <c r="A159" s="1"/>
      <c r="B159" s="45"/>
    </row>
    <row r="160" spans="1:2" x14ac:dyDescent="0.3">
      <c r="A160" s="1"/>
      <c r="B160" s="45"/>
    </row>
    <row r="161" spans="1:2" x14ac:dyDescent="0.3">
      <c r="A161" s="1"/>
      <c r="B161" s="45"/>
    </row>
    <row r="162" spans="1:2" x14ac:dyDescent="0.3">
      <c r="A162" s="1"/>
      <c r="B162" s="45"/>
    </row>
    <row r="163" spans="1:2" x14ac:dyDescent="0.3">
      <c r="A163" s="1"/>
      <c r="B163" s="45"/>
    </row>
    <row r="164" spans="1:2" x14ac:dyDescent="0.3">
      <c r="A164" s="1"/>
      <c r="B164" s="45"/>
    </row>
    <row r="165" spans="1:2" x14ac:dyDescent="0.3">
      <c r="A165" s="1"/>
      <c r="B165" s="45"/>
    </row>
    <row r="166" spans="1:2" x14ac:dyDescent="0.3">
      <c r="A166" s="1"/>
      <c r="B166" s="45"/>
    </row>
    <row r="167" spans="1:2" x14ac:dyDescent="0.3">
      <c r="A167" s="1"/>
      <c r="B167" s="45"/>
    </row>
    <row r="168" spans="1:2" x14ac:dyDescent="0.3">
      <c r="A168" s="1"/>
      <c r="B168" s="45"/>
    </row>
    <row r="169" spans="1:2" x14ac:dyDescent="0.3">
      <c r="A169" s="1"/>
      <c r="B169" s="45"/>
    </row>
  </sheetData>
  <mergeCells count="3">
    <mergeCell ref="A14:B14"/>
    <mergeCell ref="A19:B19"/>
    <mergeCell ref="A24:B24"/>
  </mergeCells>
  <phoneticPr fontId="11" type="noConversion"/>
  <pageMargins left="0" right="0" top="0" bottom="0" header="0" footer="0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ACD28-3502-4E2D-B7A8-40719BE328B3}">
  <dimension ref="A1:D11"/>
  <sheetViews>
    <sheetView topLeftCell="A11" workbookViewId="0">
      <selection activeCell="F41" sqref="F41"/>
    </sheetView>
  </sheetViews>
  <sheetFormatPr defaultRowHeight="15" x14ac:dyDescent="0.25"/>
  <cols>
    <col min="1" max="1" width="6.85546875" bestFit="1" customWidth="1"/>
    <col min="2" max="2" width="10.140625" bestFit="1" customWidth="1"/>
    <col min="3" max="3" width="16.5703125" bestFit="1" customWidth="1"/>
    <col min="4" max="4" width="13.140625" bestFit="1" customWidth="1"/>
  </cols>
  <sheetData>
    <row r="1" spans="1:4" x14ac:dyDescent="0.25">
      <c r="A1" s="67" t="s">
        <v>36</v>
      </c>
      <c r="B1" s="67" t="s">
        <v>37</v>
      </c>
      <c r="C1" s="68" t="s">
        <v>38</v>
      </c>
      <c r="D1" s="68" t="s">
        <v>39</v>
      </c>
    </row>
    <row r="2" spans="1:4" x14ac:dyDescent="0.25">
      <c r="A2" s="67">
        <v>1</v>
      </c>
      <c r="B2" s="67" t="s">
        <v>40</v>
      </c>
      <c r="C2" s="68">
        <v>267120</v>
      </c>
      <c r="D2" s="68">
        <f>ROUND(C2/100,0)</f>
        <v>2671</v>
      </c>
    </row>
    <row r="3" spans="1:4" x14ac:dyDescent="0.25">
      <c r="A3" s="67">
        <v>2</v>
      </c>
      <c r="B3" s="67" t="s">
        <v>41</v>
      </c>
      <c r="C3" s="68">
        <f>C2*106%</f>
        <v>283147.2</v>
      </c>
      <c r="D3" s="68">
        <f t="shared" ref="D3:D11" si="0">ROUND(C3/100,0)</f>
        <v>2831</v>
      </c>
    </row>
    <row r="4" spans="1:4" x14ac:dyDescent="0.25">
      <c r="A4" s="67">
        <v>3</v>
      </c>
      <c r="B4" s="67" t="s">
        <v>42</v>
      </c>
      <c r="C4" s="68">
        <f t="shared" ref="C4:C11" si="1">C3*106%</f>
        <v>300136.03200000001</v>
      </c>
      <c r="D4" s="68">
        <f t="shared" si="0"/>
        <v>3001</v>
      </c>
    </row>
    <row r="5" spans="1:4" x14ac:dyDescent="0.25">
      <c r="A5" s="67">
        <v>4</v>
      </c>
      <c r="B5" s="67" t="s">
        <v>43</v>
      </c>
      <c r="C5" s="68">
        <f t="shared" si="1"/>
        <v>318144.19392000005</v>
      </c>
      <c r="D5" s="68">
        <f t="shared" si="0"/>
        <v>3181</v>
      </c>
    </row>
    <row r="6" spans="1:4" x14ac:dyDescent="0.25">
      <c r="A6" s="67">
        <v>5</v>
      </c>
      <c r="B6" s="67" t="s">
        <v>44</v>
      </c>
      <c r="C6" s="68">
        <f t="shared" si="1"/>
        <v>337232.84555520007</v>
      </c>
      <c r="D6" s="68">
        <f t="shared" si="0"/>
        <v>3372</v>
      </c>
    </row>
    <row r="7" spans="1:4" x14ac:dyDescent="0.25">
      <c r="A7" s="67">
        <v>6</v>
      </c>
      <c r="B7" s="67" t="s">
        <v>45</v>
      </c>
      <c r="C7" s="68">
        <f t="shared" si="1"/>
        <v>357466.81628851208</v>
      </c>
      <c r="D7" s="68">
        <f t="shared" si="0"/>
        <v>3575</v>
      </c>
    </row>
    <row r="8" spans="1:4" x14ac:dyDescent="0.25">
      <c r="A8" s="67">
        <v>7</v>
      </c>
      <c r="B8" s="67" t="s">
        <v>46</v>
      </c>
      <c r="C8" s="68">
        <f t="shared" si="1"/>
        <v>378914.82526582282</v>
      </c>
      <c r="D8" s="68">
        <f t="shared" si="0"/>
        <v>3789</v>
      </c>
    </row>
    <row r="9" spans="1:4" x14ac:dyDescent="0.25">
      <c r="A9" s="67">
        <v>8</v>
      </c>
      <c r="B9" s="67" t="s">
        <v>47</v>
      </c>
      <c r="C9" s="68">
        <f t="shared" si="1"/>
        <v>401649.71478177223</v>
      </c>
      <c r="D9" s="68">
        <f t="shared" si="0"/>
        <v>4016</v>
      </c>
    </row>
    <row r="10" spans="1:4" x14ac:dyDescent="0.25">
      <c r="A10" s="67">
        <v>9</v>
      </c>
      <c r="B10" s="67" t="s">
        <v>48</v>
      </c>
      <c r="C10" s="68">
        <f t="shared" si="1"/>
        <v>425748.69766867859</v>
      </c>
      <c r="D10" s="68">
        <f t="shared" si="0"/>
        <v>4257</v>
      </c>
    </row>
    <row r="11" spans="1:4" x14ac:dyDescent="0.25">
      <c r="A11" s="67">
        <v>10</v>
      </c>
      <c r="B11" s="67" t="s">
        <v>49</v>
      </c>
      <c r="C11" s="68">
        <f t="shared" si="1"/>
        <v>451293.61952879932</v>
      </c>
      <c r="D11" s="68">
        <f t="shared" si="0"/>
        <v>4513</v>
      </c>
    </row>
  </sheetData>
  <phoneticPr fontId="1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5971E-43DC-4935-8B08-4B92BA043133}">
  <dimension ref="Q14:Q16"/>
  <sheetViews>
    <sheetView workbookViewId="0">
      <selection activeCell="Q14" sqref="Q14:Q16"/>
    </sheetView>
  </sheetViews>
  <sheetFormatPr defaultRowHeight="15" x14ac:dyDescent="0.25"/>
  <cols>
    <col min="17" max="17" width="14.28515625" bestFit="1" customWidth="1"/>
  </cols>
  <sheetData>
    <row r="14" spans="17:17" x14ac:dyDescent="0.25">
      <c r="Q14" s="69">
        <v>12000000</v>
      </c>
    </row>
    <row r="15" spans="17:17" x14ac:dyDescent="0.25">
      <c r="Q15" s="69">
        <v>557</v>
      </c>
    </row>
    <row r="16" spans="17:17" x14ac:dyDescent="0.25">
      <c r="Q16" s="69">
        <f>Q14/Q15</f>
        <v>21543.98563734291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5FEBB-9A36-432C-A377-768410801721}">
  <dimension ref="Q15:Q17"/>
  <sheetViews>
    <sheetView workbookViewId="0">
      <selection activeCell="Q15" sqref="Q15:Q17"/>
    </sheetView>
  </sheetViews>
  <sheetFormatPr defaultRowHeight="15" x14ac:dyDescent="0.25"/>
  <cols>
    <col min="17" max="17" width="14.28515625" bestFit="1" customWidth="1"/>
  </cols>
  <sheetData>
    <row r="15" spans="17:17" x14ac:dyDescent="0.25">
      <c r="Q15" s="69">
        <v>17000000</v>
      </c>
    </row>
    <row r="16" spans="17:17" x14ac:dyDescent="0.25">
      <c r="Q16" s="69">
        <v>846</v>
      </c>
    </row>
    <row r="17" spans="17:17" x14ac:dyDescent="0.25">
      <c r="Q17" s="69">
        <f>Q15/Q16</f>
        <v>20094.562647754137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18E0F-87E7-42DD-95AA-2DFD242C3328}">
  <dimension ref="Q14:Q16"/>
  <sheetViews>
    <sheetView workbookViewId="0">
      <selection activeCell="Q14" sqref="Q14:Q16"/>
    </sheetView>
  </sheetViews>
  <sheetFormatPr defaultRowHeight="15" x14ac:dyDescent="0.25"/>
  <cols>
    <col min="17" max="17" width="14.28515625" bestFit="1" customWidth="1"/>
  </cols>
  <sheetData>
    <row r="14" spans="17:17" x14ac:dyDescent="0.25">
      <c r="Q14" s="69">
        <v>32500000</v>
      </c>
    </row>
    <row r="15" spans="17:17" x14ac:dyDescent="0.25">
      <c r="Q15" s="69">
        <v>1394</v>
      </c>
    </row>
    <row r="16" spans="17:17" x14ac:dyDescent="0.25">
      <c r="Q16" s="69">
        <f>Q14/Q15</f>
        <v>23314.203730272598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83C41-898C-49D4-BF53-7F4A59305193}">
  <dimension ref="Q14:Q16"/>
  <sheetViews>
    <sheetView workbookViewId="0">
      <selection activeCell="Q15" sqref="Q15"/>
    </sheetView>
  </sheetViews>
  <sheetFormatPr defaultRowHeight="15" x14ac:dyDescent="0.25"/>
  <cols>
    <col min="17" max="17" width="14.28515625" bestFit="1" customWidth="1"/>
  </cols>
  <sheetData>
    <row r="14" spans="17:17" x14ac:dyDescent="0.25">
      <c r="Q14" s="69">
        <v>28500000</v>
      </c>
    </row>
    <row r="15" spans="17:17" x14ac:dyDescent="0.25">
      <c r="Q15" s="69">
        <v>1394</v>
      </c>
    </row>
    <row r="16" spans="17:17" x14ac:dyDescent="0.25">
      <c r="Q16" s="69">
        <f>Q14/Q15</f>
        <v>20444.763271162123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Valuation VCIPL</vt:lpstr>
      <vt:lpstr>Sheet1</vt:lpstr>
      <vt:lpstr>Sheet2</vt:lpstr>
      <vt:lpstr>Sheet3</vt:lpstr>
      <vt:lpstr>Sheet4</vt:lpstr>
      <vt:lpstr>Sheet5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</cp:lastModifiedBy>
  <dcterms:created xsi:type="dcterms:W3CDTF">2014-10-16T12:20:47Z</dcterms:created>
  <dcterms:modified xsi:type="dcterms:W3CDTF">2024-12-11T09:36:35Z</dcterms:modified>
</cp:coreProperties>
</file>