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Systematic WIres\"/>
    </mc:Choice>
  </mc:AlternateContent>
  <xr:revisionPtr revIDLastSave="0" documentId="13_ncr:1_{20C3C487-30EE-47E8-9EBF-9CA20C9CB1CD}" xr6:coauthVersionLast="47" xr6:coauthVersionMax="47" xr10:uidLastSave="{00000000-0000-0000-0000-000000000000}"/>
  <bookViews>
    <workbookView xWindow="2685" yWindow="360" windowWidth="14025" windowHeight="15465" xr2:uid="{00000000-000D-0000-FFFF-FFFF00000000}"/>
  </bookViews>
  <sheets>
    <sheet name="Valuation" sheetId="4" r:id="rId1"/>
    <sheet name="Sheet2" sheetId="3" r:id="rId2"/>
    <sheet name="Sheet3" sheetId="6" r:id="rId3"/>
    <sheet name="Sheet1" sheetId="7" r:id="rId4"/>
    <sheet name="Sheet4" sheetId="8" r:id="rId5"/>
    <sheet name="Sheet5" sheetId="9" r:id="rId6"/>
    <sheet name="Sheet6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3" i="4" l="1"/>
  <c r="C12" i="4"/>
  <c r="C9" i="4"/>
  <c r="B21" i="4" s="1"/>
  <c r="C11" i="4" l="1"/>
  <c r="O11" i="4" s="1"/>
  <c r="O12" i="4"/>
  <c r="H12" i="4"/>
  <c r="J12" i="4" s="1"/>
  <c r="K12" i="4" s="1"/>
  <c r="L12" i="4" s="1"/>
  <c r="H11" i="4"/>
  <c r="J11" i="4" s="1"/>
  <c r="K11" i="4" s="1"/>
  <c r="L11" i="4" s="1"/>
  <c r="H10" i="4"/>
  <c r="J10" i="4" s="1"/>
  <c r="K10" i="4" s="1"/>
  <c r="L10" i="4" s="1"/>
  <c r="O9" i="4"/>
  <c r="H9" i="4"/>
  <c r="J9" i="4" s="1"/>
  <c r="K9" i="4" s="1"/>
  <c r="L9" i="4" s="1"/>
  <c r="B18" i="4"/>
  <c r="B28" i="4" s="1"/>
  <c r="C4" i="4"/>
  <c r="B4" i="4"/>
  <c r="B26" i="4" s="1"/>
  <c r="B29" i="4" l="1"/>
  <c r="N12" i="4"/>
  <c r="M12" i="4" s="1"/>
  <c r="I10" i="4"/>
  <c r="N9" i="4"/>
  <c r="M9" i="4" s="1"/>
  <c r="I12" i="4"/>
  <c r="N11" i="4"/>
  <c r="M11" i="4" s="1"/>
  <c r="C10" i="4"/>
  <c r="I9" i="4"/>
  <c r="I11" i="4"/>
  <c r="N10" i="4" l="1"/>
  <c r="C13" i="4"/>
  <c r="O10" i="4"/>
  <c r="O13" i="4" s="1"/>
  <c r="B33" i="4" s="1"/>
  <c r="N13" i="4" l="1"/>
  <c r="B34" i="4" s="1"/>
  <c r="M10" i="4"/>
  <c r="M13" i="4" s="1"/>
  <c r="B27" i="4" l="1"/>
  <c r="B30" i="4" s="1"/>
  <c r="D30" i="4" s="1"/>
  <c r="B31" i="4" l="1"/>
  <c r="B32" i="4"/>
</calcChain>
</file>

<file path=xl/sharedStrings.xml><?xml version="1.0" encoding="utf-8"?>
<sst xmlns="http://schemas.openxmlformats.org/spreadsheetml/2006/main" count="52" uniqueCount="41">
  <si>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</si>
  <si>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</si>
  <si>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</si>
  <si>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</si>
  <si>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</si>
  <si>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</si>
  <si>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</si>
  <si>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</si>
  <si>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</si>
  <si>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</si>
  <si>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</si>
  <si>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</si>
  <si>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</si>
  <si>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</si>
  <si>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</si>
  <si>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</si>
  <si>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</si>
  <si>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</si>
  <si>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Ground</t>
  </si>
  <si>
    <t>First</t>
  </si>
  <si>
    <t>Building Name</t>
  </si>
  <si>
    <t>Estimated Replacement Rate</t>
  </si>
  <si>
    <t>Age Of Build. In Years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</si>
  <si>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</si>
  <si>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</si>
  <si>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</si>
  <si>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</si>
  <si>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</si>
  <si>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</si>
  <si>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</si>
  <si>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Normal Case</t>
  </si>
  <si>
    <t>Interior and Other Development</t>
  </si>
  <si>
    <t>Insurable Value</t>
  </si>
  <si>
    <t>Guideline Value</t>
  </si>
  <si>
    <t>(Sq. M.)</t>
  </si>
  <si>
    <t>RR Rate of 2021</t>
  </si>
  <si>
    <t>Covered Terrace</t>
  </si>
  <si>
    <t>Main Factory Building</t>
  </si>
  <si>
    <t>Main Factory Shed</t>
  </si>
  <si>
    <t xml:space="preserve">Built Up Area </t>
  </si>
  <si>
    <t>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</si>
</sst>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4" fontId="7" fillId="0" borderId="1" xfId="0" applyNumberFormat="1" applyFont="1" applyBorder="1" applyAlignment="1">
      <alignment vertical="top"/>
    </xf>
    <xf numFmtId="2" fontId="3" fillId="0" borderId="0" xfId="0" applyNumberFormat="1" applyFont="1"/>
    <xf numFmtId="4" fontId="3" fillId="0" borderId="1" xfId="0" applyNumberFormat="1" applyFont="1" applyBorder="1"/>
    <xf numFmtId="0" fontId="1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4" fontId="14" fillId="0" borderId="1" xfId="0" applyNumberFormat="1" applyFont="1" applyBorder="1" applyAlignment="1">
      <alignment horizontal="right" vertical="center" wrapText="1"/>
    </xf>
    <xf numFmtId="4" fontId="7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vertical="top" wrapText="1"/>
    </xf>
    <xf numFmtId="4" fontId="6" fillId="0" borderId="1" xfId="0" applyNumberFormat="1" applyFont="1" applyBorder="1" applyAlignment="1">
      <alignment horizontal="right" vertical="center"/>
    </xf>
    <xf numFmtId="4" fontId="8" fillId="0" borderId="1" xfId="0" applyNumberFormat="1" applyFont="1" applyBorder="1" applyAlignment="1">
      <alignment horizontal="right" vertical="center"/>
    </xf>
    <xf numFmtId="4" fontId="10" fillId="0" borderId="1" xfId="0" applyNumberFormat="1" applyFont="1" applyBorder="1" applyAlignment="1">
      <alignment vertical="center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1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4" fontId="10" fillId="0" borderId="1" xfId="0" applyNumberFormat="1" applyFont="1" applyBorder="1"/>
    <xf numFmtId="0" fontId="1" fillId="0" borderId="0" xfId="0" applyFont="1" applyAlignment="1">
      <alignment horizontal="right" vertical="top" wrapText="1"/>
    </xf>
    <xf numFmtId="0" fontId="14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4" fillId="0" borderId="0" xfId="0" applyFont="1" applyAlignment="1">
      <alignment horizontal="right" vertical="top" wrapText="1"/>
    </xf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6" fillId="0" borderId="3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3" fillId="0" borderId="0" xfId="0" applyFont="1" applyAlignment="1">
      <alignment horizontal="right" vertical="top" wrapText="1"/>
    </xf>
    <xf numFmtId="0" fontId="7" fillId="0" borderId="5" xfId="1" applyNumberFormat="1" applyFont="1" applyBorder="1" applyAlignment="1">
      <alignment horizontal="center" vertical="center" wrapText="1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0" fontId="7" fillId="0" borderId="5" xfId="1" applyNumberFormat="1" applyFont="1" applyBorder="1" applyAlignment="1">
      <alignment horizontal="center" vertical="center" wrapText="1"/>
    </xf>
    <xf numFmtId="0" fontId="7" fillId="0" borderId="6" xfId="1" applyNumberFormat="1" applyFont="1" applyBorder="1" applyAlignment="1">
      <alignment horizontal="center" vertical="center" wrapText="1"/>
    </xf>
    <xf numFmtId="0" fontId="7" fillId="0" borderId="7" xfId="1" applyNumberFormat="1" applyFont="1" applyBorder="1" applyAlignment="1">
      <alignment horizontal="center" vertical="center" wrapText="1"/>
    </xf>
    <xf numFmtId="9" fontId="1" fillId="0" borderId="0" xfId="3" applyFont="1"/>
  </cellXfs>
  <cellStyles count="4">
    <cellStyle name="Comma" xfId="1" builtinId="3"/>
    <cellStyle name="Comma 2" xfId="2" xr:uid="{E48405D6-DCCB-4ACA-ACCF-04B30786A290}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13</xdr:col>
      <xdr:colOff>467896</xdr:colOff>
      <xdr:row>56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B2689D-C939-95C0-7F4C-69D44AD3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392696" cy="89833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48</xdr:row>
      <xdr:rowOff>46339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ADB4C-3BD4-4DE1-BF0B-A0ADE0B70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92E58-7C2D-4514-9C7E-90696DFA3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A6608-BAC6-4DA2-A748-046D6C2C7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C319AF-AB33-4CBD-A960-09BE3EF27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A1:O170"/>
  <sheetViews>
    <sheetView tabSelected="1" workbookViewId="0">
      <pane xSplit="2" ySplit="7" topLeftCell="H18" activePane="bottomRight" state="frozen"/>
      <selection pane="topRight" activeCell="C1" sqref="C1"/>
      <selection pane="bottomLeft" activeCell="A7" sqref="A7"/>
      <selection pane="bottomRight" activeCell="H35" sqref="H35"/>
    </sheetView>
  </sheetViews>
  <sheetFormatPr defaultColWidth="9.7109375" defaultRowHeight="16.5" x14ac:dyDescent="0.3"/>
  <cols>
    <col min="1" max="1" width="28.5703125" style="21" bestFit="1" customWidth="1"/>
    <col min="2" max="2" width="14.7109375" style="2" bestFit="1" customWidth="1"/>
    <col min="3" max="3" width="15" style="1" bestFit="1" customWidth="1"/>
    <col min="4" max="4" width="6.42578125" style="1" bestFit="1" customWidth="1"/>
    <col min="5" max="5" width="8.140625" style="1" bestFit="1" customWidth="1"/>
    <col min="6" max="6" width="4.85546875" style="6" bestFit="1" customWidth="1"/>
    <col min="7" max="7" width="9.140625" style="6" bestFit="1" customWidth="1"/>
    <col min="8" max="8" width="6" style="6" bestFit="1" customWidth="1"/>
    <col min="9" max="9" width="7.28515625" style="6" bestFit="1" customWidth="1"/>
    <col min="10" max="10" width="9.42578125" style="1" bestFit="1" customWidth="1"/>
    <col min="11" max="11" width="7.85546875" style="6" bestFit="1" customWidth="1"/>
    <col min="12" max="12" width="10" style="1" bestFit="1" customWidth="1"/>
    <col min="13" max="13" width="11.28515625" style="6" bestFit="1" customWidth="1"/>
    <col min="14" max="14" width="12.7109375" style="6" bestFit="1" customWidth="1"/>
    <col min="15" max="15" width="14.85546875" style="6" bestFit="1" customWidth="1"/>
    <col min="16" max="16384" width="9.7109375" style="1"/>
  </cols>
  <sheetData>
    <row r="1" spans="1:15" x14ac:dyDescent="0.3">
      <c r="A1" s="8" t="s">
        <v>12</v>
      </c>
      <c r="B1" s="1"/>
    </row>
    <row r="2" spans="1:15" x14ac:dyDescent="0.3">
      <c r="A2" s="14" t="s">
        <v>10</v>
      </c>
      <c r="B2" s="64">
        <v>15900</v>
      </c>
      <c r="C2" s="64" t="s">
        <v>35</v>
      </c>
      <c r="F2" s="1"/>
      <c r="G2" s="1"/>
      <c r="H2" s="1"/>
      <c r="J2" s="6"/>
      <c r="L2" s="6"/>
      <c r="M2" s="1"/>
      <c r="N2" s="1"/>
      <c r="O2" s="1"/>
    </row>
    <row r="3" spans="1:15" x14ac:dyDescent="0.3">
      <c r="A3" s="15" t="s">
        <v>5</v>
      </c>
      <c r="B3" s="65">
        <v>10500</v>
      </c>
      <c r="C3" s="64">
        <v>5280</v>
      </c>
      <c r="E3" s="23"/>
      <c r="F3" s="24"/>
      <c r="G3" s="1"/>
      <c r="J3" s="6"/>
      <c r="L3" s="6"/>
      <c r="M3" s="1"/>
      <c r="N3" s="1"/>
      <c r="O3" s="1"/>
    </row>
    <row r="4" spans="1:15" x14ac:dyDescent="0.3">
      <c r="A4" s="54" t="s">
        <v>17</v>
      </c>
      <c r="B4" s="64">
        <f>ROUND((B2*B3),0)</f>
        <v>166950000</v>
      </c>
      <c r="C4" s="64">
        <f>C3*B2</f>
        <v>83952000</v>
      </c>
      <c r="E4" s="23"/>
      <c r="F4" s="25"/>
      <c r="G4" s="1"/>
      <c r="J4" s="6"/>
      <c r="L4" s="6"/>
      <c r="M4" s="1"/>
      <c r="N4" s="1"/>
      <c r="O4" s="1"/>
    </row>
    <row r="5" spans="1:15" x14ac:dyDescent="0.3">
      <c r="A5" s="55"/>
      <c r="B5" s="56"/>
      <c r="C5" s="56"/>
      <c r="E5" s="23"/>
      <c r="F5" s="25"/>
      <c r="G5" s="1"/>
      <c r="J5" s="6"/>
      <c r="L5" s="6"/>
      <c r="M5" s="1"/>
      <c r="N5" s="1"/>
      <c r="O5" s="1"/>
    </row>
    <row r="6" spans="1:15" x14ac:dyDescent="0.3">
      <c r="A6" s="8" t="s">
        <v>13</v>
      </c>
      <c r="B6" s="1"/>
      <c r="D6" s="22"/>
    </row>
    <row r="7" spans="1:15" s="3" customFormat="1" ht="63.75" x14ac:dyDescent="0.2">
      <c r="A7" s="4" t="s">
        <v>20</v>
      </c>
      <c r="B7" s="4" t="s">
        <v>40</v>
      </c>
      <c r="C7" s="4" t="s">
        <v>39</v>
      </c>
      <c r="D7" s="4" t="s">
        <v>0</v>
      </c>
      <c r="E7" s="4" t="s">
        <v>1</v>
      </c>
      <c r="F7" s="4" t="s">
        <v>2</v>
      </c>
      <c r="G7" s="4" t="s">
        <v>21</v>
      </c>
      <c r="H7" s="4" t="s">
        <v>22</v>
      </c>
      <c r="I7" s="4" t="s">
        <v>23</v>
      </c>
      <c r="J7" s="4" t="s">
        <v>3</v>
      </c>
      <c r="K7" s="4" t="s">
        <v>4</v>
      </c>
      <c r="L7" s="4" t="s">
        <v>15</v>
      </c>
      <c r="M7" s="4" t="s">
        <v>24</v>
      </c>
      <c r="N7" s="4" t="s">
        <v>16</v>
      </c>
      <c r="O7" s="4" t="s">
        <v>25</v>
      </c>
    </row>
    <row r="8" spans="1:15" s="27" customFormat="1" x14ac:dyDescent="0.2">
      <c r="A8" s="26"/>
      <c r="B8" s="4"/>
      <c r="C8" s="4" t="s">
        <v>34</v>
      </c>
      <c r="D8" s="4"/>
      <c r="E8" s="4"/>
      <c r="F8" s="4"/>
      <c r="G8" s="5" t="s">
        <v>26</v>
      </c>
      <c r="H8" s="4"/>
      <c r="I8" s="4"/>
      <c r="J8" s="5"/>
      <c r="K8" s="5"/>
      <c r="L8" s="5" t="s">
        <v>26</v>
      </c>
      <c r="M8" s="5" t="s">
        <v>26</v>
      </c>
      <c r="N8" s="5" t="s">
        <v>26</v>
      </c>
      <c r="O8" s="5" t="s">
        <v>26</v>
      </c>
    </row>
    <row r="9" spans="1:15" s="27" customFormat="1" x14ac:dyDescent="0.2">
      <c r="A9" s="66" t="s">
        <v>37</v>
      </c>
      <c r="B9" s="28" t="s">
        <v>18</v>
      </c>
      <c r="C9" s="29">
        <f>6.35*20</f>
        <v>127</v>
      </c>
      <c r="D9" s="28">
        <v>2005</v>
      </c>
      <c r="E9" s="28">
        <v>2024</v>
      </c>
      <c r="F9" s="28">
        <v>60</v>
      </c>
      <c r="G9" s="29">
        <v>18000</v>
      </c>
      <c r="H9" s="60">
        <f t="shared" ref="H9:H12" si="0">E9-D9</f>
        <v>19</v>
      </c>
      <c r="I9" s="60">
        <f t="shared" ref="I9:I12" si="1">F9-H9</f>
        <v>41</v>
      </c>
      <c r="J9" s="30">
        <f t="shared" ref="J9:J12" si="2">IF(H9&gt;=5,90*H9/F9,0)</f>
        <v>28.5</v>
      </c>
      <c r="K9" s="30">
        <f t="shared" ref="K9:K12" si="3">G9/100*J9</f>
        <v>5130</v>
      </c>
      <c r="L9" s="30">
        <f t="shared" ref="L9:L12" si="4">ROUND((G9-K9),0)</f>
        <v>12870</v>
      </c>
      <c r="M9" s="30">
        <f t="shared" ref="M9:M12" si="5">O9-N9</f>
        <v>651510</v>
      </c>
      <c r="N9" s="30">
        <f t="shared" ref="N9:N12" si="6">ROUND((L9*C9),0)</f>
        <v>1634490</v>
      </c>
      <c r="O9" s="30">
        <f t="shared" ref="O9:O12" si="7">ROUND((C9*G9),0)</f>
        <v>2286000</v>
      </c>
    </row>
    <row r="10" spans="1:15" s="27" customFormat="1" x14ac:dyDescent="0.2">
      <c r="A10" s="67"/>
      <c r="B10" s="28" t="s">
        <v>19</v>
      </c>
      <c r="C10" s="29">
        <f>C9</f>
        <v>127</v>
      </c>
      <c r="D10" s="28">
        <v>2005</v>
      </c>
      <c r="E10" s="28">
        <v>2024</v>
      </c>
      <c r="F10" s="28">
        <v>60</v>
      </c>
      <c r="G10" s="29">
        <v>18000</v>
      </c>
      <c r="H10" s="60">
        <f t="shared" si="0"/>
        <v>19</v>
      </c>
      <c r="I10" s="60">
        <f t="shared" si="1"/>
        <v>41</v>
      </c>
      <c r="J10" s="30">
        <f t="shared" si="2"/>
        <v>28.5</v>
      </c>
      <c r="K10" s="30">
        <f t="shared" si="3"/>
        <v>5130</v>
      </c>
      <c r="L10" s="30">
        <f t="shared" si="4"/>
        <v>12870</v>
      </c>
      <c r="M10" s="30">
        <f t="shared" si="5"/>
        <v>651510</v>
      </c>
      <c r="N10" s="30">
        <f t="shared" si="6"/>
        <v>1634490</v>
      </c>
      <c r="O10" s="30">
        <f t="shared" si="7"/>
        <v>2286000</v>
      </c>
    </row>
    <row r="11" spans="1:15" s="27" customFormat="1" x14ac:dyDescent="0.2">
      <c r="A11" s="68"/>
      <c r="B11" s="28" t="s">
        <v>36</v>
      </c>
      <c r="C11" s="29">
        <f>C9</f>
        <v>127</v>
      </c>
      <c r="D11" s="28">
        <v>2005</v>
      </c>
      <c r="E11" s="28">
        <v>2024</v>
      </c>
      <c r="F11" s="28">
        <v>60</v>
      </c>
      <c r="G11" s="29">
        <v>10000</v>
      </c>
      <c r="H11" s="60">
        <f t="shared" si="0"/>
        <v>19</v>
      </c>
      <c r="I11" s="60">
        <f t="shared" si="1"/>
        <v>41</v>
      </c>
      <c r="J11" s="30">
        <f t="shared" si="2"/>
        <v>28.5</v>
      </c>
      <c r="K11" s="30">
        <f t="shared" si="3"/>
        <v>2850</v>
      </c>
      <c r="L11" s="30">
        <f t="shared" si="4"/>
        <v>7150</v>
      </c>
      <c r="M11" s="30">
        <f t="shared" si="5"/>
        <v>361950</v>
      </c>
      <c r="N11" s="30">
        <f t="shared" si="6"/>
        <v>908050</v>
      </c>
      <c r="O11" s="30">
        <f t="shared" si="7"/>
        <v>1270000</v>
      </c>
    </row>
    <row r="12" spans="1:15" s="27" customFormat="1" x14ac:dyDescent="0.2">
      <c r="A12" s="63" t="s">
        <v>38</v>
      </c>
      <c r="B12" s="28" t="s">
        <v>18</v>
      </c>
      <c r="C12" s="29">
        <f>(50-6.35)*20</f>
        <v>873</v>
      </c>
      <c r="D12" s="28">
        <v>2005</v>
      </c>
      <c r="E12" s="28">
        <v>2024</v>
      </c>
      <c r="F12" s="28">
        <v>50</v>
      </c>
      <c r="G12" s="29">
        <v>12000</v>
      </c>
      <c r="H12" s="60">
        <f t="shared" si="0"/>
        <v>19</v>
      </c>
      <c r="I12" s="60">
        <f t="shared" si="1"/>
        <v>31</v>
      </c>
      <c r="J12" s="30">
        <f t="shared" si="2"/>
        <v>34.200000000000003</v>
      </c>
      <c r="K12" s="30">
        <f t="shared" si="3"/>
        <v>4104</v>
      </c>
      <c r="L12" s="30">
        <f t="shared" si="4"/>
        <v>7896</v>
      </c>
      <c r="M12" s="30">
        <f t="shared" si="5"/>
        <v>3582792</v>
      </c>
      <c r="N12" s="30">
        <f t="shared" si="6"/>
        <v>6893208</v>
      </c>
      <c r="O12" s="30">
        <f t="shared" si="7"/>
        <v>10476000</v>
      </c>
    </row>
    <row r="13" spans="1:15" s="37" customFormat="1" x14ac:dyDescent="0.3">
      <c r="A13" s="32"/>
      <c r="B13" s="33" t="s">
        <v>27</v>
      </c>
      <c r="C13" s="34">
        <f>SUM(C9:C12)</f>
        <v>1254</v>
      </c>
      <c r="D13" s="34"/>
      <c r="E13" s="34"/>
      <c r="F13" s="35"/>
      <c r="G13" s="35"/>
      <c r="H13" s="61"/>
      <c r="I13" s="61"/>
      <c r="J13" s="36"/>
      <c r="K13" s="36"/>
      <c r="L13" s="36"/>
      <c r="M13" s="36">
        <f>SUM(M9:M12)</f>
        <v>5247762</v>
      </c>
      <c r="N13" s="36">
        <f>SUM(N9:N12)</f>
        <v>11070238</v>
      </c>
      <c r="O13" s="36">
        <f>SUM(O9:O12)</f>
        <v>16318000</v>
      </c>
    </row>
    <row r="14" spans="1:15" x14ac:dyDescent="0.3">
      <c r="B14" s="38"/>
      <c r="C14" s="31"/>
      <c r="D14" s="31"/>
      <c r="E14" s="31"/>
      <c r="F14" s="39"/>
      <c r="G14" s="39"/>
      <c r="H14" s="39"/>
      <c r="I14" s="39"/>
      <c r="J14" s="31"/>
      <c r="K14" s="40"/>
      <c r="L14" s="41"/>
      <c r="M14" s="39"/>
      <c r="N14" s="42"/>
      <c r="O14" s="42"/>
    </row>
    <row r="15" spans="1:15" x14ac:dyDescent="0.3">
      <c r="A15" s="57" t="s">
        <v>28</v>
      </c>
      <c r="B15" s="57"/>
      <c r="C15" s="31"/>
      <c r="D15" s="31"/>
      <c r="F15" s="42"/>
      <c r="G15" s="42"/>
      <c r="H15" s="1"/>
      <c r="I15" s="1"/>
      <c r="K15" s="1"/>
      <c r="M15" s="1"/>
      <c r="N15" s="1"/>
      <c r="O15" s="1"/>
    </row>
    <row r="16" spans="1:15" x14ac:dyDescent="0.3">
      <c r="A16" s="14" t="s">
        <v>29</v>
      </c>
      <c r="B16" s="16">
        <v>0</v>
      </c>
      <c r="C16" s="31"/>
      <c r="D16" s="31"/>
      <c r="F16" s="42"/>
      <c r="G16" s="42"/>
      <c r="H16" s="1"/>
      <c r="I16" s="1"/>
      <c r="K16" s="1"/>
      <c r="M16" s="1"/>
      <c r="N16" s="1"/>
      <c r="O16" s="1"/>
    </row>
    <row r="17" spans="1:15" x14ac:dyDescent="0.3">
      <c r="A17" s="15" t="s">
        <v>5</v>
      </c>
      <c r="B17" s="17">
        <v>0</v>
      </c>
      <c r="C17" s="31"/>
      <c r="D17" s="31"/>
      <c r="F17" s="42"/>
      <c r="G17" s="42"/>
      <c r="H17" s="1"/>
      <c r="I17" s="1"/>
      <c r="K17" s="1"/>
      <c r="M17" s="1"/>
      <c r="N17" s="1"/>
      <c r="O17" s="1"/>
    </row>
    <row r="18" spans="1:15" x14ac:dyDescent="0.3">
      <c r="A18" s="15" t="s">
        <v>6</v>
      </c>
      <c r="B18" s="19">
        <f>ROUND((B16*B17),0)</f>
        <v>0</v>
      </c>
      <c r="C18" s="31"/>
      <c r="D18" s="31"/>
      <c r="F18" s="42"/>
      <c r="G18" s="42"/>
      <c r="H18" s="1"/>
      <c r="I18" s="1"/>
      <c r="K18" s="1"/>
      <c r="M18" s="1"/>
      <c r="N18" s="1"/>
      <c r="O18" s="1"/>
    </row>
    <row r="19" spans="1:15" x14ac:dyDescent="0.3">
      <c r="A19" s="38"/>
      <c r="B19" s="31"/>
      <c r="C19" s="31"/>
      <c r="D19" s="31"/>
      <c r="F19" s="42"/>
      <c r="G19" s="42"/>
      <c r="H19" s="1"/>
      <c r="I19" s="1"/>
      <c r="K19" s="1"/>
      <c r="M19" s="1"/>
      <c r="N19" s="1"/>
      <c r="O19" s="1"/>
    </row>
    <row r="20" spans="1:15" ht="16.5" customHeight="1" x14ac:dyDescent="0.3">
      <c r="A20" s="58" t="s">
        <v>14</v>
      </c>
      <c r="B20" s="59"/>
      <c r="C20" s="31"/>
      <c r="D20" s="39"/>
      <c r="F20" s="39"/>
      <c r="G20" s="1"/>
      <c r="H20" s="1"/>
      <c r="I20" s="1"/>
      <c r="K20" s="1"/>
      <c r="M20" s="1"/>
      <c r="N20" s="1"/>
      <c r="O20" s="1"/>
    </row>
    <row r="21" spans="1:15" x14ac:dyDescent="0.3">
      <c r="A21" s="14" t="s">
        <v>10</v>
      </c>
      <c r="B21" s="16">
        <f>B2-C9-C12</f>
        <v>14900</v>
      </c>
      <c r="C21" s="43"/>
      <c r="D21" s="6"/>
      <c r="G21" s="1"/>
      <c r="H21" s="1"/>
      <c r="I21" s="1"/>
      <c r="K21" s="1"/>
      <c r="M21" s="1"/>
      <c r="N21" s="1"/>
      <c r="O21" s="1"/>
    </row>
    <row r="22" spans="1:15" x14ac:dyDescent="0.3">
      <c r="A22" s="15" t="s">
        <v>5</v>
      </c>
      <c r="B22" s="17">
        <v>1000</v>
      </c>
      <c r="C22" s="22"/>
      <c r="D22" s="6"/>
      <c r="G22" s="1"/>
      <c r="H22" s="1"/>
      <c r="I22" s="1"/>
      <c r="K22" s="1"/>
      <c r="M22" s="1"/>
      <c r="N22" s="1"/>
      <c r="O22" s="1"/>
    </row>
    <row r="23" spans="1:15" x14ac:dyDescent="0.3">
      <c r="A23" s="15" t="s">
        <v>6</v>
      </c>
      <c r="B23" s="19">
        <f>B21*B22</f>
        <v>14900000</v>
      </c>
      <c r="C23" s="7"/>
      <c r="D23" s="6"/>
      <c r="G23" s="1"/>
      <c r="H23" s="1"/>
      <c r="I23" s="1"/>
      <c r="K23" s="1"/>
      <c r="M23" s="1"/>
      <c r="N23" s="1"/>
      <c r="O23" s="1"/>
    </row>
    <row r="24" spans="1:15" x14ac:dyDescent="0.3">
      <c r="B24" s="11"/>
      <c r="C24" s="7"/>
      <c r="D24" s="7"/>
      <c r="F24" s="13"/>
      <c r="H24" s="9"/>
      <c r="I24" s="9"/>
      <c r="L24" s="13"/>
    </row>
    <row r="25" spans="1:15" x14ac:dyDescent="0.3">
      <c r="A25" s="44"/>
      <c r="B25" s="45" t="s">
        <v>30</v>
      </c>
      <c r="D25" s="13"/>
      <c r="E25" s="6"/>
      <c r="F25" s="9"/>
      <c r="G25" s="9"/>
      <c r="H25" s="1"/>
      <c r="J25" s="13"/>
      <c r="L25" s="6"/>
      <c r="N25" s="1"/>
      <c r="O25" s="1"/>
    </row>
    <row r="26" spans="1:15" x14ac:dyDescent="0.3">
      <c r="A26" s="46" t="s">
        <v>12</v>
      </c>
      <c r="B26" s="16">
        <f>B4</f>
        <v>166950000</v>
      </c>
      <c r="C26" s="16">
        <v>159000000</v>
      </c>
      <c r="D26" s="11"/>
      <c r="E26" s="11"/>
      <c r="F26" s="12"/>
      <c r="G26" s="12"/>
      <c r="H26" s="1"/>
      <c r="J26" s="10"/>
      <c r="L26" s="6"/>
      <c r="N26" s="1"/>
      <c r="O26" s="1"/>
    </row>
    <row r="27" spans="1:15" x14ac:dyDescent="0.3">
      <c r="A27" s="46" t="s">
        <v>13</v>
      </c>
      <c r="B27" s="16">
        <f>N13</f>
        <v>11070238</v>
      </c>
      <c r="C27" s="16">
        <v>11898832</v>
      </c>
      <c r="D27" s="11"/>
      <c r="E27" s="11"/>
      <c r="F27" s="12"/>
      <c r="G27" s="12"/>
      <c r="H27" s="1"/>
      <c r="J27" s="12"/>
      <c r="L27" s="6"/>
      <c r="N27" s="1"/>
      <c r="O27" s="1"/>
    </row>
    <row r="28" spans="1:15" x14ac:dyDescent="0.3">
      <c r="A28" s="46" t="s">
        <v>31</v>
      </c>
      <c r="B28" s="16">
        <f>B18</f>
        <v>0</v>
      </c>
      <c r="C28" s="16">
        <v>0</v>
      </c>
      <c r="D28" s="11"/>
      <c r="E28" s="11"/>
      <c r="F28" s="12"/>
      <c r="G28" s="12"/>
      <c r="H28" s="1"/>
      <c r="J28" s="12"/>
      <c r="L28" s="6"/>
      <c r="N28" s="1"/>
      <c r="O28" s="1"/>
    </row>
    <row r="29" spans="1:15" x14ac:dyDescent="0.3">
      <c r="A29" s="46" t="s">
        <v>11</v>
      </c>
      <c r="B29" s="16">
        <f>B23</f>
        <v>14900000</v>
      </c>
      <c r="C29" s="16">
        <v>14900000</v>
      </c>
      <c r="D29" s="11"/>
      <c r="E29" s="11"/>
      <c r="F29" s="12"/>
      <c r="G29" s="12"/>
      <c r="H29" s="1"/>
      <c r="J29" s="12"/>
      <c r="L29" s="6"/>
      <c r="N29" s="1"/>
      <c r="O29" s="1"/>
    </row>
    <row r="30" spans="1:15" x14ac:dyDescent="0.3">
      <c r="A30" s="47" t="s">
        <v>7</v>
      </c>
      <c r="B30" s="48">
        <f>B26+B27+B28+B29</f>
        <v>192920238</v>
      </c>
      <c r="C30" s="48">
        <v>185798832</v>
      </c>
      <c r="D30" s="69">
        <f>B30/C30</f>
        <v>1.0383285832496514</v>
      </c>
      <c r="E30" s="6"/>
      <c r="H30" s="1"/>
      <c r="L30" s="6"/>
      <c r="N30" s="1"/>
      <c r="O30" s="1"/>
    </row>
    <row r="31" spans="1:15" x14ac:dyDescent="0.3">
      <c r="A31" s="47" t="s">
        <v>8</v>
      </c>
      <c r="B31" s="48">
        <f>ROUND(B30*0.9,0)</f>
        <v>173628214</v>
      </c>
      <c r="C31" s="48">
        <v>167218949</v>
      </c>
      <c r="D31" s="10"/>
      <c r="E31" s="6"/>
      <c r="F31" s="18"/>
      <c r="G31" s="18"/>
      <c r="H31" s="1"/>
      <c r="L31" s="6"/>
      <c r="N31" s="1"/>
      <c r="O31" s="1"/>
    </row>
    <row r="32" spans="1:15" x14ac:dyDescent="0.3">
      <c r="A32" s="47" t="s">
        <v>9</v>
      </c>
      <c r="B32" s="48">
        <f>MROUND(B30*80%,1)</f>
        <v>154336190</v>
      </c>
      <c r="C32" s="48">
        <v>148639066</v>
      </c>
      <c r="D32" s="10"/>
      <c r="E32" s="6"/>
      <c r="F32" s="18"/>
      <c r="G32" s="18"/>
      <c r="H32" s="1"/>
      <c r="L32" s="6"/>
      <c r="N32" s="1"/>
      <c r="O32" s="1"/>
    </row>
    <row r="33" spans="1:15" x14ac:dyDescent="0.3">
      <c r="A33" s="47" t="s">
        <v>32</v>
      </c>
      <c r="B33" s="48">
        <f>O13</f>
        <v>16318000</v>
      </c>
      <c r="C33" s="48">
        <v>16318000</v>
      </c>
      <c r="D33" s="6"/>
      <c r="E33" s="6"/>
      <c r="H33" s="1"/>
      <c r="L33" s="6"/>
      <c r="M33" s="49"/>
      <c r="N33" s="1"/>
      <c r="O33" s="1"/>
    </row>
    <row r="34" spans="1:15" x14ac:dyDescent="0.3">
      <c r="A34" s="46" t="s">
        <v>33</v>
      </c>
      <c r="B34" s="48">
        <f>C4+N13</f>
        <v>95022238</v>
      </c>
      <c r="C34" s="48">
        <v>95850832</v>
      </c>
      <c r="D34" s="6"/>
      <c r="E34" s="6"/>
      <c r="H34" s="1"/>
      <c r="L34" s="6"/>
      <c r="M34" s="49"/>
      <c r="N34" s="1"/>
      <c r="O34" s="1"/>
    </row>
    <row r="35" spans="1:15" x14ac:dyDescent="0.3">
      <c r="A35" s="1"/>
      <c r="O35" s="49"/>
    </row>
    <row r="36" spans="1:15" x14ac:dyDescent="0.3">
      <c r="A36" s="1"/>
      <c r="L36" s="50"/>
      <c r="O36" s="49"/>
    </row>
    <row r="37" spans="1:15" x14ac:dyDescent="0.3">
      <c r="A37" s="1"/>
      <c r="L37" s="50"/>
      <c r="O37" s="49"/>
    </row>
    <row r="38" spans="1:15" x14ac:dyDescent="0.3">
      <c r="A38" s="1"/>
      <c r="L38" s="50"/>
      <c r="O38" s="49"/>
    </row>
    <row r="39" spans="1:15" x14ac:dyDescent="0.3">
      <c r="A39" s="1"/>
      <c r="L39" s="50"/>
      <c r="O39" s="49"/>
    </row>
    <row r="40" spans="1:15" x14ac:dyDescent="0.3">
      <c r="A40" s="1"/>
      <c r="L40" s="50"/>
      <c r="O40" s="49"/>
    </row>
    <row r="41" spans="1:15" x14ac:dyDescent="0.3">
      <c r="A41" s="1"/>
      <c r="L41" s="50"/>
      <c r="O41" s="49"/>
    </row>
    <row r="42" spans="1:15" x14ac:dyDescent="0.3">
      <c r="A42" s="1"/>
      <c r="L42" s="50"/>
      <c r="O42" s="49"/>
    </row>
    <row r="43" spans="1:15" x14ac:dyDescent="0.3">
      <c r="A43" s="1"/>
    </row>
    <row r="44" spans="1:15" x14ac:dyDescent="0.3">
      <c r="A44" s="1"/>
    </row>
    <row r="45" spans="1:15" x14ac:dyDescent="0.3">
      <c r="A45" s="1"/>
      <c r="B45" s="1"/>
    </row>
    <row r="46" spans="1:15" x14ac:dyDescent="0.3">
      <c r="A46" s="1"/>
      <c r="B46" s="1"/>
    </row>
    <row r="47" spans="1:15" x14ac:dyDescent="0.3">
      <c r="A47" s="1"/>
      <c r="B47" s="1"/>
    </row>
    <row r="48" spans="1:15" x14ac:dyDescent="0.3">
      <c r="A48" s="1"/>
      <c r="B48" s="1"/>
    </row>
    <row r="49" spans="1:10" x14ac:dyDescent="0.3">
      <c r="A49" s="1"/>
      <c r="B49" s="1"/>
    </row>
    <row r="50" spans="1:10" x14ac:dyDescent="0.3">
      <c r="A50" s="1"/>
      <c r="B50" s="1"/>
    </row>
    <row r="51" spans="1:10" x14ac:dyDescent="0.3">
      <c r="A51" s="1"/>
      <c r="B51" s="1"/>
    </row>
    <row r="52" spans="1:10" x14ac:dyDescent="0.3">
      <c r="A52" s="1"/>
      <c r="B52" s="1"/>
    </row>
    <row r="53" spans="1:10" x14ac:dyDescent="0.3">
      <c r="A53" s="1"/>
      <c r="B53" s="1"/>
    </row>
    <row r="54" spans="1:10" x14ac:dyDescent="0.3">
      <c r="A54" s="1"/>
      <c r="B54" s="1"/>
      <c r="F54" s="51"/>
      <c r="G54" s="51"/>
      <c r="H54" s="51"/>
      <c r="I54" s="51"/>
      <c r="J54" s="8"/>
    </row>
    <row r="55" spans="1:10" x14ac:dyDescent="0.3">
      <c r="A55" s="1"/>
      <c r="B55" s="1"/>
      <c r="F55" s="49"/>
      <c r="G55" s="1"/>
      <c r="H55" s="49"/>
      <c r="I55" s="49"/>
    </row>
    <row r="56" spans="1:10" x14ac:dyDescent="0.3">
      <c r="A56" s="1"/>
      <c r="B56" s="1"/>
      <c r="F56" s="49"/>
      <c r="G56" s="49"/>
      <c r="H56" s="62"/>
      <c r="I56" s="62"/>
    </row>
    <row r="57" spans="1:10" x14ac:dyDescent="0.3">
      <c r="A57" s="1"/>
      <c r="B57" s="1"/>
      <c r="F57" s="49"/>
      <c r="G57" s="49"/>
      <c r="H57" s="49"/>
      <c r="I57" s="49"/>
    </row>
    <row r="58" spans="1:10" x14ac:dyDescent="0.3">
      <c r="A58" s="1"/>
      <c r="B58" s="1"/>
      <c r="F58" s="49"/>
      <c r="G58" s="52"/>
      <c r="H58" s="49"/>
      <c r="I58" s="49"/>
    </row>
    <row r="59" spans="1:10" x14ac:dyDescent="0.3">
      <c r="A59" s="1"/>
      <c r="B59" s="1"/>
      <c r="F59" s="49"/>
      <c r="G59" s="49"/>
      <c r="H59" s="49"/>
      <c r="I59" s="49"/>
    </row>
    <row r="60" spans="1:10" x14ac:dyDescent="0.3">
      <c r="A60" s="1"/>
      <c r="B60" s="1"/>
      <c r="F60" s="49"/>
      <c r="G60" s="49"/>
      <c r="H60" s="49"/>
      <c r="I60" s="49"/>
    </row>
    <row r="61" spans="1:10" x14ac:dyDescent="0.3">
      <c r="A61" s="1"/>
      <c r="B61" s="1"/>
      <c r="F61" s="49"/>
      <c r="G61" s="49"/>
      <c r="H61" s="49"/>
      <c r="I61" s="49"/>
    </row>
    <row r="62" spans="1:10" x14ac:dyDescent="0.3">
      <c r="A62" s="1"/>
      <c r="B62" s="1"/>
      <c r="F62" s="49"/>
      <c r="G62" s="49"/>
      <c r="H62" s="49"/>
      <c r="I62" s="49"/>
    </row>
    <row r="63" spans="1:10" x14ac:dyDescent="0.3">
      <c r="A63" s="1"/>
      <c r="B63" s="1"/>
      <c r="F63" s="49"/>
      <c r="G63" s="49"/>
      <c r="H63" s="49"/>
      <c r="I63" s="49"/>
    </row>
    <row r="64" spans="1:10" x14ac:dyDescent="0.3">
      <c r="A64" s="1"/>
      <c r="B64" s="1"/>
      <c r="F64" s="49"/>
      <c r="G64" s="49"/>
      <c r="H64" s="49"/>
      <c r="I64" s="49"/>
    </row>
    <row r="65" spans="1:6" x14ac:dyDescent="0.3">
      <c r="A65" s="1"/>
      <c r="B65" s="1"/>
    </row>
    <row r="66" spans="1:6" x14ac:dyDescent="0.3">
      <c r="A66" s="1"/>
      <c r="B66" s="1"/>
    </row>
    <row r="67" spans="1:6" x14ac:dyDescent="0.3">
      <c r="A67" s="1"/>
      <c r="B67" s="1"/>
    </row>
    <row r="68" spans="1:6" x14ac:dyDescent="0.3">
      <c r="A68" s="1"/>
      <c r="B68" s="1"/>
    </row>
    <row r="69" spans="1:6" x14ac:dyDescent="0.3">
      <c r="A69" s="1"/>
      <c r="B69" s="1"/>
    </row>
    <row r="70" spans="1:6" x14ac:dyDescent="0.3">
      <c r="A70" s="1"/>
      <c r="B70" s="1"/>
      <c r="F70" s="53"/>
    </row>
    <row r="71" spans="1:6" x14ac:dyDescent="0.3">
      <c r="A71" s="1"/>
      <c r="B71" s="1"/>
      <c r="F71" s="53"/>
    </row>
    <row r="72" spans="1:6" x14ac:dyDescent="0.3">
      <c r="A72" s="1"/>
      <c r="B72" s="1"/>
      <c r="F72" s="53"/>
    </row>
    <row r="73" spans="1:6" x14ac:dyDescent="0.3">
      <c r="A73" s="1"/>
      <c r="B73" s="1"/>
      <c r="F73" s="53"/>
    </row>
    <row r="74" spans="1:6" x14ac:dyDescent="0.3">
      <c r="A74" s="1"/>
      <c r="B74" s="1"/>
      <c r="F74" s="53"/>
    </row>
    <row r="75" spans="1:6" x14ac:dyDescent="0.3">
      <c r="A75" s="1"/>
      <c r="B75" s="1"/>
      <c r="F75" s="53"/>
    </row>
    <row r="76" spans="1:6" x14ac:dyDescent="0.3">
      <c r="A76" s="1"/>
      <c r="B76" s="1"/>
      <c r="F76" s="53"/>
    </row>
    <row r="77" spans="1:6" x14ac:dyDescent="0.3">
      <c r="A77" s="1"/>
      <c r="B77" s="1"/>
      <c r="F77" s="53"/>
    </row>
    <row r="78" spans="1:6" x14ac:dyDescent="0.3">
      <c r="A78" s="1"/>
      <c r="B78" s="1"/>
      <c r="F78" s="53"/>
    </row>
    <row r="79" spans="1:6" x14ac:dyDescent="0.3">
      <c r="A79" s="1"/>
      <c r="B79" s="1"/>
      <c r="F79" s="53"/>
    </row>
    <row r="80" spans="1:6" x14ac:dyDescent="0.3">
      <c r="A80" s="1"/>
      <c r="B80" s="1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</sheetData>
  <mergeCells count="1">
    <mergeCell ref="A9:A11"/>
  </mergeCells>
  <phoneticPr fontId="12" type="noConversion"/>
  <pageMargins left="0" right="0" top="0" bottom="0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434CF-E4BA-4F18-8B88-B69F5415DF89}">
  <dimension ref="A1:A5"/>
  <sheetViews>
    <sheetView topLeftCell="A40" workbookViewId="0">
      <selection activeCell="A10" sqref="A10"/>
    </sheetView>
  </sheetViews>
  <sheetFormatPr defaultRowHeight="15" x14ac:dyDescent="0.25"/>
  <sheetData>
    <row r="1" s="20" customFormat="1" x14ac:dyDescent="0.25"/>
    <row r="5" ht="15" customHeight="1" x14ac:dyDescent="0.25"/>
  </sheetData>
  <phoneticPr fontId="1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CD757-9900-4DB1-A720-6FF751E9C4EE}">
  <dimension ref="A2:A22"/>
  <sheetViews>
    <sheetView workbookViewId="0">
      <selection activeCell="A2" sqref="A2"/>
    </sheetView>
  </sheetViews>
  <sheetFormatPr defaultRowHeight="15" x14ac:dyDescent="0.25"/>
  <sheetData>
    <row r="2" ht="18" customHeight="1" x14ac:dyDescent="0.25"/>
    <row r="3" ht="17.25" customHeight="1" x14ac:dyDescent="0.25"/>
    <row r="4" ht="21" customHeight="1" x14ac:dyDescent="0.25"/>
    <row r="6" ht="45" customHeight="1" x14ac:dyDescent="0.25"/>
    <row r="8" ht="15" customHeight="1" x14ac:dyDescent="0.25"/>
    <row r="12" ht="15" customHeight="1" x14ac:dyDescent="0.25"/>
    <row r="15" ht="45" customHeight="1" x14ac:dyDescent="0.25"/>
    <row r="17" ht="23.25" customHeight="1" x14ac:dyDescent="0.25"/>
    <row r="18" ht="23.25" customHeight="1" x14ac:dyDescent="0.25"/>
    <row r="21" ht="21.75" customHeight="1" x14ac:dyDescent="0.25"/>
    <row r="22" ht="21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F5450-8BED-4FBA-B450-EB1D49ABE6C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CA841-075F-4542-BAB6-64AC13B76A7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C3321-37FE-425D-ABDC-2DD5D7CF16F1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265C7-CDF6-4D15-A1F1-9225E2B0EF9A}">
  <dimension ref="A1"/>
  <sheetViews>
    <sheetView workbookViewId="0">
      <selection activeCell="F35" sqref="F3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Valuation</vt:lpstr>
      <vt:lpstr>Sheet2</vt:lpstr>
      <vt:lpstr>Sheet3</vt:lpstr>
      <vt:lpstr>Sheet1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dcterms:created xsi:type="dcterms:W3CDTF">2014-10-16T12:20:47Z</dcterms:created>
  <dcterms:modified xsi:type="dcterms:W3CDTF">2024-12-05T11:14:56Z</dcterms:modified>
</cp:coreProperties>
</file>