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D:\Valuation Work\Project &amp; Cost Vetting Folder\Sanam\"/>
    </mc:Choice>
  </mc:AlternateContent>
  <xr:revisionPtr revIDLastSave="0" documentId="13_ncr:1_{7327371A-DC3B-4BC0-8AFC-4F361BB5D1A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ummary" sheetId="1" r:id="rId1"/>
    <sheet name="Construction Area" sheetId="7" r:id="rId2"/>
    <sheet name="Sales Details" sheetId="166" r:id="rId3"/>
    <sheet name="Unsold List" sheetId="168" r:id="rId4"/>
    <sheet name="Sheet2" sheetId="8" state="hidden" r:id="rId5"/>
    <sheet name="RR" sheetId="38" r:id="rId6"/>
    <sheet name="Nearby RERA Project" sheetId="154" r:id="rId7"/>
    <sheet name="Sheet1" sheetId="155" r:id="rId8"/>
    <sheet name="Sheet3" sheetId="156" r:id="rId9"/>
    <sheet name="Sheet4" sheetId="157" r:id="rId10"/>
    <sheet name="Sheet5" sheetId="158" r:id="rId11"/>
    <sheet name="Sheet6" sheetId="159" r:id="rId12"/>
  </sheets>
  <definedNames>
    <definedName name="_xlnm._FilterDatabase" localSheetId="2" hidden="1">'Sales Details'!$A$1:$H$13</definedName>
    <definedName name="_xlnm.Print_Area" localSheetId="0">Summary!$C$1:$I$36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1" l="1"/>
  <c r="E34" i="1"/>
  <c r="F23" i="7"/>
  <c r="F11" i="1"/>
  <c r="H20" i="7"/>
  <c r="E3" i="7"/>
  <c r="F3" i="7" s="1"/>
  <c r="G3" i="7" s="1"/>
  <c r="E2" i="7"/>
  <c r="F4" i="7"/>
  <c r="G4" i="7"/>
  <c r="F15" i="7"/>
  <c r="G15" i="7" s="1"/>
  <c r="G22" i="7"/>
  <c r="H2" i="168"/>
  <c r="I2" i="168" s="1"/>
  <c r="D16" i="7"/>
  <c r="C16" i="7"/>
  <c r="C20" i="7" s="1"/>
  <c r="E13" i="166"/>
  <c r="F3" i="168"/>
  <c r="G3" i="168" s="1"/>
  <c r="F4" i="168"/>
  <c r="G4" i="168" s="1"/>
  <c r="F5" i="168"/>
  <c r="G5" i="168" s="1"/>
  <c r="F6" i="168"/>
  <c r="I6" i="168" s="1"/>
  <c r="F7" i="168"/>
  <c r="G7" i="168" s="1"/>
  <c r="F8" i="168"/>
  <c r="G8" i="168" s="1"/>
  <c r="F9" i="168"/>
  <c r="G9" i="168" s="1"/>
  <c r="F10" i="168"/>
  <c r="I10" i="168" s="1"/>
  <c r="F11" i="168"/>
  <c r="G11" i="168" s="1"/>
  <c r="F12" i="168"/>
  <c r="G12" i="168" s="1"/>
  <c r="F2" i="168"/>
  <c r="E11" i="1" s="1"/>
  <c r="F2" i="166"/>
  <c r="F5" i="7"/>
  <c r="F6" i="7"/>
  <c r="G6" i="7" s="1"/>
  <c r="F7" i="7"/>
  <c r="G7" i="7" s="1"/>
  <c r="F8" i="7"/>
  <c r="G8" i="7" s="1"/>
  <c r="F9" i="7"/>
  <c r="G9" i="7" s="1"/>
  <c r="F10" i="7"/>
  <c r="G10" i="7" s="1"/>
  <c r="F11" i="7"/>
  <c r="G11" i="7" s="1"/>
  <c r="F12" i="7"/>
  <c r="G12" i="7" s="1"/>
  <c r="F13" i="7"/>
  <c r="G13" i="7" s="1"/>
  <c r="F14" i="7"/>
  <c r="G14" i="7" s="1"/>
  <c r="D14" i="1"/>
  <c r="I8" i="168"/>
  <c r="E13" i="168"/>
  <c r="F3" i="166"/>
  <c r="F4" i="166"/>
  <c r="G4" i="166" s="1"/>
  <c r="F5" i="166"/>
  <c r="G5" i="166" s="1"/>
  <c r="F6" i="166"/>
  <c r="G6" i="166" s="1"/>
  <c r="F7" i="166"/>
  <c r="G7" i="166" s="1"/>
  <c r="F8" i="166"/>
  <c r="G8" i="166" s="1"/>
  <c r="F9" i="166"/>
  <c r="G9" i="166" s="1"/>
  <c r="F10" i="166"/>
  <c r="G10" i="166" s="1"/>
  <c r="F11" i="166"/>
  <c r="G11" i="166" s="1"/>
  <c r="F12" i="166"/>
  <c r="G12" i="166" s="1"/>
  <c r="E13" i="1" l="1"/>
  <c r="G13" i="1" s="1"/>
  <c r="F13" i="166"/>
  <c r="G13" i="166" s="1"/>
  <c r="G2" i="166"/>
  <c r="E12" i="1"/>
  <c r="G12" i="1" s="1"/>
  <c r="G11" i="1"/>
  <c r="I12" i="168"/>
  <c r="G5" i="7"/>
  <c r="H5" i="7" s="1"/>
  <c r="H6" i="7" s="1"/>
  <c r="I11" i="168"/>
  <c r="G2" i="168"/>
  <c r="I7" i="168"/>
  <c r="I5" i="168"/>
  <c r="I9" i="168"/>
  <c r="G10" i="168"/>
  <c r="G6" i="168"/>
  <c r="I4" i="168"/>
  <c r="I3" i="168"/>
  <c r="F13" i="168"/>
  <c r="G3" i="166"/>
  <c r="G13" i="168" l="1"/>
  <c r="I13" i="168"/>
  <c r="E16" i="7" l="1"/>
  <c r="H14" i="1"/>
  <c r="I14" i="1"/>
  <c r="F2" i="7" l="1"/>
  <c r="F16" i="7" l="1"/>
  <c r="H19" i="7" s="1"/>
  <c r="H21" i="7" s="1"/>
  <c r="G2" i="7"/>
  <c r="G16" i="7" s="1"/>
  <c r="G19" i="7" s="1"/>
  <c r="G20" i="7" s="1"/>
  <c r="E14" i="1"/>
  <c r="E5" i="1"/>
  <c r="G23" i="7" l="1"/>
  <c r="D7" i="1"/>
  <c r="D28" i="1" s="1"/>
  <c r="H15" i="1" l="1"/>
  <c r="D30" i="1" s="1"/>
  <c r="I15" i="1" l="1"/>
  <c r="E6" i="1" l="1"/>
  <c r="E4" i="1"/>
  <c r="E55" i="8"/>
  <c r="K55" i="8" s="1"/>
  <c r="D55" i="8"/>
  <c r="J55" i="8" s="1"/>
  <c r="C55" i="8"/>
  <c r="I55" i="8" s="1"/>
  <c r="E54" i="8"/>
  <c r="K54" i="8" s="1"/>
  <c r="D54" i="8"/>
  <c r="J54" i="8" s="1"/>
  <c r="C54" i="8"/>
  <c r="I54" i="8" s="1"/>
  <c r="E53" i="8"/>
  <c r="K53" i="8" s="1"/>
  <c r="D53" i="8"/>
  <c r="J53" i="8" s="1"/>
  <c r="C53" i="8"/>
  <c r="I53" i="8" s="1"/>
  <c r="E52" i="8"/>
  <c r="K52" i="8" s="1"/>
  <c r="D52" i="8"/>
  <c r="J52" i="8" s="1"/>
  <c r="C52" i="8"/>
  <c r="I52" i="8" s="1"/>
  <c r="E51" i="8"/>
  <c r="K51" i="8" s="1"/>
  <c r="D51" i="8"/>
  <c r="J51" i="8" s="1"/>
  <c r="C51" i="8"/>
  <c r="I51" i="8" s="1"/>
  <c r="E50" i="8"/>
  <c r="K50" i="8" s="1"/>
  <c r="D50" i="8"/>
  <c r="J50" i="8" s="1"/>
  <c r="C50" i="8"/>
  <c r="I50" i="8" s="1"/>
  <c r="E49" i="8"/>
  <c r="K49" i="8" s="1"/>
  <c r="D49" i="8"/>
  <c r="J49" i="8" s="1"/>
  <c r="C49" i="8"/>
  <c r="I49" i="8" s="1"/>
  <c r="E48" i="8"/>
  <c r="K48" i="8" s="1"/>
  <c r="D48" i="8"/>
  <c r="J48" i="8" s="1"/>
  <c r="C48" i="8"/>
  <c r="I48" i="8" s="1"/>
  <c r="E47" i="8"/>
  <c r="K47" i="8" s="1"/>
  <c r="D47" i="8"/>
  <c r="J47" i="8" s="1"/>
  <c r="C47" i="8"/>
  <c r="I47" i="8" s="1"/>
  <c r="E46" i="8"/>
  <c r="K46" i="8" s="1"/>
  <c r="D46" i="8"/>
  <c r="J46" i="8" s="1"/>
  <c r="C46" i="8"/>
  <c r="I46" i="8" s="1"/>
  <c r="E45" i="8"/>
  <c r="K45" i="8" s="1"/>
  <c r="D45" i="8"/>
  <c r="J45" i="8" s="1"/>
  <c r="C45" i="8"/>
  <c r="I45" i="8" s="1"/>
  <c r="E44" i="8"/>
  <c r="K44" i="8" s="1"/>
  <c r="D44" i="8"/>
  <c r="J44" i="8" s="1"/>
  <c r="C44" i="8"/>
  <c r="I44" i="8" s="1"/>
  <c r="E43" i="8"/>
  <c r="K43" i="8" s="1"/>
  <c r="D43" i="8"/>
  <c r="J43" i="8" s="1"/>
  <c r="C43" i="8"/>
  <c r="I43" i="8" s="1"/>
  <c r="E42" i="8"/>
  <c r="K42" i="8" s="1"/>
  <c r="D42" i="8"/>
  <c r="J42" i="8" s="1"/>
  <c r="C42" i="8"/>
  <c r="I42" i="8" s="1"/>
  <c r="E41" i="8"/>
  <c r="K41" i="8" s="1"/>
  <c r="D41" i="8"/>
  <c r="J41" i="8" s="1"/>
  <c r="C41" i="8"/>
  <c r="I41" i="8" s="1"/>
  <c r="E40" i="8"/>
  <c r="K40" i="8" s="1"/>
  <c r="D40" i="8"/>
  <c r="J40" i="8" s="1"/>
  <c r="C40" i="8"/>
  <c r="I40" i="8" s="1"/>
  <c r="E39" i="8"/>
  <c r="K39" i="8" s="1"/>
  <c r="D39" i="8"/>
  <c r="J39" i="8" s="1"/>
  <c r="C39" i="8"/>
  <c r="I39" i="8" s="1"/>
  <c r="E38" i="8"/>
  <c r="K38" i="8" s="1"/>
  <c r="D38" i="8"/>
  <c r="J38" i="8" s="1"/>
  <c r="C38" i="8"/>
  <c r="I38" i="8" s="1"/>
  <c r="E37" i="8"/>
  <c r="K37" i="8" s="1"/>
  <c r="D37" i="8"/>
  <c r="J37" i="8" s="1"/>
  <c r="C37" i="8"/>
  <c r="I37" i="8" s="1"/>
  <c r="E36" i="8"/>
  <c r="K36" i="8" s="1"/>
  <c r="D36" i="8"/>
  <c r="J36" i="8" s="1"/>
  <c r="C36" i="8"/>
  <c r="I36" i="8" s="1"/>
  <c r="E35" i="8"/>
  <c r="K35" i="8" s="1"/>
  <c r="D35" i="8"/>
  <c r="J35" i="8" s="1"/>
  <c r="C35" i="8"/>
  <c r="I35" i="8" s="1"/>
  <c r="E34" i="8"/>
  <c r="K34" i="8" s="1"/>
  <c r="D34" i="8"/>
  <c r="J34" i="8" s="1"/>
  <c r="C34" i="8"/>
  <c r="I34" i="8" s="1"/>
  <c r="E33" i="8"/>
  <c r="K33" i="8" s="1"/>
  <c r="D33" i="8"/>
  <c r="J33" i="8" s="1"/>
  <c r="C33" i="8"/>
  <c r="I33" i="8" s="1"/>
  <c r="E32" i="8"/>
  <c r="K32" i="8" s="1"/>
  <c r="D32" i="8"/>
  <c r="J32" i="8" s="1"/>
  <c r="C32" i="8"/>
  <c r="I32" i="8" s="1"/>
  <c r="I31" i="8"/>
  <c r="E31" i="8"/>
  <c r="K31" i="8" s="1"/>
  <c r="D31" i="8"/>
  <c r="J31" i="8" s="1"/>
  <c r="I30" i="8"/>
  <c r="E30" i="8"/>
  <c r="K30" i="8" s="1"/>
  <c r="D30" i="8"/>
  <c r="J30" i="8" s="1"/>
  <c r="I29" i="8"/>
  <c r="E29" i="8"/>
  <c r="K29" i="8" s="1"/>
  <c r="D29" i="8"/>
  <c r="J29" i="8" s="1"/>
  <c r="I28" i="8"/>
  <c r="E28" i="8"/>
  <c r="K28" i="8" s="1"/>
  <c r="D28" i="8"/>
  <c r="J28" i="8" s="1"/>
  <c r="I27" i="8"/>
  <c r="E27" i="8"/>
  <c r="K27" i="8" s="1"/>
  <c r="D27" i="8"/>
  <c r="J27" i="8" s="1"/>
  <c r="I26" i="8"/>
  <c r="E26" i="8"/>
  <c r="K26" i="8" s="1"/>
  <c r="D26" i="8"/>
  <c r="J26" i="8" s="1"/>
  <c r="I25" i="8"/>
  <c r="E25" i="8"/>
  <c r="K25" i="8" s="1"/>
  <c r="D25" i="8"/>
  <c r="J25" i="8" s="1"/>
  <c r="I24" i="8"/>
  <c r="E24" i="8"/>
  <c r="K24" i="8" s="1"/>
  <c r="D24" i="8"/>
  <c r="J24" i="8" s="1"/>
  <c r="I23" i="8"/>
  <c r="E23" i="8"/>
  <c r="K23" i="8" s="1"/>
  <c r="D23" i="8"/>
  <c r="J23" i="8" s="1"/>
  <c r="I22" i="8"/>
  <c r="E22" i="8"/>
  <c r="K22" i="8" s="1"/>
  <c r="D22" i="8"/>
  <c r="J22" i="8" s="1"/>
  <c r="I21" i="8"/>
  <c r="E21" i="8"/>
  <c r="K21" i="8" s="1"/>
  <c r="D21" i="8"/>
  <c r="J21" i="8" s="1"/>
  <c r="I20" i="8"/>
  <c r="E20" i="8"/>
  <c r="K20" i="8" s="1"/>
  <c r="D20" i="8"/>
  <c r="J20" i="8" s="1"/>
  <c r="I19" i="8"/>
  <c r="E19" i="8"/>
  <c r="K19" i="8" s="1"/>
  <c r="D19" i="8"/>
  <c r="J19" i="8" s="1"/>
  <c r="I18" i="8"/>
  <c r="E18" i="8"/>
  <c r="K18" i="8" s="1"/>
  <c r="D18" i="8"/>
  <c r="J18" i="8" s="1"/>
  <c r="I17" i="8"/>
  <c r="E17" i="8"/>
  <c r="K17" i="8" s="1"/>
  <c r="D17" i="8"/>
  <c r="J17" i="8" s="1"/>
  <c r="I16" i="8"/>
  <c r="E16" i="8"/>
  <c r="K16" i="8" s="1"/>
  <c r="D16" i="8"/>
  <c r="J16" i="8" s="1"/>
  <c r="I15" i="8"/>
  <c r="E15" i="8"/>
  <c r="K15" i="8" s="1"/>
  <c r="D15" i="8"/>
  <c r="J15" i="8" s="1"/>
  <c r="I14" i="8"/>
  <c r="E14" i="8"/>
  <c r="K14" i="8" s="1"/>
  <c r="D14" i="8"/>
  <c r="J14" i="8" s="1"/>
  <c r="I13" i="8"/>
  <c r="E13" i="8"/>
  <c r="K13" i="8" s="1"/>
  <c r="D13" i="8"/>
  <c r="J13" i="8" s="1"/>
  <c r="I12" i="8"/>
  <c r="E12" i="8"/>
  <c r="K12" i="8" s="1"/>
  <c r="D12" i="8"/>
  <c r="J12" i="8" s="1"/>
  <c r="I11" i="8"/>
  <c r="E11" i="8"/>
  <c r="K11" i="8" s="1"/>
  <c r="D11" i="8"/>
  <c r="J11" i="8" s="1"/>
  <c r="I10" i="8"/>
  <c r="E10" i="8"/>
  <c r="K10" i="8" s="1"/>
  <c r="D10" i="8"/>
  <c r="J10" i="8" s="1"/>
  <c r="I9" i="8"/>
  <c r="E9" i="8"/>
  <c r="K9" i="8" s="1"/>
  <c r="D9" i="8"/>
  <c r="J9" i="8" s="1"/>
  <c r="I8" i="8"/>
  <c r="E8" i="8"/>
  <c r="K8" i="8" s="1"/>
  <c r="D8" i="8"/>
  <c r="J8" i="8" s="1"/>
  <c r="I7" i="8"/>
  <c r="F7" i="8"/>
  <c r="L7" i="8" s="1"/>
  <c r="E7" i="8"/>
  <c r="K7" i="8" s="1"/>
  <c r="D7" i="8"/>
  <c r="J7" i="8" s="1"/>
  <c r="I6" i="8"/>
  <c r="E6" i="8"/>
  <c r="K6" i="8" s="1"/>
  <c r="D6" i="8"/>
  <c r="J6" i="8" s="1"/>
  <c r="I5" i="8"/>
  <c r="E5" i="8"/>
  <c r="K5" i="8" s="1"/>
  <c r="D5" i="8"/>
  <c r="J5" i="8" s="1"/>
  <c r="I4" i="8"/>
  <c r="E4" i="8"/>
  <c r="K4" i="8" s="1"/>
  <c r="D4" i="8"/>
  <c r="J4" i="8" s="1"/>
  <c r="I3" i="8"/>
  <c r="E3" i="8"/>
  <c r="K3" i="8" s="1"/>
  <c r="D3" i="8"/>
  <c r="J3" i="8" s="1"/>
  <c r="I2" i="8"/>
  <c r="E2" i="8"/>
  <c r="K2" i="8" s="1"/>
  <c r="D2" i="8"/>
  <c r="J2" i="8" s="1"/>
  <c r="E3" i="1" l="1"/>
  <c r="G14" i="1"/>
  <c r="M35" i="8"/>
  <c r="M39" i="8"/>
  <c r="M43" i="8"/>
  <c r="M47" i="8"/>
  <c r="M52" i="8"/>
  <c r="M33" i="8"/>
  <c r="M37" i="8"/>
  <c r="M41" i="8"/>
  <c r="M45" i="8"/>
  <c r="M49" i="8"/>
  <c r="M54" i="8"/>
  <c r="M3" i="8"/>
  <c r="M5" i="8"/>
  <c r="M8" i="8"/>
  <c r="M10" i="8"/>
  <c r="M12" i="8"/>
  <c r="M14" i="8"/>
  <c r="M23" i="8"/>
  <c r="M25" i="8"/>
  <c r="M27" i="8"/>
  <c r="M29" i="8"/>
  <c r="M31" i="8"/>
  <c r="M53" i="8"/>
  <c r="M2" i="8"/>
  <c r="M4" i="8"/>
  <c r="M6" i="8"/>
  <c r="M7" i="8"/>
  <c r="M9" i="8"/>
  <c r="M11" i="8"/>
  <c r="M13" i="8"/>
  <c r="M15" i="8"/>
  <c r="M16" i="8"/>
  <c r="M17" i="8"/>
  <c r="M18" i="8"/>
  <c r="M19" i="8"/>
  <c r="M20" i="8"/>
  <c r="M21" i="8"/>
  <c r="M22" i="8"/>
  <c r="M24" i="8"/>
  <c r="M26" i="8"/>
  <c r="M28" i="8"/>
  <c r="M30" i="8"/>
  <c r="M32" i="8"/>
  <c r="M34" i="8"/>
  <c r="M36" i="8"/>
  <c r="M38" i="8"/>
  <c r="M40" i="8"/>
  <c r="M42" i="8"/>
  <c r="M44" i="8"/>
  <c r="M46" i="8"/>
  <c r="M48" i="8"/>
  <c r="M50" i="8"/>
  <c r="M51" i="8"/>
  <c r="M55" i="8"/>
  <c r="E2" i="1" l="1"/>
  <c r="M56" i="8"/>
  <c r="G15" i="1" l="1"/>
  <c r="F7" i="1" l="1"/>
  <c r="G2" i="1" s="1"/>
  <c r="D19" i="1"/>
  <c r="G4" i="1" l="1"/>
  <c r="G6" i="1"/>
  <c r="G3" i="1"/>
  <c r="G5" i="1"/>
  <c r="E7" i="1"/>
  <c r="G7" i="1" l="1"/>
  <c r="D20" i="1"/>
  <c r="D21" i="1" s="1"/>
  <c r="D24" i="1" l="1"/>
  <c r="D25" i="1" s="1"/>
  <c r="D26" i="1" l="1"/>
  <c r="D31" i="1" s="1"/>
  <c r="D32" i="1" l="1"/>
  <c r="E31" i="1"/>
  <c r="D33" i="1"/>
  <c r="F32" i="1" l="1"/>
  <c r="F33" i="1" s="1"/>
  <c r="E32" i="1"/>
</calcChain>
</file>

<file path=xl/sharedStrings.xml><?xml version="1.0" encoding="utf-8"?>
<sst xmlns="http://schemas.openxmlformats.org/spreadsheetml/2006/main" count="149" uniqueCount="89">
  <si>
    <t>Project expenses</t>
  </si>
  <si>
    <t xml:space="preserve">Total Cost </t>
  </si>
  <si>
    <t xml:space="preserve">Particulars </t>
  </si>
  <si>
    <t xml:space="preserve">Total </t>
  </si>
  <si>
    <t>Gross Estimated Revenue</t>
  </si>
  <si>
    <t>Less: Total projected Expenses</t>
  </si>
  <si>
    <t>Estimated Surplus</t>
  </si>
  <si>
    <t>Project Cost and Developer Profit</t>
  </si>
  <si>
    <t>Developer Profit @ 30% of estimated surplus</t>
  </si>
  <si>
    <t>Net Surplus (3-4)</t>
  </si>
  <si>
    <t>Add:</t>
  </si>
  <si>
    <t>Expenses already incurred as on date</t>
  </si>
  <si>
    <t>(as per the certified Trial Balance Sheet of the project)</t>
  </si>
  <si>
    <t>Less:</t>
  </si>
  <si>
    <t>The realizable value of the property</t>
  </si>
  <si>
    <t>Distress value of the property</t>
  </si>
  <si>
    <t>Sr. No.</t>
  </si>
  <si>
    <t>TOTAL</t>
  </si>
  <si>
    <t>Flat No.</t>
  </si>
  <si>
    <t>Floor</t>
  </si>
  <si>
    <t>Unsold</t>
  </si>
  <si>
    <t>Carpet Area</t>
  </si>
  <si>
    <t>Balcony Area</t>
  </si>
  <si>
    <t>Cuboard Area</t>
  </si>
  <si>
    <t>Terrace</t>
  </si>
  <si>
    <t xml:space="preserve"> </t>
  </si>
  <si>
    <t>Total Income from Sale in Cr.</t>
  </si>
  <si>
    <t>Interest Cost</t>
  </si>
  <si>
    <t>Carpet Area in Sq. Ft.</t>
  </si>
  <si>
    <t>Built Up Area in Sq. M.</t>
  </si>
  <si>
    <t>Total Area in Sq. M.</t>
  </si>
  <si>
    <t>Rate per Sq. Ft. on Carpet Area</t>
  </si>
  <si>
    <t>Comp.</t>
  </si>
  <si>
    <t>Project Name</t>
  </si>
  <si>
    <t>Developer Name</t>
  </si>
  <si>
    <t>RERA No.</t>
  </si>
  <si>
    <t>Rate / Sq. Ft. on Carpet Area</t>
  </si>
  <si>
    <t>Staircase, Lift &amp; Lobby Area in Sq. M.</t>
  </si>
  <si>
    <t>Other Area in Sq. M.</t>
  </si>
  <si>
    <t>No. of Puzzle Car Parking</t>
  </si>
  <si>
    <t>1st Floor</t>
  </si>
  <si>
    <t>2nd Floor</t>
  </si>
  <si>
    <t>3rd Floor</t>
  </si>
  <si>
    <t>4th Floor</t>
  </si>
  <si>
    <t>5th Floor</t>
  </si>
  <si>
    <t>6th Floor</t>
  </si>
  <si>
    <t>7th Floor</t>
  </si>
  <si>
    <t>8th Floor</t>
  </si>
  <si>
    <t>9th Floor</t>
  </si>
  <si>
    <t>Ground Floor</t>
  </si>
  <si>
    <r>
      <t xml:space="preserve">Value in </t>
    </r>
    <r>
      <rPr>
        <b/>
        <sz val="11"/>
        <color theme="1"/>
        <rFont val="Rupee Foradian"/>
        <family val="2"/>
      </rPr>
      <t>`</t>
    </r>
  </si>
  <si>
    <t>Total Area in Sq. Ft.</t>
  </si>
  <si>
    <t>Floor No.</t>
  </si>
  <si>
    <t>Contingency Cost</t>
  </si>
  <si>
    <t>No. of Flats</t>
  </si>
  <si>
    <t>Basement Floor</t>
  </si>
  <si>
    <t>Basement</t>
  </si>
  <si>
    <t>Mercentile Shop</t>
  </si>
  <si>
    <t>Photographic Studio</t>
  </si>
  <si>
    <t>Clothing Shop</t>
  </si>
  <si>
    <t>Electronic Shop</t>
  </si>
  <si>
    <t>Art Gallery</t>
  </si>
  <si>
    <t>Furniture Shop</t>
  </si>
  <si>
    <t xml:space="preserve">RERA Carpet Area in Sq. M. </t>
  </si>
  <si>
    <t xml:space="preserve"> RERA Carpet Area in Sq. Ft. </t>
  </si>
  <si>
    <t xml:space="preserve">Built - Up Area in Sq. Ft. </t>
  </si>
  <si>
    <t xml:space="preserve">RERA Carpet Area in Sq. Ft. </t>
  </si>
  <si>
    <t xml:space="preserve"> Built - Up Area in Sq. Ft. </t>
  </si>
  <si>
    <t>Value in ₹</t>
  </si>
  <si>
    <t>Incurred Cost in ₹</t>
  </si>
  <si>
    <t>To be Incurred Cost in ₹</t>
  </si>
  <si>
    <r>
      <t>Total (₹</t>
    </r>
    <r>
      <rPr>
        <b/>
        <sz val="11"/>
        <rFont val="Arial Narrow"/>
        <family val="2"/>
      </rPr>
      <t xml:space="preserve"> in Cr.)</t>
    </r>
  </si>
  <si>
    <t>Rate in ₹</t>
  </si>
  <si>
    <t xml:space="preserve"> Market Value  in ₹</t>
  </si>
  <si>
    <t>Received Amount in ₹</t>
  </si>
  <si>
    <t>Receivable Amount in ₹</t>
  </si>
  <si>
    <r>
      <t>Amount ( ₹</t>
    </r>
    <r>
      <rPr>
        <b/>
        <sz val="11"/>
        <rFont val="Arial Narrow"/>
        <family val="2"/>
      </rPr>
      <t xml:space="preserve"> in Cr.)</t>
    </r>
  </si>
  <si>
    <t xml:space="preserve">1st Diaphragm Slab </t>
  </si>
  <si>
    <t xml:space="preserve">2nd Diaphragm Slab </t>
  </si>
  <si>
    <t>Ground Floor Shop</t>
  </si>
  <si>
    <t>Basement Floor Shop</t>
  </si>
  <si>
    <t>1st to 9th Floor Commercial Unit</t>
  </si>
  <si>
    <t>PV (discounted @ 8% for 2 years)</t>
  </si>
  <si>
    <t>Cost of Land</t>
  </si>
  <si>
    <t>Preliminary and Pre - Operative Expenses</t>
  </si>
  <si>
    <t>Cost of Construction / Approvals / Premium / TDR</t>
  </si>
  <si>
    <t>Present Value of the project as on Date</t>
  </si>
  <si>
    <t>Sold / Unsold Inventory</t>
  </si>
  <si>
    <t>Office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</si>
</sst>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 * #,##0.00_ ;_ * \-#,##0.00_ ;_ * &quot;-&quot;??_ ;_ @_ "/>
    <numFmt numFmtId="164" formatCode="_(* #,##0.00_);_(* \(#,##0.00\);_(* &quot;-&quot;??_);_(@_)"/>
    <numFmt numFmtId="165" formatCode="_-* #,##0_-;\-* #,##0_-;_-* &quot;-&quot;??_-;_-@"/>
    <numFmt numFmtId="166" formatCode="#,##0.0000"/>
    <numFmt numFmtId="167" formatCode="&quot;Rs.&quot;\ #,##0.00;[Red]&quot;Rs.&quot;\ \-#,##0.00"/>
  </numFmts>
  <fonts count="24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Calibri"/>
      <family val="2"/>
    </font>
    <font>
      <b/>
      <sz val="11"/>
      <color rgb="FF000000"/>
      <name val="Arial Narrow"/>
      <family val="2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color theme="1"/>
      <name val="Verdana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1"/>
      <name val="Arial Narrow"/>
      <family val="2"/>
    </font>
    <font>
      <b/>
      <sz val="11"/>
      <name val="Arial"/>
      <family val="2"/>
    </font>
    <font>
      <sz val="11"/>
      <name val="Arial"/>
      <family val="2"/>
    </font>
    <font>
      <sz val="11"/>
      <name val="Arial Narrow"/>
      <family val="2"/>
    </font>
    <font>
      <b/>
      <sz val="11"/>
      <color theme="1"/>
      <name val="Rupee Foradian"/>
      <family val="2"/>
    </font>
    <font>
      <sz val="11"/>
      <color theme="1"/>
      <name val="Arial"/>
      <family val="2"/>
    </font>
    <font>
      <b/>
      <sz val="11"/>
      <color rgb="FFFF0000"/>
      <name val="Arial Narrow"/>
      <family val="2"/>
    </font>
    <font>
      <sz val="11"/>
      <color rgb="FFFF000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DE4D0"/>
        <bgColor rgb="FFFDE4D0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164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1" fillId="0" borderId="0"/>
    <xf numFmtId="0" fontId="12" fillId="0" borderId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3">
    <xf numFmtId="0" fontId="0" fillId="0" borderId="0" xfId="0"/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2" borderId="1" xfId="0" applyFont="1" applyFill="1" applyBorder="1" applyAlignment="1">
      <alignment vertical="top" wrapText="1"/>
    </xf>
    <xf numFmtId="0" fontId="6" fillId="0" borderId="1" xfId="0" applyFont="1" applyBorder="1" applyAlignment="1">
      <alignment vertical="top" wrapText="1"/>
    </xf>
    <xf numFmtId="0" fontId="8" fillId="0" borderId="1" xfId="0" applyFont="1" applyBorder="1" applyAlignment="1">
      <alignment vertical="top" wrapText="1"/>
    </xf>
    <xf numFmtId="0" fontId="8" fillId="2" borderId="1" xfId="0" applyFont="1" applyFill="1" applyBorder="1" applyAlignment="1">
      <alignment vertical="top" wrapText="1"/>
    </xf>
    <xf numFmtId="0" fontId="7" fillId="0" borderId="0" xfId="0" applyFont="1"/>
    <xf numFmtId="164" fontId="0" fillId="0" borderId="0" xfId="1" applyFont="1" applyAlignment="1"/>
    <xf numFmtId="43" fontId="6" fillId="0" borderId="5" xfId="0" applyNumberFormat="1" applyFont="1" applyBorder="1" applyAlignment="1">
      <alignment horizontal="center" vertical="center"/>
    </xf>
    <xf numFmtId="0" fontId="16" fillId="0" borderId="5" xfId="0" applyFont="1" applyBorder="1"/>
    <xf numFmtId="164" fontId="16" fillId="0" borderId="5" xfId="1" applyFont="1" applyBorder="1" applyAlignment="1"/>
    <xf numFmtId="0" fontId="16" fillId="0" borderId="0" xfId="0" applyFont="1"/>
    <xf numFmtId="0" fontId="6" fillId="0" borderId="5" xfId="0" applyFont="1" applyBorder="1" applyAlignment="1">
      <alignment horizontal="center" vertical="center" wrapText="1"/>
    </xf>
    <xf numFmtId="164" fontId="6" fillId="0" borderId="5" xfId="1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16" fillId="0" borderId="0" xfId="1" applyFont="1" applyAlignment="1"/>
    <xf numFmtId="43" fontId="16" fillId="0" borderId="0" xfId="0" applyNumberFormat="1" applyFont="1"/>
    <xf numFmtId="164" fontId="6" fillId="0" borderId="5" xfId="0" applyNumberFormat="1" applyFont="1" applyBorder="1"/>
    <xf numFmtId="0" fontId="0" fillId="0" borderId="0" xfId="0" applyAlignment="1">
      <alignment wrapText="1"/>
    </xf>
    <xf numFmtId="164" fontId="16" fillId="0" borderId="0" xfId="0" applyNumberFormat="1" applyFont="1"/>
    <xf numFmtId="0" fontId="13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8" fillId="0" borderId="0" xfId="0" applyFont="1"/>
    <xf numFmtId="0" fontId="10" fillId="0" borderId="5" xfId="0" applyFont="1" applyBorder="1" applyAlignment="1">
      <alignment horizontal="center" vertical="center" wrapText="1"/>
    </xf>
    <xf numFmtId="164" fontId="10" fillId="0" borderId="5" xfId="1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/>
    </xf>
    <xf numFmtId="0" fontId="19" fillId="0" borderId="5" xfId="0" applyFont="1" applyBorder="1" applyAlignment="1">
      <alignment horizontal="left" vertical="center" wrapText="1"/>
    </xf>
    <xf numFmtId="0" fontId="19" fillId="0" borderId="5" xfId="0" applyFont="1" applyBorder="1" applyAlignment="1">
      <alignment horizontal="left" vertical="center"/>
    </xf>
    <xf numFmtId="164" fontId="19" fillId="0" borderId="5" xfId="1" applyFont="1" applyBorder="1" applyAlignment="1">
      <alignment horizontal="right" vertical="center"/>
    </xf>
    <xf numFmtId="164" fontId="16" fillId="0" borderId="0" xfId="1" applyFont="1"/>
    <xf numFmtId="164" fontId="0" fillId="0" borderId="0" xfId="1" applyFont="1"/>
    <xf numFmtId="0" fontId="6" fillId="0" borderId="5" xfId="1" applyNumberFormat="1" applyFont="1" applyFill="1" applyBorder="1" applyAlignment="1">
      <alignment horizontal="center" vertical="center" wrapText="1"/>
    </xf>
    <xf numFmtId="164" fontId="16" fillId="0" borderId="0" xfId="1" applyFont="1" applyAlignment="1">
      <alignment horizontal="center" vertical="center"/>
    </xf>
    <xf numFmtId="0" fontId="6" fillId="0" borderId="5" xfId="0" applyFont="1" applyBorder="1" applyAlignment="1">
      <alignment horizontal="left" vertical="top" wrapText="1"/>
    </xf>
    <xf numFmtId="0" fontId="16" fillId="0" borderId="5" xfId="0" applyFont="1" applyBorder="1" applyAlignment="1">
      <alignment horizontal="left" wrapText="1"/>
    </xf>
    <xf numFmtId="0" fontId="6" fillId="0" borderId="5" xfId="0" applyFont="1" applyBorder="1" applyAlignment="1">
      <alignment horizontal="left" wrapText="1"/>
    </xf>
    <xf numFmtId="43" fontId="6" fillId="0" borderId="5" xfId="0" applyNumberFormat="1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6" fillId="3" borderId="6" xfId="0" applyFont="1" applyFill="1" applyBorder="1" applyAlignment="1">
      <alignment horizontal="left" vertical="center" wrapText="1"/>
    </xf>
    <xf numFmtId="43" fontId="16" fillId="3" borderId="5" xfId="0" applyNumberFormat="1" applyFont="1" applyFill="1" applyBorder="1" applyAlignment="1">
      <alignment horizontal="right" wrapText="1"/>
    </xf>
    <xf numFmtId="0" fontId="16" fillId="3" borderId="4" xfId="0" applyFont="1" applyFill="1" applyBorder="1" applyAlignment="1">
      <alignment vertical="center" wrapText="1"/>
    </xf>
    <xf numFmtId="43" fontId="16" fillId="0" borderId="5" xfId="0" applyNumberFormat="1" applyFont="1" applyBorder="1" applyAlignment="1">
      <alignment horizontal="right" wrapText="1"/>
    </xf>
    <xf numFmtId="0" fontId="16" fillId="3" borderId="4" xfId="0" applyFont="1" applyFill="1" applyBorder="1" applyAlignment="1">
      <alignment wrapText="1"/>
    </xf>
    <xf numFmtId="43" fontId="16" fillId="3" borderId="5" xfId="0" applyNumberFormat="1" applyFont="1" applyFill="1" applyBorder="1" applyAlignment="1">
      <alignment wrapText="1"/>
    </xf>
    <xf numFmtId="0" fontId="16" fillId="0" borderId="4" xfId="0" applyFont="1" applyBorder="1" applyAlignment="1">
      <alignment wrapText="1"/>
    </xf>
    <xf numFmtId="165" fontId="6" fillId="0" borderId="4" xfId="0" applyNumberFormat="1" applyFont="1" applyBorder="1" applyAlignment="1">
      <alignment horizontal="left" wrapText="1"/>
    </xf>
    <xf numFmtId="43" fontId="6" fillId="0" borderId="5" xfId="0" applyNumberFormat="1" applyFont="1" applyBorder="1" applyAlignment="1">
      <alignment horizontal="right" wrapText="1"/>
    </xf>
    <xf numFmtId="0" fontId="16" fillId="0" borderId="0" xfId="3" applyFont="1" applyAlignment="1">
      <alignment horizontal="center" vertical="center"/>
    </xf>
    <xf numFmtId="1" fontId="19" fillId="0" borderId="5" xfId="3" applyNumberFormat="1" applyFont="1" applyBorder="1" applyAlignment="1" applyProtection="1">
      <alignment horizontal="center" vertical="center" wrapText="1"/>
      <protection locked="0"/>
    </xf>
    <xf numFmtId="2" fontId="19" fillId="0" borderId="5" xfId="3" applyNumberFormat="1" applyFont="1" applyBorder="1" applyAlignment="1">
      <alignment horizontal="center" vertical="center" wrapText="1"/>
    </xf>
    <xf numFmtId="2" fontId="19" fillId="0" borderId="5" xfId="3" applyNumberFormat="1" applyFont="1" applyBorder="1" applyAlignment="1" applyProtection="1">
      <alignment horizontal="center" vertical="center" wrapText="1"/>
      <protection locked="0"/>
    </xf>
    <xf numFmtId="0" fontId="10" fillId="0" borderId="5" xfId="3" applyFont="1" applyBorder="1" applyAlignment="1" applyProtection="1">
      <alignment horizontal="center" vertical="center" wrapText="1"/>
      <protection locked="0"/>
    </xf>
    <xf numFmtId="0" fontId="10" fillId="0" borderId="5" xfId="1" applyNumberFormat="1" applyFont="1" applyBorder="1" applyAlignment="1" applyProtection="1">
      <alignment horizontal="center" vertical="center" wrapText="1"/>
      <protection locked="0"/>
    </xf>
    <xf numFmtId="164" fontId="19" fillId="0" borderId="5" xfId="1" applyFont="1" applyBorder="1" applyAlignment="1" applyProtection="1">
      <alignment horizontal="center" vertical="center" wrapText="1"/>
      <protection locked="0"/>
    </xf>
    <xf numFmtId="0" fontId="16" fillId="0" borderId="5" xfId="3" applyFont="1" applyBorder="1" applyAlignment="1">
      <alignment horizontal="center" vertical="center"/>
    </xf>
    <xf numFmtId="2" fontId="19" fillId="0" borderId="5" xfId="3" applyNumberFormat="1" applyFont="1" applyBorder="1" applyAlignment="1">
      <alignment horizontal="center" vertical="center"/>
    </xf>
    <xf numFmtId="0" fontId="19" fillId="0" borderId="5" xfId="3" applyFont="1" applyBorder="1" applyAlignment="1" applyProtection="1">
      <alignment horizontal="center" vertical="center" wrapText="1"/>
      <protection locked="0"/>
    </xf>
    <xf numFmtId="0" fontId="19" fillId="0" borderId="5" xfId="1" applyNumberFormat="1" applyFont="1" applyBorder="1" applyAlignment="1" applyProtection="1">
      <alignment horizontal="right" vertical="center" wrapText="1"/>
      <protection locked="0"/>
    </xf>
    <xf numFmtId="164" fontId="19" fillId="0" borderId="5" xfId="1" applyFont="1" applyBorder="1" applyAlignment="1" applyProtection="1">
      <alignment horizontal="center" vertical="center"/>
      <protection locked="0"/>
    </xf>
    <xf numFmtId="2" fontId="19" fillId="0" borderId="5" xfId="1" applyNumberFormat="1" applyFont="1" applyBorder="1" applyAlignment="1" applyProtection="1">
      <alignment horizontal="right" vertical="center" wrapText="1"/>
      <protection locked="0"/>
    </xf>
    <xf numFmtId="164" fontId="10" fillId="0" borderId="5" xfId="1" applyFont="1" applyBorder="1" applyAlignment="1" applyProtection="1">
      <alignment horizontal="center" vertical="center" wrapText="1"/>
      <protection locked="0"/>
    </xf>
    <xf numFmtId="2" fontId="10" fillId="0" borderId="5" xfId="3" applyNumberFormat="1" applyFont="1" applyBorder="1" applyAlignment="1" applyProtection="1">
      <alignment horizontal="center" vertical="center" wrapText="1"/>
      <protection locked="0"/>
    </xf>
    <xf numFmtId="0" fontId="6" fillId="0" borderId="0" xfId="3" applyFont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43" fontId="16" fillId="0" borderId="0" xfId="0" applyNumberFormat="1" applyFont="1" applyAlignment="1">
      <alignment horizontal="center" vertical="center" wrapText="1"/>
    </xf>
    <xf numFmtId="4" fontId="16" fillId="0" borderId="0" xfId="0" applyNumberFormat="1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6" fillId="0" borderId="1" xfId="0" applyFont="1" applyBorder="1" applyAlignment="1">
      <alignment vertical="center"/>
    </xf>
    <xf numFmtId="43" fontId="16" fillId="3" borderId="5" xfId="0" applyNumberFormat="1" applyFont="1" applyFill="1" applyBorder="1" applyAlignment="1">
      <alignment horizontal="right"/>
    </xf>
    <xf numFmtId="4" fontId="16" fillId="0" borderId="0" xfId="0" applyNumberFormat="1" applyFont="1"/>
    <xf numFmtId="43" fontId="16" fillId="0" borderId="5" xfId="0" applyNumberFormat="1" applyFont="1" applyBorder="1" applyAlignment="1">
      <alignment horizontal="right"/>
    </xf>
    <xf numFmtId="0" fontId="23" fillId="0" borderId="0" xfId="0" applyFont="1" applyAlignment="1">
      <alignment vertical="center"/>
    </xf>
    <xf numFmtId="0" fontId="23" fillId="0" borderId="1" xfId="0" applyFont="1" applyBorder="1" applyAlignment="1">
      <alignment vertical="center"/>
    </xf>
    <xf numFmtId="10" fontId="16" fillId="0" borderId="0" xfId="11" applyNumberFormat="1" applyFont="1"/>
    <xf numFmtId="0" fontId="16" fillId="0" borderId="3" xfId="0" applyFont="1" applyBorder="1" applyAlignment="1">
      <alignment wrapText="1"/>
    </xf>
    <xf numFmtId="166" fontId="16" fillId="0" borderId="0" xfId="0" applyNumberFormat="1" applyFont="1"/>
    <xf numFmtId="0" fontId="16" fillId="0" borderId="4" xfId="0" applyFont="1" applyBorder="1"/>
    <xf numFmtId="0" fontId="16" fillId="0" borderId="1" xfId="0" applyFont="1" applyBorder="1" applyAlignment="1">
      <alignment wrapText="1"/>
    </xf>
    <xf numFmtId="0" fontId="16" fillId="0" borderId="1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6" fillId="0" borderId="1" xfId="0" applyFont="1" applyBorder="1" applyAlignment="1">
      <alignment wrapText="1"/>
    </xf>
    <xf numFmtId="4" fontId="16" fillId="0" borderId="1" xfId="0" applyNumberFormat="1" applyFont="1" applyBorder="1"/>
    <xf numFmtId="0" fontId="16" fillId="0" borderId="1" xfId="0" applyFont="1" applyBorder="1"/>
    <xf numFmtId="167" fontId="16" fillId="0" borderId="1" xfId="0" applyNumberFormat="1" applyFont="1" applyBorder="1"/>
    <xf numFmtId="167" fontId="16" fillId="0" borderId="0" xfId="0" applyNumberFormat="1" applyFont="1"/>
    <xf numFmtId="43" fontId="16" fillId="0" borderId="1" xfId="0" applyNumberFormat="1" applyFont="1" applyBorder="1"/>
    <xf numFmtId="167" fontId="6" fillId="0" borderId="1" xfId="0" applyNumberFormat="1" applyFont="1" applyBorder="1"/>
    <xf numFmtId="167" fontId="6" fillId="0" borderId="0" xfId="0" applyNumberFormat="1" applyFont="1"/>
    <xf numFmtId="0" fontId="16" fillId="0" borderId="0" xfId="0" applyFont="1" applyAlignment="1">
      <alignment wrapText="1"/>
    </xf>
    <xf numFmtId="1" fontId="19" fillId="0" borderId="5" xfId="3" applyNumberFormat="1" applyFont="1" applyBorder="1" applyAlignment="1" applyProtection="1">
      <alignment horizontal="center" vertical="center"/>
      <protection locked="0"/>
    </xf>
    <xf numFmtId="164" fontId="16" fillId="0" borderId="5" xfId="1" applyFont="1" applyBorder="1"/>
    <xf numFmtId="0" fontId="6" fillId="0" borderId="5" xfId="0" applyFont="1" applyBorder="1" applyAlignment="1">
      <alignment horizontal="left" wrapText="1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1" fontId="10" fillId="0" borderId="7" xfId="3" applyNumberFormat="1" applyFont="1" applyBorder="1" applyAlignment="1" applyProtection="1">
      <alignment horizontal="center" vertical="center" wrapText="1"/>
      <protection locked="0"/>
    </xf>
    <xf numFmtId="1" fontId="10" fillId="0" borderId="9" xfId="3" applyNumberFormat="1" applyFont="1" applyBorder="1" applyAlignment="1" applyProtection="1">
      <alignment horizontal="center" vertical="center" wrapText="1"/>
      <protection locked="0"/>
    </xf>
    <xf numFmtId="1" fontId="10" fillId="0" borderId="8" xfId="3" applyNumberFormat="1" applyFont="1" applyBorder="1" applyAlignment="1" applyProtection="1">
      <alignment horizontal="center" vertical="center" wrapText="1"/>
      <protection locked="0"/>
    </xf>
  </cellXfs>
  <cellStyles count="13">
    <cellStyle name="Comma" xfId="1" builtinId="3"/>
    <cellStyle name="Comma 2" xfId="7" xr:uid="{BCC652F2-FD50-4D6C-AA5F-5D06273A4E21}"/>
    <cellStyle name="Comma 3" xfId="10" xr:uid="{A417B489-CEEF-48CC-9659-E70A484818D5}"/>
    <cellStyle name="Comma 4" xfId="12" xr:uid="{1885C9EF-D99B-48CE-9FD5-3C77D45FC879}"/>
    <cellStyle name="Comma 4 3" xfId="2" xr:uid="{00000000-0005-0000-0000-000001000000}"/>
    <cellStyle name="Normal" xfId="0" builtinId="0"/>
    <cellStyle name="Normal 2" xfId="3" xr:uid="{00000000-0005-0000-0000-000003000000}"/>
    <cellStyle name="Normal 3" xfId="4" xr:uid="{00000000-0005-0000-0000-000004000000}"/>
    <cellStyle name="Normal 4" xfId="5" xr:uid="{122BDB1E-6359-4E1E-9D3E-9737F53BB430}"/>
    <cellStyle name="Normal 5" xfId="6" xr:uid="{34C37436-A419-4827-AC97-A47984F094BD}"/>
    <cellStyle name="Normal 5 2" xfId="9" xr:uid="{78797B95-AD5D-4D07-B2BC-7B786AB7D988}"/>
    <cellStyle name="Normal 6" xfId="8" xr:uid="{E794ECFA-0D76-4B91-86B8-F5DA4F05C664}"/>
    <cellStyle name="Percent" xfId="11" builtinId="5"/>
  </cellStyles>
  <dxfs count="7"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theme="4"/>
          <bgColor theme="4"/>
        </patternFill>
      </fill>
    </dxf>
  </dxfs>
  <tableStyles count="2">
    <tableStyle name="Flatwise &amp; Unsold Inventory-style" pivot="0" count="4" xr9:uid="{00000000-0011-0000-FFFF-FFFF00000000}">
      <tableStyleElement type="headerRow" dxfId="6"/>
      <tableStyleElement type="totalRow" dxfId="5"/>
      <tableStyleElement type="firstRowStripe" dxfId="4"/>
      <tableStyleElement type="secondRowStripe" dxfId="3"/>
    </tableStyle>
    <tableStyle name="Listing List-style" pivot="0" count="3" xr9:uid="{00000000-0011-0000-FFFF-FFFF01000000}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323021</xdr:colOff>
      <xdr:row>5</xdr:row>
      <xdr:rowOff>173935</xdr:rowOff>
    </xdr:from>
    <xdr:ext cx="190500" cy="266700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8365434" y="1200978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10</xdr:col>
      <xdr:colOff>654326</xdr:colOff>
      <xdr:row>9</xdr:row>
      <xdr:rowOff>124239</xdr:rowOff>
    </xdr:from>
    <xdr:ext cx="190500" cy="266700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38FC22F6-19D1-47E3-8011-7960AB147572}"/>
            </a:ext>
          </a:extLst>
        </xdr:cNvPr>
        <xdr:cNvSpPr txBox="1"/>
      </xdr:nvSpPr>
      <xdr:spPr>
        <a:xfrm>
          <a:off x="10618304" y="1913282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1</xdr:row>
      <xdr:rowOff>114300</xdr:rowOff>
    </xdr:from>
    <xdr:to>
      <xdr:col>8</xdr:col>
      <xdr:colOff>971550</xdr:colOff>
      <xdr:row>32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C08D0E-B833-E5B9-B110-588CC75F8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295275"/>
          <a:ext cx="6724650" cy="55626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123825</xdr:rowOff>
    </xdr:from>
    <xdr:to>
      <xdr:col>8</xdr:col>
      <xdr:colOff>324634</xdr:colOff>
      <xdr:row>36</xdr:row>
      <xdr:rowOff>105682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49D90A-4B08-4F7B-8571-AB4ADAE13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23825"/>
          <a:ext cx="5620534" cy="6496957"/>
        </a:xfrm>
        <a:prstGeom prst="rect">
          <a:avLst/>
        </a:prstGeom>
      </xdr:spPr>
    </xdr:pic>
    <xdr:clientData/>
  </xdr:twoCellAnchor>
  <xdr:twoCellAnchor editAs="oneCell">
    <xdr:from>
      <xdr:col>8</xdr:col>
      <xdr:colOff>581025</xdr:colOff>
      <xdr:row>0</xdr:row>
      <xdr:rowOff>152400</xdr:rowOff>
    </xdr:from>
    <xdr:to>
      <xdr:col>21</xdr:col>
      <xdr:colOff>515585</xdr:colOff>
      <xdr:row>33</xdr:row>
      <xdr:rowOff>812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72A122-D7D8-48D8-AD07-8D62082BF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67425" y="152400"/>
          <a:ext cx="8849960" cy="58205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28575</xdr:rowOff>
    </xdr:from>
    <xdr:to>
      <xdr:col>13</xdr:col>
      <xdr:colOff>29802</xdr:colOff>
      <xdr:row>40</xdr:row>
      <xdr:rowOff>48613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3D7988-4851-BA02-2E40-AFD665AE7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209550"/>
          <a:ext cx="8792802" cy="70780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19050</xdr:rowOff>
    </xdr:from>
    <xdr:to>
      <xdr:col>13</xdr:col>
      <xdr:colOff>286997</xdr:colOff>
      <xdr:row>39</xdr:row>
      <xdr:rowOff>134326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FC4D8E-769F-11B8-1FC8-C17054755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200025"/>
          <a:ext cx="8935697" cy="699232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161925</xdr:rowOff>
    </xdr:from>
    <xdr:to>
      <xdr:col>13</xdr:col>
      <xdr:colOff>210801</xdr:colOff>
      <xdr:row>39</xdr:row>
      <xdr:rowOff>10489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CC4AC4-B699-29D6-B9A4-700754BBA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161925"/>
          <a:ext cx="8964276" cy="690658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171450</xdr:rowOff>
    </xdr:from>
    <xdr:to>
      <xdr:col>12</xdr:col>
      <xdr:colOff>667985</xdr:colOff>
      <xdr:row>36</xdr:row>
      <xdr:rowOff>48517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8A8A72-EF34-2A5E-986A-F750B01BD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71450"/>
          <a:ext cx="8849960" cy="63921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994"/>
  <sheetViews>
    <sheetView tabSelected="1" view="pageBreakPreview" zoomScale="106" zoomScaleNormal="106" zoomScaleSheetLayoutView="106" workbookViewId="0">
      <selection activeCell="E24" sqref="E24"/>
    </sheetView>
  </sheetViews>
  <sheetFormatPr defaultColWidth="12.625" defaultRowHeight="16.5" x14ac:dyDescent="0.3"/>
  <cols>
    <col min="1" max="1" width="1.375" style="12" customWidth="1"/>
    <col min="2" max="2" width="1.5" style="12" customWidth="1"/>
    <col min="3" max="3" width="47.375" style="12" bestFit="1" customWidth="1"/>
    <col min="4" max="4" width="14.25" style="12" bestFit="1" customWidth="1"/>
    <col min="5" max="5" width="14.875" style="12" bestFit="1" customWidth="1"/>
    <col min="6" max="6" width="13.125" style="12" bestFit="1" customWidth="1"/>
    <col min="7" max="7" width="12.75" style="12" bestFit="1" customWidth="1"/>
    <col min="8" max="8" width="11.875" style="12" bestFit="1" customWidth="1"/>
    <col min="9" max="9" width="15.875" style="12" customWidth="1"/>
    <col min="10" max="10" width="7.625" style="12" customWidth="1"/>
    <col min="11" max="12" width="12.625" style="12" customWidth="1"/>
    <col min="13" max="13" width="11.75" style="12" customWidth="1"/>
    <col min="14" max="25" width="7.625" style="12" customWidth="1"/>
    <col min="26" max="16384" width="12.625" style="12"/>
  </cols>
  <sheetData>
    <row r="1" spans="1:24" s="69" customFormat="1" ht="33" x14ac:dyDescent="0.2">
      <c r="A1" s="65"/>
      <c r="B1" s="66"/>
      <c r="C1" s="38" t="s">
        <v>0</v>
      </c>
      <c r="D1" s="39" t="s">
        <v>69</v>
      </c>
      <c r="E1" s="39" t="s">
        <v>70</v>
      </c>
      <c r="F1" s="39" t="s">
        <v>71</v>
      </c>
      <c r="G1" s="13"/>
      <c r="H1" s="67"/>
      <c r="I1" s="68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</row>
    <row r="2" spans="1:24" x14ac:dyDescent="0.3">
      <c r="A2" s="70"/>
      <c r="B2" s="71"/>
      <c r="C2" s="40" t="s">
        <v>83</v>
      </c>
      <c r="D2" s="41">
        <v>17.14</v>
      </c>
      <c r="E2" s="41">
        <f t="shared" ref="E2:E6" si="0">F2-D2</f>
        <v>0</v>
      </c>
      <c r="F2" s="41">
        <v>17.14</v>
      </c>
      <c r="G2" s="72">
        <f>F2/$F$7%</f>
        <v>47.479224376731302</v>
      </c>
      <c r="H2" s="17"/>
      <c r="I2" s="73"/>
    </row>
    <row r="3" spans="1:24" x14ac:dyDescent="0.3">
      <c r="A3" s="75"/>
      <c r="B3" s="76"/>
      <c r="C3" s="42" t="s">
        <v>85</v>
      </c>
      <c r="D3" s="41">
        <v>13.75</v>
      </c>
      <c r="E3" s="41">
        <f t="shared" si="0"/>
        <v>2.2400000000000002</v>
      </c>
      <c r="F3" s="41">
        <v>15.99</v>
      </c>
      <c r="G3" s="72">
        <f>F3/$F$7%</f>
        <v>44.29362880886427</v>
      </c>
      <c r="H3" s="77">
        <f>D3/F3</f>
        <v>0.85991244527829891</v>
      </c>
      <c r="I3" s="73"/>
    </row>
    <row r="4" spans="1:24" x14ac:dyDescent="0.3">
      <c r="A4" s="75"/>
      <c r="B4" s="76"/>
      <c r="C4" s="44" t="s">
        <v>84</v>
      </c>
      <c r="D4" s="45">
        <v>0</v>
      </c>
      <c r="E4" s="45">
        <f>F4-D4</f>
        <v>0.43</v>
      </c>
      <c r="F4" s="41">
        <v>0.43</v>
      </c>
      <c r="G4" s="72">
        <f>F4/$F$7%</f>
        <v>1.1911357340720221</v>
      </c>
      <c r="H4" s="17"/>
      <c r="I4" s="73"/>
    </row>
    <row r="5" spans="1:24" x14ac:dyDescent="0.3">
      <c r="A5" s="70"/>
      <c r="B5" s="71"/>
      <c r="C5" s="46" t="s">
        <v>27</v>
      </c>
      <c r="D5" s="45">
        <v>1.97</v>
      </c>
      <c r="E5" s="43">
        <f t="shared" si="0"/>
        <v>0.15000000000000013</v>
      </c>
      <c r="F5" s="43">
        <v>2.12</v>
      </c>
      <c r="G5" s="72">
        <f>F5/$F$7%</f>
        <v>5.8725761772853193</v>
      </c>
      <c r="H5" s="17"/>
      <c r="I5" s="73"/>
    </row>
    <row r="6" spans="1:24" x14ac:dyDescent="0.3">
      <c r="A6" s="70"/>
      <c r="B6" s="71"/>
      <c r="C6" s="46" t="s">
        <v>53</v>
      </c>
      <c r="D6" s="45">
        <v>0</v>
      </c>
      <c r="E6" s="43">
        <f t="shared" si="0"/>
        <v>0.42</v>
      </c>
      <c r="F6" s="43">
        <v>0.42</v>
      </c>
      <c r="G6" s="72">
        <f>F6/$F$7%</f>
        <v>1.1634349030470914</v>
      </c>
      <c r="H6" s="17"/>
      <c r="I6" s="73"/>
    </row>
    <row r="7" spans="1:24" x14ac:dyDescent="0.3">
      <c r="A7" s="75"/>
      <c r="B7" s="76"/>
      <c r="C7" s="47" t="s">
        <v>1</v>
      </c>
      <c r="D7" s="48">
        <f>SUM(D2:D6)</f>
        <v>32.86</v>
      </c>
      <c r="E7" s="48">
        <f>SUM(E2:E6)</f>
        <v>3.24</v>
      </c>
      <c r="F7" s="48">
        <f>SUM(F2:F6)</f>
        <v>36.1</v>
      </c>
      <c r="G7" s="74">
        <f>SUM(G2:G6)</f>
        <v>100.00000000000001</v>
      </c>
      <c r="H7" s="17"/>
      <c r="I7" s="17"/>
    </row>
    <row r="8" spans="1:24" x14ac:dyDescent="0.3">
      <c r="C8" s="78"/>
      <c r="F8" s="30"/>
      <c r="G8" s="30"/>
      <c r="H8" s="79"/>
      <c r="I8" s="17"/>
      <c r="J8" s="73"/>
    </row>
    <row r="9" spans="1:24" x14ac:dyDescent="0.3">
      <c r="C9" s="78"/>
      <c r="G9" s="30"/>
      <c r="I9" s="17"/>
      <c r="J9" s="73"/>
    </row>
    <row r="10" spans="1:24" ht="33" x14ac:dyDescent="0.3">
      <c r="B10" s="80"/>
      <c r="C10" s="34" t="s">
        <v>2</v>
      </c>
      <c r="D10" s="13" t="s">
        <v>54</v>
      </c>
      <c r="E10" s="13" t="s">
        <v>28</v>
      </c>
      <c r="F10" s="13" t="s">
        <v>72</v>
      </c>
      <c r="G10" s="13" t="s">
        <v>73</v>
      </c>
      <c r="H10" s="13" t="s">
        <v>74</v>
      </c>
      <c r="I10" s="13" t="s">
        <v>75</v>
      </c>
    </row>
    <row r="11" spans="1:24" x14ac:dyDescent="0.3">
      <c r="B11" s="80"/>
      <c r="C11" s="35" t="s">
        <v>80</v>
      </c>
      <c r="D11" s="9">
        <v>1</v>
      </c>
      <c r="E11" s="9">
        <f>'Unsold List'!F2</f>
        <v>854.76923999999997</v>
      </c>
      <c r="F11" s="9">
        <f>F12*0.7</f>
        <v>31499.999999999996</v>
      </c>
      <c r="G11" s="9">
        <f>ROUND(E11*F11,0)</f>
        <v>26925231</v>
      </c>
      <c r="H11" s="9">
        <v>0</v>
      </c>
      <c r="I11" s="9">
        <v>0</v>
      </c>
    </row>
    <row r="12" spans="1:24" x14ac:dyDescent="0.3">
      <c r="B12" s="80"/>
      <c r="C12" s="35" t="s">
        <v>79</v>
      </c>
      <c r="D12" s="9">
        <v>1</v>
      </c>
      <c r="E12" s="9">
        <f>'Unsold List'!F3</f>
        <v>784.48031999999989</v>
      </c>
      <c r="F12" s="9">
        <v>45000</v>
      </c>
      <c r="G12" s="9">
        <f>ROUND(E12*F12,0)</f>
        <v>35301614</v>
      </c>
      <c r="H12" s="9">
        <v>0</v>
      </c>
      <c r="I12" s="9">
        <v>0</v>
      </c>
    </row>
    <row r="13" spans="1:24" x14ac:dyDescent="0.3">
      <c r="B13" s="80"/>
      <c r="C13" s="35" t="s">
        <v>81</v>
      </c>
      <c r="D13" s="9">
        <v>9</v>
      </c>
      <c r="E13" s="9">
        <f>SUM('Unsold List'!F4:F12)</f>
        <v>14112.89568</v>
      </c>
      <c r="F13" s="9">
        <v>35000</v>
      </c>
      <c r="G13" s="9">
        <f>ROUND(E13*F13,0)</f>
        <v>493951349</v>
      </c>
      <c r="H13" s="9">
        <v>0</v>
      </c>
      <c r="I13" s="9">
        <v>0</v>
      </c>
    </row>
    <row r="14" spans="1:24" x14ac:dyDescent="0.3">
      <c r="B14" s="80"/>
      <c r="C14" s="36" t="s">
        <v>3</v>
      </c>
      <c r="D14" s="9">
        <f>SUM(D11:D13)</f>
        <v>11</v>
      </c>
      <c r="E14" s="9">
        <f>SUM(E11:E13)</f>
        <v>15752.14524</v>
      </c>
      <c r="F14" s="9"/>
      <c r="G14" s="9">
        <f>SUM(G11:G13)</f>
        <v>556178194</v>
      </c>
      <c r="H14" s="9">
        <f>SUM(H11:H13)</f>
        <v>0</v>
      </c>
      <c r="I14" s="9">
        <f>SUM(I11:I13)</f>
        <v>0</v>
      </c>
    </row>
    <row r="15" spans="1:24" x14ac:dyDescent="0.3">
      <c r="B15" s="80"/>
      <c r="C15" s="95" t="s">
        <v>26</v>
      </c>
      <c r="D15" s="95"/>
      <c r="E15" s="95"/>
      <c r="F15" s="95"/>
      <c r="G15" s="37">
        <f>G14/10^7</f>
        <v>55.617819400000002</v>
      </c>
      <c r="H15" s="37">
        <f t="shared" ref="H15:I15" si="1">H14/10^7</f>
        <v>0</v>
      </c>
      <c r="I15" s="37">
        <f t="shared" si="1"/>
        <v>0</v>
      </c>
    </row>
    <row r="16" spans="1:24" x14ac:dyDescent="0.3">
      <c r="C16" s="78"/>
      <c r="F16" s="17"/>
      <c r="I16" s="17"/>
      <c r="J16" s="73"/>
    </row>
    <row r="17" spans="2:8" x14ac:dyDescent="0.3">
      <c r="C17" s="81"/>
      <c r="D17" s="82"/>
      <c r="E17" s="83"/>
      <c r="F17" s="17"/>
      <c r="G17" s="17"/>
      <c r="H17" s="17"/>
    </row>
    <row r="18" spans="2:8" x14ac:dyDescent="0.3">
      <c r="B18" s="80"/>
      <c r="C18" s="84" t="s">
        <v>2</v>
      </c>
      <c r="D18" s="1" t="s">
        <v>76</v>
      </c>
      <c r="E18" s="2"/>
      <c r="G18" s="17"/>
      <c r="H18" s="17"/>
    </row>
    <row r="19" spans="2:8" x14ac:dyDescent="0.3">
      <c r="B19" s="80"/>
      <c r="C19" s="3" t="s">
        <v>4</v>
      </c>
      <c r="D19" s="85">
        <f>G15</f>
        <v>55.617819400000002</v>
      </c>
      <c r="E19" s="73"/>
      <c r="G19" s="17"/>
      <c r="H19" s="17"/>
    </row>
    <row r="20" spans="2:8" x14ac:dyDescent="0.3">
      <c r="B20" s="80"/>
      <c r="C20" s="4" t="s">
        <v>5</v>
      </c>
      <c r="D20" s="85">
        <f>F7</f>
        <v>36.1</v>
      </c>
      <c r="E20" s="73"/>
      <c r="G20" s="17"/>
      <c r="H20" s="17"/>
    </row>
    <row r="21" spans="2:8" x14ac:dyDescent="0.3">
      <c r="B21" s="80"/>
      <c r="C21" s="3" t="s">
        <v>6</v>
      </c>
      <c r="D21" s="85">
        <f>D19-D20</f>
        <v>19.5178194</v>
      </c>
      <c r="E21" s="73"/>
      <c r="G21" s="17"/>
      <c r="H21" s="17"/>
    </row>
    <row r="22" spans="2:8" x14ac:dyDescent="0.3">
      <c r="B22" s="80"/>
      <c r="C22" s="84"/>
      <c r="D22" s="86"/>
      <c r="G22" s="17"/>
      <c r="H22" s="17"/>
    </row>
    <row r="23" spans="2:8" x14ac:dyDescent="0.3">
      <c r="B23" s="80"/>
      <c r="C23" s="3" t="s">
        <v>7</v>
      </c>
      <c r="D23" s="86"/>
      <c r="G23" s="17"/>
      <c r="H23" s="17"/>
    </row>
    <row r="24" spans="2:8" x14ac:dyDescent="0.3">
      <c r="B24" s="80"/>
      <c r="C24" s="4" t="s">
        <v>8</v>
      </c>
      <c r="D24" s="86">
        <f>ROUND(D21*0.3,2)</f>
        <v>5.86</v>
      </c>
      <c r="G24" s="17"/>
      <c r="H24" s="17"/>
    </row>
    <row r="25" spans="2:8" x14ac:dyDescent="0.3">
      <c r="B25" s="80"/>
      <c r="C25" s="3" t="s">
        <v>9</v>
      </c>
      <c r="D25" s="85">
        <f>D21-D24</f>
        <v>13.657819400000001</v>
      </c>
      <c r="E25" s="73"/>
      <c r="G25" s="17"/>
      <c r="H25" s="17"/>
    </row>
    <row r="26" spans="2:8" x14ac:dyDescent="0.3">
      <c r="B26" s="80"/>
      <c r="C26" s="5" t="s">
        <v>82</v>
      </c>
      <c r="D26" s="87">
        <f>PV(8%,2,0,-D25)</f>
        <v>11.70937877229081</v>
      </c>
      <c r="E26" s="88"/>
      <c r="G26" s="17"/>
      <c r="H26" s="17"/>
    </row>
    <row r="27" spans="2:8" x14ac:dyDescent="0.3">
      <c r="B27" s="80"/>
      <c r="C27" s="6" t="s">
        <v>10</v>
      </c>
      <c r="D27" s="86"/>
      <c r="G27" s="17"/>
      <c r="H27" s="17"/>
    </row>
    <row r="28" spans="2:8" x14ac:dyDescent="0.3">
      <c r="B28" s="80"/>
      <c r="C28" s="5" t="s">
        <v>11</v>
      </c>
      <c r="D28" s="89">
        <f>D7</f>
        <v>32.86</v>
      </c>
      <c r="E28" s="17"/>
      <c r="G28" s="17"/>
      <c r="H28" s="17"/>
    </row>
    <row r="29" spans="2:8" x14ac:dyDescent="0.3">
      <c r="B29" s="80"/>
      <c r="C29" s="5" t="s">
        <v>12</v>
      </c>
      <c r="D29" s="86"/>
      <c r="G29" s="17"/>
      <c r="H29" s="17"/>
    </row>
    <row r="30" spans="2:8" x14ac:dyDescent="0.3">
      <c r="B30" s="80"/>
      <c r="C30" s="6" t="s">
        <v>13</v>
      </c>
      <c r="D30" s="89">
        <f>H15</f>
        <v>0</v>
      </c>
      <c r="E30" s="17"/>
      <c r="G30" s="17"/>
      <c r="H30" s="17"/>
    </row>
    <row r="31" spans="2:8" x14ac:dyDescent="0.3">
      <c r="B31" s="80"/>
      <c r="C31" s="5" t="s">
        <v>86</v>
      </c>
      <c r="D31" s="90">
        <f>D26+D28-D30</f>
        <v>44.569378772290811</v>
      </c>
      <c r="E31" s="91">
        <f>D31*10^7</f>
        <v>445693787.72290814</v>
      </c>
      <c r="G31" s="17"/>
      <c r="H31" s="17"/>
    </row>
    <row r="32" spans="2:8" x14ac:dyDescent="0.3">
      <c r="B32" s="80"/>
      <c r="C32" s="6" t="s">
        <v>14</v>
      </c>
      <c r="D32" s="90">
        <f>D31*0.9</f>
        <v>40.112440895061731</v>
      </c>
      <c r="E32" s="91">
        <f>E31/392.57</f>
        <v>1135323.0958119777</v>
      </c>
      <c r="F32" s="30">
        <f>E31/2.91</f>
        <v>153159377.22436705</v>
      </c>
      <c r="G32" s="17"/>
      <c r="H32" s="17"/>
    </row>
    <row r="33" spans="2:10" x14ac:dyDescent="0.3">
      <c r="B33" s="80"/>
      <c r="C33" s="5" t="s">
        <v>15</v>
      </c>
      <c r="D33" s="90">
        <f>D31*0.8</f>
        <v>35.65550301783265</v>
      </c>
      <c r="E33" s="91">
        <v>49870</v>
      </c>
      <c r="F33" s="17">
        <f>F32/392.72</f>
        <v>389996.37712458504</v>
      </c>
      <c r="G33" s="17"/>
      <c r="H33" s="17"/>
    </row>
    <row r="34" spans="2:10" x14ac:dyDescent="0.3">
      <c r="C34" s="92"/>
      <c r="E34" s="30">
        <f>E33*2.91</f>
        <v>145121.70000000001</v>
      </c>
      <c r="I34" s="17"/>
      <c r="J34" s="73"/>
    </row>
    <row r="35" spans="2:10" x14ac:dyDescent="0.3">
      <c r="C35" s="92"/>
      <c r="I35" s="17"/>
      <c r="J35" s="73"/>
    </row>
    <row r="36" spans="2:10" x14ac:dyDescent="0.3">
      <c r="C36" s="92"/>
      <c r="I36" s="17"/>
      <c r="J36" s="73"/>
    </row>
    <row r="37" spans="2:10" x14ac:dyDescent="0.3">
      <c r="C37" s="92"/>
      <c r="I37" s="17"/>
      <c r="J37" s="73"/>
    </row>
    <row r="38" spans="2:10" x14ac:dyDescent="0.3">
      <c r="C38" s="92"/>
      <c r="I38" s="17"/>
      <c r="J38" s="73"/>
    </row>
    <row r="39" spans="2:10" x14ac:dyDescent="0.3">
      <c r="C39" s="92"/>
      <c r="I39" s="17"/>
      <c r="J39" s="73"/>
    </row>
    <row r="40" spans="2:10" x14ac:dyDescent="0.3">
      <c r="C40" s="92"/>
      <c r="I40" s="17"/>
      <c r="J40" s="73"/>
    </row>
    <row r="41" spans="2:10" x14ac:dyDescent="0.3">
      <c r="C41" s="92"/>
      <c r="I41" s="17"/>
      <c r="J41" s="73"/>
    </row>
    <row r="42" spans="2:10" x14ac:dyDescent="0.3">
      <c r="C42" s="92"/>
      <c r="I42" s="17"/>
      <c r="J42" s="73"/>
    </row>
    <row r="43" spans="2:10" x14ac:dyDescent="0.3">
      <c r="C43" s="92"/>
      <c r="I43" s="17"/>
      <c r="J43" s="73"/>
    </row>
    <row r="44" spans="2:10" x14ac:dyDescent="0.3">
      <c r="C44" s="92"/>
      <c r="I44" s="17"/>
      <c r="J44" s="73"/>
    </row>
    <row r="45" spans="2:10" x14ac:dyDescent="0.3">
      <c r="C45" s="92"/>
      <c r="I45" s="17"/>
      <c r="J45" s="73"/>
    </row>
    <row r="46" spans="2:10" x14ac:dyDescent="0.3">
      <c r="C46" s="92"/>
      <c r="I46" s="17"/>
      <c r="J46" s="73"/>
    </row>
    <row r="47" spans="2:10" x14ac:dyDescent="0.3">
      <c r="C47" s="92"/>
      <c r="I47" s="17"/>
      <c r="J47" s="73"/>
    </row>
    <row r="48" spans="2:10" x14ac:dyDescent="0.3">
      <c r="C48" s="92"/>
      <c r="I48" s="17"/>
      <c r="J48" s="73"/>
    </row>
    <row r="49" spans="3:10" x14ac:dyDescent="0.3">
      <c r="C49" s="92"/>
      <c r="I49" s="17"/>
      <c r="J49" s="73"/>
    </row>
    <row r="50" spans="3:10" x14ac:dyDescent="0.3">
      <c r="C50" s="92"/>
      <c r="I50" s="17"/>
      <c r="J50" s="73"/>
    </row>
    <row r="51" spans="3:10" x14ac:dyDescent="0.3">
      <c r="C51" s="92"/>
      <c r="I51" s="17"/>
      <c r="J51" s="73"/>
    </row>
    <row r="52" spans="3:10" x14ac:dyDescent="0.3">
      <c r="C52" s="92"/>
      <c r="I52" s="17"/>
      <c r="J52" s="73"/>
    </row>
    <row r="53" spans="3:10" x14ac:dyDescent="0.3">
      <c r="C53" s="92"/>
      <c r="I53" s="17"/>
      <c r="J53" s="73"/>
    </row>
    <row r="54" spans="3:10" x14ac:dyDescent="0.3">
      <c r="C54" s="92"/>
      <c r="I54" s="17"/>
      <c r="J54" s="73"/>
    </row>
    <row r="55" spans="3:10" x14ac:dyDescent="0.3">
      <c r="C55" s="92"/>
      <c r="I55" s="17"/>
      <c r="J55" s="73"/>
    </row>
    <row r="56" spans="3:10" x14ac:dyDescent="0.3">
      <c r="C56" s="92"/>
      <c r="I56" s="17"/>
      <c r="J56" s="73"/>
    </row>
    <row r="57" spans="3:10" x14ac:dyDescent="0.3">
      <c r="C57" s="92"/>
      <c r="I57" s="17"/>
      <c r="J57" s="73"/>
    </row>
    <row r="58" spans="3:10" x14ac:dyDescent="0.3">
      <c r="C58" s="92"/>
      <c r="I58" s="17"/>
      <c r="J58" s="73"/>
    </row>
    <row r="59" spans="3:10" x14ac:dyDescent="0.3">
      <c r="C59" s="92"/>
      <c r="I59" s="17"/>
      <c r="J59" s="73"/>
    </row>
    <row r="60" spans="3:10" x14ac:dyDescent="0.3">
      <c r="C60" s="92"/>
      <c r="I60" s="17"/>
      <c r="J60" s="73"/>
    </row>
    <row r="61" spans="3:10" x14ac:dyDescent="0.3">
      <c r="C61" s="92"/>
      <c r="I61" s="17"/>
      <c r="J61" s="73"/>
    </row>
    <row r="62" spans="3:10" x14ac:dyDescent="0.3">
      <c r="C62" s="92"/>
      <c r="I62" s="17"/>
      <c r="J62" s="73"/>
    </row>
    <row r="63" spans="3:10" x14ac:dyDescent="0.3">
      <c r="C63" s="92"/>
      <c r="I63" s="17"/>
      <c r="J63" s="73"/>
    </row>
    <row r="64" spans="3:10" x14ac:dyDescent="0.3">
      <c r="C64" s="92"/>
      <c r="I64" s="17"/>
      <c r="J64" s="73"/>
    </row>
    <row r="65" spans="3:10" x14ac:dyDescent="0.3">
      <c r="C65" s="92"/>
      <c r="I65" s="17"/>
      <c r="J65" s="73"/>
    </row>
    <row r="66" spans="3:10" x14ac:dyDescent="0.3">
      <c r="C66" s="92"/>
      <c r="I66" s="17"/>
      <c r="J66" s="73"/>
    </row>
    <row r="67" spans="3:10" x14ac:dyDescent="0.3">
      <c r="C67" s="92"/>
      <c r="I67" s="17"/>
      <c r="J67" s="73"/>
    </row>
    <row r="68" spans="3:10" x14ac:dyDescent="0.3">
      <c r="C68" s="92"/>
      <c r="I68" s="17"/>
      <c r="J68" s="73"/>
    </row>
    <row r="69" spans="3:10" x14ac:dyDescent="0.3">
      <c r="C69" s="92"/>
      <c r="I69" s="17"/>
      <c r="J69" s="73"/>
    </row>
    <row r="70" spans="3:10" x14ac:dyDescent="0.3">
      <c r="C70" s="92"/>
      <c r="I70" s="17"/>
      <c r="J70" s="73"/>
    </row>
    <row r="71" spans="3:10" x14ac:dyDescent="0.3">
      <c r="C71" s="92"/>
      <c r="I71" s="17"/>
      <c r="J71" s="73"/>
    </row>
    <row r="72" spans="3:10" x14ac:dyDescent="0.3">
      <c r="C72" s="92"/>
      <c r="I72" s="17"/>
      <c r="J72" s="73"/>
    </row>
    <row r="73" spans="3:10" x14ac:dyDescent="0.3">
      <c r="C73" s="92"/>
      <c r="I73" s="17"/>
      <c r="J73" s="73"/>
    </row>
    <row r="74" spans="3:10" x14ac:dyDescent="0.3">
      <c r="C74" s="92"/>
      <c r="I74" s="17"/>
      <c r="J74" s="73"/>
    </row>
    <row r="75" spans="3:10" x14ac:dyDescent="0.3">
      <c r="C75" s="92"/>
      <c r="I75" s="17"/>
      <c r="J75" s="73"/>
    </row>
    <row r="76" spans="3:10" x14ac:dyDescent="0.3">
      <c r="C76" s="92"/>
      <c r="I76" s="17"/>
      <c r="J76" s="73"/>
    </row>
    <row r="77" spans="3:10" x14ac:dyDescent="0.3">
      <c r="C77" s="92"/>
      <c r="I77" s="17"/>
      <c r="J77" s="73"/>
    </row>
    <row r="78" spans="3:10" x14ac:dyDescent="0.3">
      <c r="C78" s="92"/>
      <c r="I78" s="17"/>
      <c r="J78" s="73"/>
    </row>
    <row r="79" spans="3:10" x14ac:dyDescent="0.3">
      <c r="C79" s="92"/>
      <c r="I79" s="17"/>
      <c r="J79" s="73"/>
    </row>
    <row r="80" spans="3:10" x14ac:dyDescent="0.3">
      <c r="C80" s="92"/>
      <c r="I80" s="17"/>
      <c r="J80" s="73"/>
    </row>
    <row r="81" spans="3:10" x14ac:dyDescent="0.3">
      <c r="C81" s="92"/>
      <c r="I81" s="17"/>
      <c r="J81" s="73"/>
    </row>
    <row r="82" spans="3:10" x14ac:dyDescent="0.3">
      <c r="C82" s="92"/>
      <c r="I82" s="17"/>
      <c r="J82" s="73"/>
    </row>
    <row r="83" spans="3:10" x14ac:dyDescent="0.3">
      <c r="C83" s="92"/>
      <c r="I83" s="17"/>
      <c r="J83" s="73"/>
    </row>
    <row r="84" spans="3:10" x14ac:dyDescent="0.3">
      <c r="C84" s="92"/>
      <c r="I84" s="17"/>
      <c r="J84" s="73"/>
    </row>
    <row r="85" spans="3:10" x14ac:dyDescent="0.3">
      <c r="C85" s="92"/>
      <c r="I85" s="17"/>
      <c r="J85" s="73"/>
    </row>
    <row r="86" spans="3:10" x14ac:dyDescent="0.3">
      <c r="C86" s="92"/>
      <c r="I86" s="17"/>
      <c r="J86" s="73"/>
    </row>
    <row r="87" spans="3:10" x14ac:dyDescent="0.3">
      <c r="C87" s="92"/>
      <c r="I87" s="17"/>
      <c r="J87" s="73"/>
    </row>
    <row r="88" spans="3:10" x14ac:dyDescent="0.3">
      <c r="C88" s="92"/>
      <c r="I88" s="17"/>
      <c r="J88" s="73"/>
    </row>
    <row r="89" spans="3:10" x14ac:dyDescent="0.3">
      <c r="C89" s="92"/>
      <c r="I89" s="17"/>
      <c r="J89" s="73"/>
    </row>
    <row r="90" spans="3:10" x14ac:dyDescent="0.3">
      <c r="C90" s="92"/>
      <c r="I90" s="17"/>
      <c r="J90" s="73"/>
    </row>
    <row r="91" spans="3:10" x14ac:dyDescent="0.3">
      <c r="C91" s="92"/>
      <c r="I91" s="17"/>
      <c r="J91" s="73"/>
    </row>
    <row r="92" spans="3:10" x14ac:dyDescent="0.3">
      <c r="C92" s="92"/>
      <c r="I92" s="17"/>
      <c r="J92" s="73"/>
    </row>
    <row r="93" spans="3:10" x14ac:dyDescent="0.3">
      <c r="C93" s="92"/>
      <c r="I93" s="17"/>
      <c r="J93" s="73"/>
    </row>
    <row r="94" spans="3:10" x14ac:dyDescent="0.3">
      <c r="C94" s="92"/>
      <c r="I94" s="17"/>
      <c r="J94" s="73"/>
    </row>
    <row r="95" spans="3:10" x14ac:dyDescent="0.3">
      <c r="C95" s="92"/>
      <c r="I95" s="17"/>
      <c r="J95" s="73"/>
    </row>
    <row r="96" spans="3:10" x14ac:dyDescent="0.3">
      <c r="C96" s="92"/>
      <c r="I96" s="17"/>
      <c r="J96" s="73"/>
    </row>
    <row r="97" spans="3:10" x14ac:dyDescent="0.3">
      <c r="C97" s="92"/>
      <c r="I97" s="17"/>
      <c r="J97" s="73"/>
    </row>
    <row r="98" spans="3:10" x14ac:dyDescent="0.3">
      <c r="C98" s="92"/>
      <c r="I98" s="17"/>
      <c r="J98" s="73"/>
    </row>
    <row r="99" spans="3:10" x14ac:dyDescent="0.3">
      <c r="C99" s="92"/>
      <c r="I99" s="17"/>
      <c r="J99" s="73"/>
    </row>
    <row r="100" spans="3:10" x14ac:dyDescent="0.3">
      <c r="C100" s="92"/>
      <c r="I100" s="17"/>
      <c r="J100" s="73"/>
    </row>
    <row r="101" spans="3:10" x14ac:dyDescent="0.3">
      <c r="C101" s="92"/>
      <c r="I101" s="17"/>
      <c r="J101" s="73"/>
    </row>
    <row r="102" spans="3:10" x14ac:dyDescent="0.3">
      <c r="C102" s="92"/>
      <c r="I102" s="17"/>
      <c r="J102" s="73"/>
    </row>
    <row r="103" spans="3:10" x14ac:dyDescent="0.3">
      <c r="C103" s="92"/>
      <c r="I103" s="17"/>
      <c r="J103" s="73"/>
    </row>
    <row r="104" spans="3:10" x14ac:dyDescent="0.3">
      <c r="C104" s="92"/>
      <c r="I104" s="17"/>
      <c r="J104" s="73"/>
    </row>
    <row r="105" spans="3:10" x14ac:dyDescent="0.3">
      <c r="C105" s="92"/>
      <c r="I105" s="17"/>
      <c r="J105" s="73"/>
    </row>
    <row r="106" spans="3:10" x14ac:dyDescent="0.3">
      <c r="C106" s="92"/>
      <c r="I106" s="17"/>
      <c r="J106" s="73"/>
    </row>
    <row r="107" spans="3:10" x14ac:dyDescent="0.3">
      <c r="C107" s="92"/>
      <c r="I107" s="17"/>
      <c r="J107" s="73"/>
    </row>
    <row r="108" spans="3:10" x14ac:dyDescent="0.3">
      <c r="C108" s="92"/>
      <c r="I108" s="17"/>
      <c r="J108" s="73"/>
    </row>
    <row r="109" spans="3:10" x14ac:dyDescent="0.3">
      <c r="C109" s="92"/>
      <c r="I109" s="17"/>
      <c r="J109" s="73"/>
    </row>
    <row r="110" spans="3:10" x14ac:dyDescent="0.3">
      <c r="C110" s="92"/>
      <c r="I110" s="17"/>
      <c r="J110" s="73"/>
    </row>
    <row r="111" spans="3:10" x14ac:dyDescent="0.3">
      <c r="C111" s="92"/>
      <c r="I111" s="17"/>
      <c r="J111" s="73"/>
    </row>
    <row r="112" spans="3:10" x14ac:dyDescent="0.3">
      <c r="C112" s="92"/>
      <c r="I112" s="17"/>
      <c r="J112" s="73"/>
    </row>
    <row r="113" spans="3:10" x14ac:dyDescent="0.3">
      <c r="C113" s="92"/>
      <c r="I113" s="17"/>
      <c r="J113" s="73"/>
    </row>
    <row r="114" spans="3:10" x14ac:dyDescent="0.3">
      <c r="C114" s="92"/>
      <c r="I114" s="17"/>
      <c r="J114" s="73"/>
    </row>
    <row r="115" spans="3:10" x14ac:dyDescent="0.3">
      <c r="C115" s="92"/>
      <c r="I115" s="17"/>
      <c r="J115" s="73"/>
    </row>
    <row r="116" spans="3:10" x14ac:dyDescent="0.3">
      <c r="C116" s="92"/>
      <c r="I116" s="17"/>
      <c r="J116" s="73"/>
    </row>
    <row r="117" spans="3:10" x14ac:dyDescent="0.3">
      <c r="C117" s="92"/>
      <c r="I117" s="17"/>
      <c r="J117" s="73"/>
    </row>
    <row r="118" spans="3:10" x14ac:dyDescent="0.3">
      <c r="C118" s="92"/>
      <c r="I118" s="17"/>
      <c r="J118" s="73"/>
    </row>
    <row r="119" spans="3:10" x14ac:dyDescent="0.3">
      <c r="C119" s="92"/>
      <c r="I119" s="17"/>
      <c r="J119" s="73"/>
    </row>
    <row r="120" spans="3:10" x14ac:dyDescent="0.3">
      <c r="C120" s="92"/>
      <c r="I120" s="17"/>
      <c r="J120" s="73"/>
    </row>
    <row r="121" spans="3:10" x14ac:dyDescent="0.3">
      <c r="C121" s="92"/>
      <c r="I121" s="17"/>
      <c r="J121" s="73"/>
    </row>
    <row r="122" spans="3:10" x14ac:dyDescent="0.3">
      <c r="C122" s="92"/>
      <c r="I122" s="17"/>
      <c r="J122" s="73"/>
    </row>
    <row r="123" spans="3:10" x14ac:dyDescent="0.3">
      <c r="C123" s="92"/>
      <c r="I123" s="17"/>
      <c r="J123" s="73"/>
    </row>
    <row r="124" spans="3:10" x14ac:dyDescent="0.3">
      <c r="C124" s="92"/>
      <c r="I124" s="17"/>
      <c r="J124" s="73"/>
    </row>
    <row r="125" spans="3:10" x14ac:dyDescent="0.3">
      <c r="C125" s="92"/>
      <c r="I125" s="17"/>
      <c r="J125" s="73"/>
    </row>
    <row r="126" spans="3:10" x14ac:dyDescent="0.3">
      <c r="C126" s="92"/>
      <c r="I126" s="17"/>
      <c r="J126" s="73"/>
    </row>
    <row r="127" spans="3:10" x14ac:dyDescent="0.3">
      <c r="C127" s="92"/>
      <c r="I127" s="17"/>
      <c r="J127" s="73"/>
    </row>
    <row r="128" spans="3:10" x14ac:dyDescent="0.3">
      <c r="C128" s="92"/>
      <c r="I128" s="17"/>
      <c r="J128" s="73"/>
    </row>
    <row r="129" spans="3:10" x14ac:dyDescent="0.3">
      <c r="C129" s="92"/>
      <c r="I129" s="17"/>
      <c r="J129" s="73"/>
    </row>
    <row r="130" spans="3:10" x14ac:dyDescent="0.3">
      <c r="C130" s="92"/>
      <c r="I130" s="17"/>
      <c r="J130" s="73"/>
    </row>
    <row r="131" spans="3:10" x14ac:dyDescent="0.3">
      <c r="C131" s="92"/>
      <c r="I131" s="17"/>
      <c r="J131" s="73"/>
    </row>
    <row r="132" spans="3:10" x14ac:dyDescent="0.3">
      <c r="C132" s="92"/>
      <c r="I132" s="17"/>
      <c r="J132" s="73"/>
    </row>
    <row r="133" spans="3:10" x14ac:dyDescent="0.3">
      <c r="C133" s="92"/>
      <c r="I133" s="17"/>
      <c r="J133" s="73"/>
    </row>
    <row r="134" spans="3:10" x14ac:dyDescent="0.3">
      <c r="C134" s="92"/>
      <c r="I134" s="17"/>
      <c r="J134" s="73"/>
    </row>
    <row r="135" spans="3:10" x14ac:dyDescent="0.3">
      <c r="C135" s="92"/>
      <c r="I135" s="17"/>
      <c r="J135" s="73"/>
    </row>
    <row r="136" spans="3:10" x14ac:dyDescent="0.3">
      <c r="C136" s="92"/>
      <c r="I136" s="17"/>
      <c r="J136" s="73"/>
    </row>
    <row r="137" spans="3:10" x14ac:dyDescent="0.3">
      <c r="C137" s="92"/>
      <c r="I137" s="17"/>
      <c r="J137" s="73"/>
    </row>
    <row r="138" spans="3:10" x14ac:dyDescent="0.3">
      <c r="C138" s="92"/>
      <c r="I138" s="17"/>
      <c r="J138" s="73"/>
    </row>
    <row r="139" spans="3:10" x14ac:dyDescent="0.3">
      <c r="C139" s="92"/>
      <c r="I139" s="17"/>
      <c r="J139" s="73"/>
    </row>
    <row r="140" spans="3:10" x14ac:dyDescent="0.3">
      <c r="C140" s="92"/>
      <c r="I140" s="17"/>
      <c r="J140" s="73"/>
    </row>
    <row r="141" spans="3:10" x14ac:dyDescent="0.3">
      <c r="C141" s="92"/>
      <c r="I141" s="17"/>
      <c r="J141" s="73"/>
    </row>
    <row r="142" spans="3:10" x14ac:dyDescent="0.3">
      <c r="C142" s="92"/>
      <c r="I142" s="17"/>
      <c r="J142" s="73"/>
    </row>
    <row r="143" spans="3:10" x14ac:dyDescent="0.3">
      <c r="C143" s="92"/>
      <c r="I143" s="17"/>
      <c r="J143" s="73"/>
    </row>
    <row r="144" spans="3:10" x14ac:dyDescent="0.3">
      <c r="C144" s="92"/>
      <c r="I144" s="17"/>
      <c r="J144" s="73"/>
    </row>
    <row r="145" spans="3:10" x14ac:dyDescent="0.3">
      <c r="C145" s="92"/>
      <c r="I145" s="17"/>
      <c r="J145" s="73"/>
    </row>
    <row r="146" spans="3:10" x14ac:dyDescent="0.3">
      <c r="C146" s="92"/>
      <c r="I146" s="17"/>
      <c r="J146" s="73"/>
    </row>
    <row r="147" spans="3:10" x14ac:dyDescent="0.3">
      <c r="C147" s="92"/>
      <c r="I147" s="17"/>
      <c r="J147" s="73"/>
    </row>
    <row r="148" spans="3:10" x14ac:dyDescent="0.3">
      <c r="C148" s="92"/>
      <c r="I148" s="17"/>
      <c r="J148" s="73"/>
    </row>
    <row r="149" spans="3:10" x14ac:dyDescent="0.3">
      <c r="C149" s="92"/>
      <c r="I149" s="17"/>
      <c r="J149" s="73"/>
    </row>
    <row r="150" spans="3:10" x14ac:dyDescent="0.3">
      <c r="C150" s="92"/>
      <c r="I150" s="17"/>
      <c r="J150" s="73"/>
    </row>
    <row r="151" spans="3:10" x14ac:dyDescent="0.3">
      <c r="C151" s="92"/>
      <c r="I151" s="17"/>
      <c r="J151" s="73"/>
    </row>
    <row r="152" spans="3:10" x14ac:dyDescent="0.3">
      <c r="C152" s="92"/>
      <c r="I152" s="17"/>
      <c r="J152" s="73"/>
    </row>
    <row r="153" spans="3:10" x14ac:dyDescent="0.3">
      <c r="C153" s="92"/>
      <c r="I153" s="17"/>
      <c r="J153" s="73"/>
    </row>
    <row r="154" spans="3:10" x14ac:dyDescent="0.3">
      <c r="C154" s="92"/>
      <c r="I154" s="17"/>
      <c r="J154" s="73"/>
    </row>
    <row r="155" spans="3:10" x14ac:dyDescent="0.3">
      <c r="C155" s="92"/>
      <c r="I155" s="17"/>
      <c r="J155" s="73"/>
    </row>
    <row r="156" spans="3:10" x14ac:dyDescent="0.3">
      <c r="C156" s="92"/>
      <c r="I156" s="17"/>
      <c r="J156" s="73"/>
    </row>
    <row r="157" spans="3:10" x14ac:dyDescent="0.3">
      <c r="C157" s="92"/>
      <c r="I157" s="17"/>
      <c r="J157" s="73"/>
    </row>
    <row r="158" spans="3:10" x14ac:dyDescent="0.3">
      <c r="C158" s="92"/>
      <c r="I158" s="17"/>
      <c r="J158" s="73"/>
    </row>
    <row r="159" spans="3:10" x14ac:dyDescent="0.3">
      <c r="C159" s="92"/>
      <c r="I159" s="17"/>
      <c r="J159" s="73"/>
    </row>
    <row r="160" spans="3:10" x14ac:dyDescent="0.3">
      <c r="C160" s="92"/>
      <c r="I160" s="17"/>
      <c r="J160" s="73"/>
    </row>
    <row r="161" spans="3:10" x14ac:dyDescent="0.3">
      <c r="C161" s="92"/>
      <c r="I161" s="17"/>
      <c r="J161" s="73"/>
    </row>
    <row r="162" spans="3:10" x14ac:dyDescent="0.3">
      <c r="C162" s="92"/>
      <c r="I162" s="17"/>
      <c r="J162" s="73"/>
    </row>
    <row r="163" spans="3:10" x14ac:dyDescent="0.3">
      <c r="C163" s="92"/>
      <c r="I163" s="17"/>
      <c r="J163" s="73"/>
    </row>
    <row r="164" spans="3:10" x14ac:dyDescent="0.3">
      <c r="C164" s="92"/>
      <c r="I164" s="17"/>
      <c r="J164" s="73"/>
    </row>
    <row r="165" spans="3:10" x14ac:dyDescent="0.3">
      <c r="C165" s="92"/>
      <c r="I165" s="17"/>
      <c r="J165" s="73"/>
    </row>
    <row r="166" spans="3:10" x14ac:dyDescent="0.3">
      <c r="C166" s="92"/>
      <c r="I166" s="17"/>
      <c r="J166" s="73"/>
    </row>
    <row r="167" spans="3:10" x14ac:dyDescent="0.3">
      <c r="C167" s="92"/>
      <c r="I167" s="17"/>
      <c r="J167" s="73"/>
    </row>
    <row r="168" spans="3:10" x14ac:dyDescent="0.3">
      <c r="C168" s="92"/>
      <c r="I168" s="17"/>
      <c r="J168" s="73"/>
    </row>
    <row r="169" spans="3:10" x14ac:dyDescent="0.3">
      <c r="C169" s="92"/>
      <c r="I169" s="17"/>
      <c r="J169" s="73"/>
    </row>
    <row r="170" spans="3:10" x14ac:dyDescent="0.3">
      <c r="C170" s="92"/>
      <c r="I170" s="17"/>
      <c r="J170" s="73"/>
    </row>
    <row r="171" spans="3:10" x14ac:dyDescent="0.3">
      <c r="C171" s="92"/>
      <c r="I171" s="17"/>
      <c r="J171" s="73"/>
    </row>
    <row r="172" spans="3:10" x14ac:dyDescent="0.3">
      <c r="C172" s="92"/>
      <c r="I172" s="17"/>
      <c r="J172" s="73"/>
    </row>
    <row r="173" spans="3:10" x14ac:dyDescent="0.3">
      <c r="C173" s="92"/>
      <c r="I173" s="17"/>
      <c r="J173" s="73"/>
    </row>
    <row r="174" spans="3:10" x14ac:dyDescent="0.3">
      <c r="C174" s="92"/>
      <c r="I174" s="17"/>
      <c r="J174" s="73"/>
    </row>
    <row r="175" spans="3:10" x14ac:dyDescent="0.3">
      <c r="C175" s="92"/>
      <c r="I175" s="17"/>
      <c r="J175" s="73"/>
    </row>
    <row r="176" spans="3:10" x14ac:dyDescent="0.3">
      <c r="C176" s="92"/>
      <c r="I176" s="17"/>
      <c r="J176" s="73"/>
    </row>
    <row r="177" spans="3:10" x14ac:dyDescent="0.3">
      <c r="C177" s="92"/>
      <c r="I177" s="17"/>
      <c r="J177" s="73"/>
    </row>
    <row r="178" spans="3:10" x14ac:dyDescent="0.3">
      <c r="C178" s="92"/>
      <c r="I178" s="17"/>
      <c r="J178" s="73"/>
    </row>
    <row r="179" spans="3:10" x14ac:dyDescent="0.3">
      <c r="C179" s="92"/>
      <c r="I179" s="17"/>
      <c r="J179" s="73"/>
    </row>
    <row r="180" spans="3:10" x14ac:dyDescent="0.3">
      <c r="C180" s="92"/>
      <c r="I180" s="17"/>
      <c r="J180" s="73"/>
    </row>
    <row r="181" spans="3:10" x14ac:dyDescent="0.3">
      <c r="C181" s="92"/>
      <c r="I181" s="17"/>
      <c r="J181" s="73"/>
    </row>
    <row r="182" spans="3:10" x14ac:dyDescent="0.3">
      <c r="C182" s="92"/>
      <c r="I182" s="17"/>
      <c r="J182" s="73"/>
    </row>
    <row r="183" spans="3:10" x14ac:dyDescent="0.3">
      <c r="C183" s="92"/>
      <c r="I183" s="17"/>
      <c r="J183" s="73"/>
    </row>
    <row r="184" spans="3:10" x14ac:dyDescent="0.3">
      <c r="C184" s="92"/>
      <c r="I184" s="17"/>
      <c r="J184" s="73"/>
    </row>
    <row r="185" spans="3:10" x14ac:dyDescent="0.3">
      <c r="C185" s="92"/>
      <c r="I185" s="17"/>
      <c r="J185" s="73"/>
    </row>
    <row r="186" spans="3:10" x14ac:dyDescent="0.3">
      <c r="C186" s="92"/>
      <c r="I186" s="17"/>
      <c r="J186" s="73"/>
    </row>
    <row r="187" spans="3:10" x14ac:dyDescent="0.3">
      <c r="C187" s="92"/>
      <c r="I187" s="17"/>
      <c r="J187" s="73"/>
    </row>
    <row r="188" spans="3:10" x14ac:dyDescent="0.3">
      <c r="C188" s="92"/>
      <c r="I188" s="17"/>
      <c r="J188" s="73"/>
    </row>
    <row r="189" spans="3:10" x14ac:dyDescent="0.3">
      <c r="C189" s="92"/>
      <c r="I189" s="17"/>
      <c r="J189" s="73"/>
    </row>
    <row r="190" spans="3:10" x14ac:dyDescent="0.3">
      <c r="C190" s="92"/>
      <c r="I190" s="17"/>
      <c r="J190" s="73"/>
    </row>
    <row r="191" spans="3:10" x14ac:dyDescent="0.3">
      <c r="C191" s="92"/>
      <c r="I191" s="17"/>
      <c r="J191" s="73"/>
    </row>
    <row r="192" spans="3:10" x14ac:dyDescent="0.3">
      <c r="C192" s="92"/>
      <c r="I192" s="17"/>
      <c r="J192" s="73"/>
    </row>
    <row r="193" spans="3:10" x14ac:dyDescent="0.3">
      <c r="C193" s="92"/>
      <c r="I193" s="17"/>
      <c r="J193" s="73"/>
    </row>
    <row r="194" spans="3:10" x14ac:dyDescent="0.3">
      <c r="C194" s="92"/>
      <c r="I194" s="17"/>
      <c r="J194" s="73"/>
    </row>
    <row r="195" spans="3:10" x14ac:dyDescent="0.3">
      <c r="C195" s="92"/>
      <c r="I195" s="17"/>
      <c r="J195" s="73"/>
    </row>
    <row r="196" spans="3:10" x14ac:dyDescent="0.3">
      <c r="C196" s="92"/>
      <c r="I196" s="17"/>
      <c r="J196" s="73"/>
    </row>
    <row r="197" spans="3:10" x14ac:dyDescent="0.3">
      <c r="C197" s="92"/>
      <c r="I197" s="17"/>
      <c r="J197" s="73"/>
    </row>
    <row r="198" spans="3:10" x14ac:dyDescent="0.3">
      <c r="C198" s="92"/>
      <c r="I198" s="17"/>
      <c r="J198" s="73"/>
    </row>
    <row r="199" spans="3:10" x14ac:dyDescent="0.3">
      <c r="C199" s="92"/>
      <c r="I199" s="17"/>
      <c r="J199" s="73"/>
    </row>
    <row r="200" spans="3:10" x14ac:dyDescent="0.3">
      <c r="C200" s="92"/>
      <c r="I200" s="17"/>
      <c r="J200" s="73"/>
    </row>
    <row r="201" spans="3:10" x14ac:dyDescent="0.3">
      <c r="C201" s="92"/>
      <c r="I201" s="17"/>
      <c r="J201" s="73"/>
    </row>
    <row r="202" spans="3:10" x14ac:dyDescent="0.3">
      <c r="C202" s="92"/>
      <c r="I202" s="17"/>
      <c r="J202" s="73"/>
    </row>
    <row r="203" spans="3:10" x14ac:dyDescent="0.3">
      <c r="C203" s="92"/>
      <c r="I203" s="17"/>
      <c r="J203" s="73"/>
    </row>
    <row r="204" spans="3:10" x14ac:dyDescent="0.3">
      <c r="C204" s="92"/>
      <c r="I204" s="17"/>
      <c r="J204" s="73"/>
    </row>
    <row r="205" spans="3:10" x14ac:dyDescent="0.3">
      <c r="C205" s="92"/>
      <c r="I205" s="17"/>
      <c r="J205" s="73"/>
    </row>
    <row r="206" spans="3:10" x14ac:dyDescent="0.3">
      <c r="C206" s="92"/>
      <c r="I206" s="17"/>
      <c r="J206" s="73"/>
    </row>
    <row r="207" spans="3:10" x14ac:dyDescent="0.3">
      <c r="C207" s="92"/>
      <c r="I207" s="17"/>
      <c r="J207" s="73"/>
    </row>
    <row r="208" spans="3:10" x14ac:dyDescent="0.3">
      <c r="C208" s="92"/>
      <c r="I208" s="17"/>
      <c r="J208" s="73"/>
    </row>
    <row r="209" spans="3:10" x14ac:dyDescent="0.3">
      <c r="C209" s="92"/>
      <c r="I209" s="17"/>
      <c r="J209" s="73"/>
    </row>
    <row r="210" spans="3:10" x14ac:dyDescent="0.3">
      <c r="C210" s="92"/>
      <c r="I210" s="17"/>
      <c r="J210" s="73"/>
    </row>
    <row r="211" spans="3:10" x14ac:dyDescent="0.3">
      <c r="C211" s="92"/>
      <c r="I211" s="17"/>
      <c r="J211" s="73"/>
    </row>
    <row r="212" spans="3:10" x14ac:dyDescent="0.3">
      <c r="C212" s="92"/>
      <c r="I212" s="17"/>
      <c r="J212" s="73"/>
    </row>
    <row r="213" spans="3:10" x14ac:dyDescent="0.3">
      <c r="C213" s="92"/>
      <c r="I213" s="17"/>
      <c r="J213" s="73"/>
    </row>
    <row r="214" spans="3:10" x14ac:dyDescent="0.3">
      <c r="C214" s="92"/>
      <c r="I214" s="17"/>
      <c r="J214" s="73"/>
    </row>
    <row r="215" spans="3:10" x14ac:dyDescent="0.3">
      <c r="C215" s="92"/>
      <c r="I215" s="17"/>
      <c r="J215" s="73"/>
    </row>
    <row r="216" spans="3:10" x14ac:dyDescent="0.3">
      <c r="C216" s="92"/>
      <c r="I216" s="17"/>
      <c r="J216" s="73"/>
    </row>
    <row r="217" spans="3:10" x14ac:dyDescent="0.3">
      <c r="C217" s="92"/>
      <c r="I217" s="17"/>
      <c r="J217" s="73"/>
    </row>
    <row r="218" spans="3:10" x14ac:dyDescent="0.3">
      <c r="C218" s="92"/>
      <c r="I218" s="17"/>
      <c r="J218" s="73"/>
    </row>
    <row r="219" spans="3:10" x14ac:dyDescent="0.3">
      <c r="C219" s="92"/>
      <c r="I219" s="17"/>
      <c r="J219" s="73"/>
    </row>
    <row r="220" spans="3:10" x14ac:dyDescent="0.3">
      <c r="C220" s="92"/>
      <c r="I220" s="17"/>
      <c r="J220" s="73"/>
    </row>
    <row r="221" spans="3:10" x14ac:dyDescent="0.3">
      <c r="C221" s="92"/>
      <c r="I221" s="17"/>
      <c r="J221" s="73"/>
    </row>
    <row r="222" spans="3:10" x14ac:dyDescent="0.3">
      <c r="C222" s="92"/>
      <c r="I222" s="17"/>
      <c r="J222" s="73"/>
    </row>
    <row r="223" spans="3:10" x14ac:dyDescent="0.3">
      <c r="C223" s="92"/>
      <c r="I223" s="17"/>
      <c r="J223" s="73"/>
    </row>
    <row r="224" spans="3:10" x14ac:dyDescent="0.3">
      <c r="C224" s="92"/>
      <c r="I224" s="17"/>
      <c r="J224" s="73"/>
    </row>
    <row r="225" spans="3:10" x14ac:dyDescent="0.3">
      <c r="C225" s="92"/>
      <c r="I225" s="17"/>
      <c r="J225" s="73"/>
    </row>
    <row r="226" spans="3:10" x14ac:dyDescent="0.3">
      <c r="C226" s="92"/>
      <c r="I226" s="17"/>
      <c r="J226" s="73"/>
    </row>
    <row r="227" spans="3:10" x14ac:dyDescent="0.3">
      <c r="C227" s="92"/>
      <c r="I227" s="17"/>
      <c r="J227" s="73"/>
    </row>
    <row r="228" spans="3:10" x14ac:dyDescent="0.3">
      <c r="C228" s="92"/>
      <c r="I228" s="17"/>
      <c r="J228" s="73"/>
    </row>
    <row r="229" spans="3:10" x14ac:dyDescent="0.3">
      <c r="C229" s="92"/>
      <c r="I229" s="17"/>
      <c r="J229" s="73"/>
    </row>
    <row r="230" spans="3:10" x14ac:dyDescent="0.3">
      <c r="C230" s="92"/>
      <c r="I230" s="17"/>
      <c r="J230" s="73"/>
    </row>
    <row r="231" spans="3:10" x14ac:dyDescent="0.3">
      <c r="C231" s="92"/>
      <c r="I231" s="17"/>
      <c r="J231" s="73"/>
    </row>
    <row r="232" spans="3:10" x14ac:dyDescent="0.3">
      <c r="C232" s="92"/>
      <c r="I232" s="17"/>
      <c r="J232" s="73"/>
    </row>
    <row r="233" spans="3:10" x14ac:dyDescent="0.3">
      <c r="C233" s="92"/>
      <c r="I233" s="17"/>
      <c r="J233" s="73"/>
    </row>
    <row r="234" spans="3:10" x14ac:dyDescent="0.3">
      <c r="C234" s="92"/>
      <c r="I234" s="17"/>
      <c r="J234" s="73"/>
    </row>
    <row r="235" spans="3:10" x14ac:dyDescent="0.3">
      <c r="C235" s="92"/>
      <c r="I235" s="17"/>
      <c r="J235" s="73"/>
    </row>
    <row r="236" spans="3:10" x14ac:dyDescent="0.3">
      <c r="C236" s="92"/>
      <c r="I236" s="17"/>
      <c r="J236" s="73"/>
    </row>
    <row r="237" spans="3:10" x14ac:dyDescent="0.3">
      <c r="C237" s="92"/>
      <c r="I237" s="17"/>
      <c r="J237" s="73"/>
    </row>
    <row r="238" spans="3:10" x14ac:dyDescent="0.3">
      <c r="C238" s="92"/>
      <c r="I238" s="17"/>
      <c r="J238" s="73"/>
    </row>
    <row r="239" spans="3:10" x14ac:dyDescent="0.3">
      <c r="C239" s="92"/>
      <c r="I239" s="17"/>
      <c r="J239" s="73"/>
    </row>
    <row r="240" spans="3:10" x14ac:dyDescent="0.3">
      <c r="C240" s="92"/>
      <c r="I240" s="17"/>
      <c r="J240" s="73"/>
    </row>
    <row r="241" spans="3:10" x14ac:dyDescent="0.3">
      <c r="C241" s="92"/>
      <c r="I241" s="17"/>
      <c r="J241" s="73"/>
    </row>
    <row r="242" spans="3:10" x14ac:dyDescent="0.3">
      <c r="C242" s="92"/>
      <c r="I242" s="17"/>
      <c r="J242" s="73"/>
    </row>
    <row r="243" spans="3:10" x14ac:dyDescent="0.3">
      <c r="C243" s="92"/>
      <c r="I243" s="17"/>
      <c r="J243" s="73"/>
    </row>
    <row r="244" spans="3:10" x14ac:dyDescent="0.3">
      <c r="C244" s="92"/>
      <c r="I244" s="17"/>
      <c r="J244" s="73"/>
    </row>
    <row r="245" spans="3:10" x14ac:dyDescent="0.3">
      <c r="C245" s="92"/>
      <c r="I245" s="17"/>
      <c r="J245" s="73"/>
    </row>
    <row r="246" spans="3:10" x14ac:dyDescent="0.3">
      <c r="C246" s="92"/>
      <c r="I246" s="17"/>
      <c r="J246" s="73"/>
    </row>
    <row r="247" spans="3:10" x14ac:dyDescent="0.3">
      <c r="C247" s="92"/>
      <c r="I247" s="17"/>
      <c r="J247" s="73"/>
    </row>
    <row r="248" spans="3:10" x14ac:dyDescent="0.3">
      <c r="C248" s="92"/>
      <c r="I248" s="17"/>
      <c r="J248" s="73"/>
    </row>
    <row r="249" spans="3:10" x14ac:dyDescent="0.3">
      <c r="C249" s="92"/>
      <c r="I249" s="17"/>
      <c r="J249" s="73"/>
    </row>
    <row r="250" spans="3:10" x14ac:dyDescent="0.3">
      <c r="C250" s="92"/>
      <c r="I250" s="17"/>
      <c r="J250" s="73"/>
    </row>
    <row r="251" spans="3:10" x14ac:dyDescent="0.3">
      <c r="C251" s="92"/>
      <c r="I251" s="17"/>
      <c r="J251" s="73"/>
    </row>
    <row r="252" spans="3:10" x14ac:dyDescent="0.3">
      <c r="C252" s="92"/>
      <c r="I252" s="17"/>
      <c r="J252" s="73"/>
    </row>
    <row r="253" spans="3:10" x14ac:dyDescent="0.3">
      <c r="C253" s="92"/>
      <c r="I253" s="17"/>
      <c r="J253" s="73"/>
    </row>
    <row r="254" spans="3:10" x14ac:dyDescent="0.3">
      <c r="C254" s="92"/>
      <c r="I254" s="17"/>
      <c r="J254" s="73"/>
    </row>
    <row r="255" spans="3:10" x14ac:dyDescent="0.3">
      <c r="C255" s="92"/>
      <c r="I255" s="17"/>
      <c r="J255" s="73"/>
    </row>
    <row r="256" spans="3:10" x14ac:dyDescent="0.3">
      <c r="C256" s="92"/>
      <c r="I256" s="17"/>
      <c r="J256" s="73"/>
    </row>
    <row r="257" spans="3:10" x14ac:dyDescent="0.3">
      <c r="C257" s="92"/>
      <c r="I257" s="17"/>
      <c r="J257" s="73"/>
    </row>
    <row r="258" spans="3:10" x14ac:dyDescent="0.3">
      <c r="C258" s="92"/>
      <c r="I258" s="17"/>
      <c r="J258" s="73"/>
    </row>
    <row r="259" spans="3:10" x14ac:dyDescent="0.3">
      <c r="C259" s="92"/>
      <c r="I259" s="17"/>
      <c r="J259" s="73"/>
    </row>
    <row r="260" spans="3:10" x14ac:dyDescent="0.3">
      <c r="C260" s="92"/>
      <c r="I260" s="17"/>
      <c r="J260" s="73"/>
    </row>
    <row r="261" spans="3:10" x14ac:dyDescent="0.3">
      <c r="C261" s="92"/>
      <c r="I261" s="17"/>
      <c r="J261" s="73"/>
    </row>
    <row r="262" spans="3:10" x14ac:dyDescent="0.3">
      <c r="C262" s="92"/>
      <c r="I262" s="17"/>
      <c r="J262" s="73"/>
    </row>
    <row r="263" spans="3:10" x14ac:dyDescent="0.3">
      <c r="C263" s="92"/>
      <c r="I263" s="17"/>
      <c r="J263" s="73"/>
    </row>
    <row r="264" spans="3:10" x14ac:dyDescent="0.3">
      <c r="C264" s="92"/>
      <c r="I264" s="17"/>
      <c r="J264" s="73"/>
    </row>
    <row r="265" spans="3:10" x14ac:dyDescent="0.3">
      <c r="C265" s="92"/>
      <c r="I265" s="17"/>
      <c r="J265" s="73"/>
    </row>
    <row r="266" spans="3:10" x14ac:dyDescent="0.3">
      <c r="C266" s="92"/>
      <c r="I266" s="17"/>
      <c r="J266" s="73"/>
    </row>
    <row r="267" spans="3:10" x14ac:dyDescent="0.3">
      <c r="C267" s="92"/>
      <c r="I267" s="17"/>
      <c r="J267" s="73"/>
    </row>
    <row r="268" spans="3:10" x14ac:dyDescent="0.3">
      <c r="C268" s="92"/>
      <c r="I268" s="17"/>
      <c r="J268" s="73"/>
    </row>
    <row r="269" spans="3:10" x14ac:dyDescent="0.3">
      <c r="C269" s="92"/>
      <c r="I269" s="17"/>
      <c r="J269" s="73"/>
    </row>
    <row r="270" spans="3:10" x14ac:dyDescent="0.3">
      <c r="C270" s="92"/>
      <c r="I270" s="17"/>
      <c r="J270" s="73"/>
    </row>
    <row r="271" spans="3:10" x14ac:dyDescent="0.3">
      <c r="C271" s="92"/>
      <c r="I271" s="17"/>
      <c r="J271" s="73"/>
    </row>
    <row r="272" spans="3:10" x14ac:dyDescent="0.3">
      <c r="C272" s="92"/>
      <c r="I272" s="17"/>
      <c r="J272" s="73"/>
    </row>
    <row r="273" spans="3:10" x14ac:dyDescent="0.3">
      <c r="C273" s="92"/>
      <c r="I273" s="17"/>
      <c r="J273" s="73"/>
    </row>
    <row r="274" spans="3:10" x14ac:dyDescent="0.3">
      <c r="C274" s="92"/>
      <c r="I274" s="17"/>
      <c r="J274" s="73"/>
    </row>
    <row r="275" spans="3:10" x14ac:dyDescent="0.3">
      <c r="C275" s="92"/>
      <c r="I275" s="17"/>
      <c r="J275" s="73"/>
    </row>
    <row r="276" spans="3:10" x14ac:dyDescent="0.3">
      <c r="C276" s="92"/>
      <c r="I276" s="17"/>
      <c r="J276" s="73"/>
    </row>
    <row r="277" spans="3:10" x14ac:dyDescent="0.3">
      <c r="C277" s="92"/>
      <c r="I277" s="17"/>
      <c r="J277" s="73"/>
    </row>
    <row r="278" spans="3:10" x14ac:dyDescent="0.3">
      <c r="C278" s="92"/>
      <c r="I278" s="17"/>
      <c r="J278" s="73"/>
    </row>
    <row r="279" spans="3:10" x14ac:dyDescent="0.3">
      <c r="C279" s="92"/>
      <c r="I279" s="17"/>
      <c r="J279" s="73"/>
    </row>
    <row r="280" spans="3:10" x14ac:dyDescent="0.3">
      <c r="C280" s="92"/>
      <c r="I280" s="17"/>
      <c r="J280" s="73"/>
    </row>
    <row r="281" spans="3:10" x14ac:dyDescent="0.3">
      <c r="C281" s="92"/>
      <c r="I281" s="17"/>
      <c r="J281" s="73"/>
    </row>
    <row r="282" spans="3:10" x14ac:dyDescent="0.3">
      <c r="C282" s="92"/>
      <c r="I282" s="17"/>
      <c r="J282" s="73"/>
    </row>
    <row r="283" spans="3:10" x14ac:dyDescent="0.3">
      <c r="C283" s="92"/>
      <c r="I283" s="17"/>
      <c r="J283" s="73"/>
    </row>
    <row r="284" spans="3:10" x14ac:dyDescent="0.3">
      <c r="C284" s="92"/>
      <c r="I284" s="17"/>
      <c r="J284" s="73"/>
    </row>
    <row r="285" spans="3:10" x14ac:dyDescent="0.3">
      <c r="C285" s="92"/>
      <c r="I285" s="17"/>
      <c r="J285" s="73"/>
    </row>
    <row r="286" spans="3:10" x14ac:dyDescent="0.3">
      <c r="C286" s="92"/>
      <c r="I286" s="17"/>
      <c r="J286" s="73"/>
    </row>
    <row r="287" spans="3:10" x14ac:dyDescent="0.3">
      <c r="C287" s="92"/>
      <c r="I287" s="17"/>
      <c r="J287" s="73"/>
    </row>
    <row r="288" spans="3:10" x14ac:dyDescent="0.3">
      <c r="C288" s="92"/>
      <c r="I288" s="17"/>
      <c r="J288" s="73"/>
    </row>
    <row r="289" spans="3:10" x14ac:dyDescent="0.3">
      <c r="C289" s="92"/>
      <c r="I289" s="17"/>
      <c r="J289" s="73"/>
    </row>
    <row r="290" spans="3:10" x14ac:dyDescent="0.3">
      <c r="C290" s="92"/>
      <c r="I290" s="17"/>
      <c r="J290" s="73"/>
    </row>
    <row r="291" spans="3:10" x14ac:dyDescent="0.3">
      <c r="C291" s="92"/>
      <c r="I291" s="17"/>
      <c r="J291" s="73"/>
    </row>
    <row r="292" spans="3:10" x14ac:dyDescent="0.3">
      <c r="C292" s="92"/>
      <c r="I292" s="17"/>
      <c r="J292" s="73"/>
    </row>
    <row r="293" spans="3:10" x14ac:dyDescent="0.3">
      <c r="C293" s="92"/>
      <c r="I293" s="17"/>
      <c r="J293" s="73"/>
    </row>
    <row r="294" spans="3:10" x14ac:dyDescent="0.3">
      <c r="C294" s="92"/>
      <c r="I294" s="17"/>
      <c r="J294" s="73"/>
    </row>
    <row r="295" spans="3:10" x14ac:dyDescent="0.3">
      <c r="C295" s="92"/>
      <c r="I295" s="17"/>
      <c r="J295" s="73"/>
    </row>
    <row r="296" spans="3:10" x14ac:dyDescent="0.3">
      <c r="C296" s="92"/>
      <c r="I296" s="17"/>
      <c r="J296" s="73"/>
    </row>
    <row r="297" spans="3:10" x14ac:dyDescent="0.3">
      <c r="C297" s="92"/>
      <c r="I297" s="17"/>
      <c r="J297" s="73"/>
    </row>
    <row r="298" spans="3:10" x14ac:dyDescent="0.3">
      <c r="C298" s="92"/>
      <c r="I298" s="17"/>
      <c r="J298" s="73"/>
    </row>
    <row r="299" spans="3:10" x14ac:dyDescent="0.3">
      <c r="C299" s="92"/>
      <c r="I299" s="17"/>
      <c r="J299" s="73"/>
    </row>
    <row r="300" spans="3:10" x14ac:dyDescent="0.3">
      <c r="C300" s="92"/>
      <c r="I300" s="17"/>
      <c r="J300" s="73"/>
    </row>
    <row r="301" spans="3:10" x14ac:dyDescent="0.3">
      <c r="C301" s="92"/>
      <c r="I301" s="17"/>
      <c r="J301" s="73"/>
    </row>
    <row r="302" spans="3:10" x14ac:dyDescent="0.3">
      <c r="C302" s="92"/>
      <c r="I302" s="17"/>
      <c r="J302" s="73"/>
    </row>
    <row r="303" spans="3:10" x14ac:dyDescent="0.3">
      <c r="C303" s="92"/>
      <c r="I303" s="17"/>
      <c r="J303" s="73"/>
    </row>
    <row r="304" spans="3:10" x14ac:dyDescent="0.3">
      <c r="C304" s="92"/>
      <c r="I304" s="17"/>
      <c r="J304" s="73"/>
    </row>
    <row r="305" spans="3:10" x14ac:dyDescent="0.3">
      <c r="C305" s="92"/>
      <c r="I305" s="17"/>
      <c r="J305" s="73"/>
    </row>
    <row r="306" spans="3:10" x14ac:dyDescent="0.3">
      <c r="C306" s="92"/>
      <c r="I306" s="17"/>
      <c r="J306" s="73"/>
    </row>
    <row r="307" spans="3:10" x14ac:dyDescent="0.3">
      <c r="C307" s="92"/>
      <c r="I307" s="17"/>
      <c r="J307" s="73"/>
    </row>
    <row r="308" spans="3:10" x14ac:dyDescent="0.3">
      <c r="C308" s="92"/>
      <c r="I308" s="17"/>
      <c r="J308" s="73"/>
    </row>
    <row r="309" spans="3:10" x14ac:dyDescent="0.3">
      <c r="C309" s="92"/>
      <c r="I309" s="17"/>
      <c r="J309" s="73"/>
    </row>
    <row r="310" spans="3:10" x14ac:dyDescent="0.3">
      <c r="C310" s="92"/>
      <c r="I310" s="17"/>
      <c r="J310" s="73"/>
    </row>
    <row r="311" spans="3:10" x14ac:dyDescent="0.3">
      <c r="C311" s="92"/>
      <c r="I311" s="17"/>
      <c r="J311" s="73"/>
    </row>
    <row r="312" spans="3:10" x14ac:dyDescent="0.3">
      <c r="C312" s="92"/>
      <c r="I312" s="17"/>
      <c r="J312" s="73"/>
    </row>
    <row r="313" spans="3:10" x14ac:dyDescent="0.3">
      <c r="C313" s="92"/>
      <c r="I313" s="17"/>
      <c r="J313" s="73"/>
    </row>
    <row r="314" spans="3:10" x14ac:dyDescent="0.3">
      <c r="C314" s="92"/>
      <c r="I314" s="17"/>
      <c r="J314" s="73"/>
    </row>
    <row r="315" spans="3:10" x14ac:dyDescent="0.3">
      <c r="C315" s="92"/>
      <c r="I315" s="17"/>
      <c r="J315" s="73"/>
    </row>
    <row r="316" spans="3:10" x14ac:dyDescent="0.3">
      <c r="C316" s="92"/>
      <c r="I316" s="17"/>
      <c r="J316" s="73"/>
    </row>
    <row r="317" spans="3:10" x14ac:dyDescent="0.3">
      <c r="C317" s="92"/>
      <c r="I317" s="17"/>
      <c r="J317" s="73"/>
    </row>
    <row r="318" spans="3:10" x14ac:dyDescent="0.3">
      <c r="C318" s="92"/>
      <c r="I318" s="17"/>
      <c r="J318" s="73"/>
    </row>
    <row r="319" spans="3:10" x14ac:dyDescent="0.3">
      <c r="C319" s="92"/>
      <c r="I319" s="17"/>
      <c r="J319" s="73"/>
    </row>
    <row r="320" spans="3:10" x14ac:dyDescent="0.3">
      <c r="C320" s="92"/>
      <c r="I320" s="17"/>
      <c r="J320" s="73"/>
    </row>
    <row r="321" spans="3:10" x14ac:dyDescent="0.3">
      <c r="C321" s="92"/>
      <c r="I321" s="17"/>
      <c r="J321" s="73"/>
    </row>
    <row r="322" spans="3:10" x14ac:dyDescent="0.3">
      <c r="C322" s="92"/>
      <c r="I322" s="17"/>
      <c r="J322" s="73"/>
    </row>
    <row r="323" spans="3:10" x14ac:dyDescent="0.3">
      <c r="C323" s="92"/>
      <c r="I323" s="17"/>
      <c r="J323" s="73"/>
    </row>
    <row r="324" spans="3:10" x14ac:dyDescent="0.3">
      <c r="C324" s="92"/>
      <c r="I324" s="17"/>
      <c r="J324" s="73"/>
    </row>
    <row r="325" spans="3:10" x14ac:dyDescent="0.3">
      <c r="C325" s="92"/>
      <c r="I325" s="17"/>
      <c r="J325" s="73"/>
    </row>
    <row r="326" spans="3:10" x14ac:dyDescent="0.3">
      <c r="C326" s="92"/>
      <c r="I326" s="17"/>
      <c r="J326" s="73"/>
    </row>
    <row r="327" spans="3:10" x14ac:dyDescent="0.3">
      <c r="C327" s="92"/>
      <c r="I327" s="17"/>
      <c r="J327" s="73"/>
    </row>
    <row r="328" spans="3:10" x14ac:dyDescent="0.3">
      <c r="C328" s="92"/>
      <c r="I328" s="17"/>
      <c r="J328" s="73"/>
    </row>
    <row r="329" spans="3:10" x14ac:dyDescent="0.3">
      <c r="C329" s="92"/>
      <c r="I329" s="17"/>
      <c r="J329" s="73"/>
    </row>
    <row r="330" spans="3:10" x14ac:dyDescent="0.3">
      <c r="C330" s="92"/>
      <c r="I330" s="17"/>
      <c r="J330" s="73"/>
    </row>
    <row r="331" spans="3:10" x14ac:dyDescent="0.3">
      <c r="C331" s="92"/>
      <c r="I331" s="17"/>
      <c r="J331" s="73"/>
    </row>
    <row r="332" spans="3:10" x14ac:dyDescent="0.3">
      <c r="C332" s="92"/>
      <c r="I332" s="17"/>
      <c r="J332" s="73"/>
    </row>
    <row r="333" spans="3:10" x14ac:dyDescent="0.3">
      <c r="C333" s="92"/>
      <c r="I333" s="17"/>
      <c r="J333" s="73"/>
    </row>
    <row r="334" spans="3:10" x14ac:dyDescent="0.3">
      <c r="C334" s="92"/>
      <c r="I334" s="17"/>
      <c r="J334" s="73"/>
    </row>
    <row r="335" spans="3:10" x14ac:dyDescent="0.3">
      <c r="C335" s="92"/>
      <c r="I335" s="17"/>
      <c r="J335" s="73"/>
    </row>
    <row r="336" spans="3:10" x14ac:dyDescent="0.3">
      <c r="C336" s="92"/>
      <c r="I336" s="17"/>
      <c r="J336" s="73"/>
    </row>
    <row r="337" spans="3:10" x14ac:dyDescent="0.3">
      <c r="C337" s="92"/>
      <c r="I337" s="17"/>
      <c r="J337" s="73"/>
    </row>
    <row r="338" spans="3:10" x14ac:dyDescent="0.3">
      <c r="C338" s="92"/>
      <c r="I338" s="17"/>
      <c r="J338" s="73"/>
    </row>
    <row r="339" spans="3:10" x14ac:dyDescent="0.3">
      <c r="C339" s="92"/>
      <c r="I339" s="17"/>
      <c r="J339" s="73"/>
    </row>
    <row r="340" spans="3:10" x14ac:dyDescent="0.3">
      <c r="C340" s="92"/>
      <c r="I340" s="17"/>
      <c r="J340" s="73"/>
    </row>
    <row r="341" spans="3:10" x14ac:dyDescent="0.3">
      <c r="C341" s="92"/>
      <c r="I341" s="17"/>
      <c r="J341" s="73"/>
    </row>
    <row r="342" spans="3:10" x14ac:dyDescent="0.3">
      <c r="C342" s="92"/>
      <c r="I342" s="17"/>
      <c r="J342" s="73"/>
    </row>
    <row r="343" spans="3:10" x14ac:dyDescent="0.3">
      <c r="C343" s="92"/>
      <c r="I343" s="17"/>
      <c r="J343" s="73"/>
    </row>
    <row r="344" spans="3:10" x14ac:dyDescent="0.3">
      <c r="C344" s="92"/>
      <c r="I344" s="17"/>
      <c r="J344" s="73"/>
    </row>
    <row r="345" spans="3:10" x14ac:dyDescent="0.3">
      <c r="C345" s="92"/>
      <c r="I345" s="17"/>
      <c r="J345" s="73"/>
    </row>
    <row r="346" spans="3:10" x14ac:dyDescent="0.3">
      <c r="C346" s="92"/>
      <c r="I346" s="17"/>
      <c r="J346" s="73"/>
    </row>
    <row r="347" spans="3:10" x14ac:dyDescent="0.3">
      <c r="C347" s="92"/>
      <c r="I347" s="17"/>
      <c r="J347" s="73"/>
    </row>
    <row r="348" spans="3:10" x14ac:dyDescent="0.3">
      <c r="C348" s="92"/>
      <c r="I348" s="17"/>
      <c r="J348" s="73"/>
    </row>
    <row r="349" spans="3:10" x14ac:dyDescent="0.3">
      <c r="C349" s="92"/>
      <c r="I349" s="17"/>
      <c r="J349" s="73"/>
    </row>
    <row r="350" spans="3:10" x14ac:dyDescent="0.3">
      <c r="C350" s="92"/>
      <c r="I350" s="17"/>
      <c r="J350" s="73"/>
    </row>
    <row r="351" spans="3:10" x14ac:dyDescent="0.3">
      <c r="C351" s="92"/>
      <c r="I351" s="17"/>
      <c r="J351" s="73"/>
    </row>
    <row r="352" spans="3:10" x14ac:dyDescent="0.3">
      <c r="C352" s="92"/>
      <c r="I352" s="17"/>
      <c r="J352" s="73"/>
    </row>
    <row r="353" spans="3:10" x14ac:dyDescent="0.3">
      <c r="C353" s="92"/>
      <c r="I353" s="17"/>
      <c r="J353" s="73"/>
    </row>
    <row r="354" spans="3:10" x14ac:dyDescent="0.3">
      <c r="C354" s="92"/>
      <c r="I354" s="17"/>
      <c r="J354" s="73"/>
    </row>
    <row r="355" spans="3:10" x14ac:dyDescent="0.3">
      <c r="C355" s="92"/>
      <c r="I355" s="17"/>
      <c r="J355" s="73"/>
    </row>
    <row r="356" spans="3:10" x14ac:dyDescent="0.3">
      <c r="C356" s="92"/>
      <c r="I356" s="17"/>
      <c r="J356" s="73"/>
    </row>
    <row r="357" spans="3:10" x14ac:dyDescent="0.3">
      <c r="C357" s="92"/>
      <c r="I357" s="17"/>
      <c r="J357" s="73"/>
    </row>
    <row r="358" spans="3:10" x14ac:dyDescent="0.3">
      <c r="C358" s="92"/>
      <c r="I358" s="17"/>
      <c r="J358" s="73"/>
    </row>
    <row r="359" spans="3:10" x14ac:dyDescent="0.3">
      <c r="C359" s="92"/>
      <c r="I359" s="17"/>
      <c r="J359" s="73"/>
    </row>
    <row r="360" spans="3:10" x14ac:dyDescent="0.3">
      <c r="C360" s="92"/>
      <c r="I360" s="17"/>
      <c r="J360" s="73"/>
    </row>
    <row r="361" spans="3:10" x14ac:dyDescent="0.3">
      <c r="C361" s="92"/>
      <c r="I361" s="17"/>
      <c r="J361" s="73"/>
    </row>
    <row r="362" spans="3:10" x14ac:dyDescent="0.3">
      <c r="C362" s="92"/>
      <c r="I362" s="17"/>
      <c r="J362" s="73"/>
    </row>
    <row r="363" spans="3:10" x14ac:dyDescent="0.3">
      <c r="C363" s="92"/>
      <c r="I363" s="17"/>
      <c r="J363" s="73"/>
    </row>
    <row r="364" spans="3:10" x14ac:dyDescent="0.3">
      <c r="C364" s="92"/>
      <c r="I364" s="17"/>
      <c r="J364" s="73"/>
    </row>
    <row r="365" spans="3:10" x14ac:dyDescent="0.3">
      <c r="C365" s="92"/>
      <c r="I365" s="17"/>
      <c r="J365" s="73"/>
    </row>
    <row r="366" spans="3:10" x14ac:dyDescent="0.3">
      <c r="C366" s="92"/>
      <c r="I366" s="17"/>
      <c r="J366" s="73"/>
    </row>
    <row r="367" spans="3:10" x14ac:dyDescent="0.3">
      <c r="C367" s="92"/>
      <c r="I367" s="17"/>
      <c r="J367" s="73"/>
    </row>
    <row r="368" spans="3:10" x14ac:dyDescent="0.3">
      <c r="C368" s="92"/>
      <c r="I368" s="17"/>
      <c r="J368" s="73"/>
    </row>
    <row r="369" spans="3:10" x14ac:dyDescent="0.3">
      <c r="C369" s="92"/>
      <c r="I369" s="17"/>
      <c r="J369" s="73"/>
    </row>
    <row r="370" spans="3:10" x14ac:dyDescent="0.3">
      <c r="C370" s="92"/>
      <c r="I370" s="17"/>
      <c r="J370" s="73"/>
    </row>
    <row r="371" spans="3:10" x14ac:dyDescent="0.3">
      <c r="C371" s="92"/>
      <c r="I371" s="17"/>
      <c r="J371" s="73"/>
    </row>
    <row r="372" spans="3:10" x14ac:dyDescent="0.3">
      <c r="C372" s="92"/>
      <c r="I372" s="17"/>
      <c r="J372" s="73"/>
    </row>
    <row r="373" spans="3:10" x14ac:dyDescent="0.3">
      <c r="C373" s="92"/>
      <c r="I373" s="17"/>
      <c r="J373" s="73"/>
    </row>
    <row r="374" spans="3:10" x14ac:dyDescent="0.3">
      <c r="C374" s="92"/>
      <c r="I374" s="17"/>
      <c r="J374" s="73"/>
    </row>
    <row r="375" spans="3:10" x14ac:dyDescent="0.3">
      <c r="C375" s="92"/>
      <c r="I375" s="17"/>
      <c r="J375" s="73"/>
    </row>
    <row r="376" spans="3:10" x14ac:dyDescent="0.3">
      <c r="C376" s="92"/>
      <c r="I376" s="17"/>
      <c r="J376" s="73"/>
    </row>
    <row r="377" spans="3:10" x14ac:dyDescent="0.3">
      <c r="C377" s="92"/>
      <c r="I377" s="17"/>
      <c r="J377" s="73"/>
    </row>
    <row r="378" spans="3:10" x14ac:dyDescent="0.3">
      <c r="C378" s="92"/>
      <c r="I378" s="17"/>
      <c r="J378" s="73"/>
    </row>
    <row r="379" spans="3:10" x14ac:dyDescent="0.3">
      <c r="C379" s="92"/>
      <c r="I379" s="17"/>
      <c r="J379" s="73"/>
    </row>
    <row r="380" spans="3:10" x14ac:dyDescent="0.3">
      <c r="C380" s="92"/>
      <c r="I380" s="17"/>
      <c r="J380" s="73"/>
    </row>
    <row r="381" spans="3:10" x14ac:dyDescent="0.3">
      <c r="C381" s="92"/>
      <c r="I381" s="17"/>
      <c r="J381" s="73"/>
    </row>
    <row r="382" spans="3:10" x14ac:dyDescent="0.3">
      <c r="C382" s="92"/>
      <c r="I382" s="17"/>
      <c r="J382" s="73"/>
    </row>
    <row r="383" spans="3:10" x14ac:dyDescent="0.3">
      <c r="C383" s="92"/>
      <c r="I383" s="17"/>
      <c r="J383" s="73"/>
    </row>
    <row r="384" spans="3:10" x14ac:dyDescent="0.3">
      <c r="C384" s="92"/>
      <c r="I384" s="17"/>
      <c r="J384" s="73"/>
    </row>
    <row r="385" spans="3:10" x14ac:dyDescent="0.3">
      <c r="C385" s="92"/>
      <c r="I385" s="17"/>
      <c r="J385" s="73"/>
    </row>
    <row r="386" spans="3:10" x14ac:dyDescent="0.3">
      <c r="C386" s="92"/>
      <c r="I386" s="17"/>
      <c r="J386" s="73"/>
    </row>
    <row r="387" spans="3:10" x14ac:dyDescent="0.3">
      <c r="C387" s="92"/>
      <c r="I387" s="17"/>
      <c r="J387" s="73"/>
    </row>
    <row r="388" spans="3:10" x14ac:dyDescent="0.3">
      <c r="C388" s="92"/>
      <c r="I388" s="17"/>
      <c r="J388" s="73"/>
    </row>
    <row r="389" spans="3:10" x14ac:dyDescent="0.3">
      <c r="C389" s="92"/>
      <c r="I389" s="17"/>
      <c r="J389" s="73"/>
    </row>
    <row r="390" spans="3:10" x14ac:dyDescent="0.3">
      <c r="C390" s="92"/>
      <c r="I390" s="17"/>
      <c r="J390" s="73"/>
    </row>
    <row r="391" spans="3:10" x14ac:dyDescent="0.3">
      <c r="C391" s="92"/>
      <c r="I391" s="17"/>
      <c r="J391" s="73"/>
    </row>
    <row r="392" spans="3:10" x14ac:dyDescent="0.3">
      <c r="C392" s="92"/>
      <c r="I392" s="17"/>
      <c r="J392" s="73"/>
    </row>
    <row r="393" spans="3:10" x14ac:dyDescent="0.3">
      <c r="C393" s="92"/>
      <c r="I393" s="17"/>
      <c r="J393" s="73"/>
    </row>
    <row r="394" spans="3:10" x14ac:dyDescent="0.3">
      <c r="C394" s="92"/>
      <c r="I394" s="17"/>
      <c r="J394" s="73"/>
    </row>
    <row r="395" spans="3:10" x14ac:dyDescent="0.3">
      <c r="C395" s="92"/>
      <c r="I395" s="17"/>
      <c r="J395" s="73"/>
    </row>
    <row r="396" spans="3:10" x14ac:dyDescent="0.3">
      <c r="C396" s="92"/>
      <c r="I396" s="17"/>
      <c r="J396" s="73"/>
    </row>
    <row r="397" spans="3:10" x14ac:dyDescent="0.3">
      <c r="C397" s="92"/>
      <c r="I397" s="17"/>
      <c r="J397" s="73"/>
    </row>
    <row r="398" spans="3:10" x14ac:dyDescent="0.3">
      <c r="C398" s="92"/>
      <c r="I398" s="17"/>
      <c r="J398" s="73"/>
    </row>
    <row r="399" spans="3:10" x14ac:dyDescent="0.3">
      <c r="C399" s="92"/>
      <c r="I399" s="17"/>
      <c r="J399" s="73"/>
    </row>
    <row r="400" spans="3:10" x14ac:dyDescent="0.3">
      <c r="C400" s="92"/>
      <c r="I400" s="17"/>
      <c r="J400" s="73"/>
    </row>
    <row r="401" spans="3:10" x14ac:dyDescent="0.3">
      <c r="C401" s="92"/>
      <c r="I401" s="17"/>
      <c r="J401" s="73"/>
    </row>
    <row r="402" spans="3:10" x14ac:dyDescent="0.3">
      <c r="C402" s="92"/>
      <c r="I402" s="17"/>
      <c r="J402" s="73"/>
    </row>
    <row r="403" spans="3:10" x14ac:dyDescent="0.3">
      <c r="C403" s="92"/>
      <c r="I403" s="17"/>
      <c r="J403" s="73"/>
    </row>
    <row r="404" spans="3:10" x14ac:dyDescent="0.3">
      <c r="C404" s="92"/>
      <c r="I404" s="17"/>
      <c r="J404" s="73"/>
    </row>
    <row r="405" spans="3:10" x14ac:dyDescent="0.3">
      <c r="C405" s="92"/>
      <c r="I405" s="17"/>
      <c r="J405" s="73"/>
    </row>
    <row r="406" spans="3:10" x14ac:dyDescent="0.3">
      <c r="C406" s="92"/>
      <c r="I406" s="17"/>
      <c r="J406" s="73"/>
    </row>
    <row r="407" spans="3:10" x14ac:dyDescent="0.3">
      <c r="C407" s="92"/>
      <c r="I407" s="17"/>
      <c r="J407" s="73"/>
    </row>
    <row r="408" spans="3:10" x14ac:dyDescent="0.3">
      <c r="C408" s="92"/>
      <c r="I408" s="17"/>
      <c r="J408" s="73"/>
    </row>
    <row r="409" spans="3:10" x14ac:dyDescent="0.3">
      <c r="C409" s="92"/>
      <c r="I409" s="17"/>
      <c r="J409" s="73"/>
    </row>
    <row r="410" spans="3:10" x14ac:dyDescent="0.3">
      <c r="C410" s="92"/>
      <c r="I410" s="17"/>
      <c r="J410" s="73"/>
    </row>
    <row r="411" spans="3:10" x14ac:dyDescent="0.3">
      <c r="C411" s="92"/>
      <c r="I411" s="17"/>
      <c r="J411" s="73"/>
    </row>
    <row r="412" spans="3:10" x14ac:dyDescent="0.3">
      <c r="C412" s="92"/>
      <c r="I412" s="17"/>
      <c r="J412" s="73"/>
    </row>
    <row r="413" spans="3:10" x14ac:dyDescent="0.3">
      <c r="C413" s="92"/>
      <c r="I413" s="17"/>
      <c r="J413" s="73"/>
    </row>
    <row r="414" spans="3:10" x14ac:dyDescent="0.3">
      <c r="C414" s="92"/>
      <c r="I414" s="17"/>
      <c r="J414" s="73"/>
    </row>
    <row r="415" spans="3:10" x14ac:dyDescent="0.3">
      <c r="C415" s="92"/>
      <c r="I415" s="17"/>
      <c r="J415" s="73"/>
    </row>
    <row r="416" spans="3:10" x14ac:dyDescent="0.3">
      <c r="C416" s="92"/>
      <c r="I416" s="17"/>
      <c r="J416" s="73"/>
    </row>
    <row r="417" spans="3:10" x14ac:dyDescent="0.3">
      <c r="C417" s="92"/>
      <c r="I417" s="17"/>
      <c r="J417" s="73"/>
    </row>
    <row r="418" spans="3:10" x14ac:dyDescent="0.3">
      <c r="C418" s="92"/>
      <c r="I418" s="17"/>
      <c r="J418" s="73"/>
    </row>
    <row r="419" spans="3:10" x14ac:dyDescent="0.3">
      <c r="C419" s="92"/>
      <c r="I419" s="17"/>
      <c r="J419" s="73"/>
    </row>
    <row r="420" spans="3:10" x14ac:dyDescent="0.3">
      <c r="C420" s="92"/>
      <c r="I420" s="17"/>
      <c r="J420" s="73"/>
    </row>
    <row r="421" spans="3:10" x14ac:dyDescent="0.3">
      <c r="C421" s="92"/>
      <c r="I421" s="17"/>
      <c r="J421" s="73"/>
    </row>
    <row r="422" spans="3:10" x14ac:dyDescent="0.3">
      <c r="C422" s="92"/>
      <c r="I422" s="17"/>
      <c r="J422" s="73"/>
    </row>
    <row r="423" spans="3:10" x14ac:dyDescent="0.3">
      <c r="C423" s="92"/>
      <c r="I423" s="17"/>
      <c r="J423" s="73"/>
    </row>
    <row r="424" spans="3:10" x14ac:dyDescent="0.3">
      <c r="C424" s="92"/>
      <c r="I424" s="17"/>
      <c r="J424" s="73"/>
    </row>
    <row r="425" spans="3:10" x14ac:dyDescent="0.3">
      <c r="C425" s="92"/>
      <c r="I425" s="17"/>
      <c r="J425" s="73"/>
    </row>
    <row r="426" spans="3:10" x14ac:dyDescent="0.3">
      <c r="C426" s="92"/>
      <c r="I426" s="17"/>
      <c r="J426" s="73"/>
    </row>
    <row r="427" spans="3:10" x14ac:dyDescent="0.3">
      <c r="C427" s="92"/>
      <c r="I427" s="17"/>
      <c r="J427" s="73"/>
    </row>
    <row r="428" spans="3:10" x14ac:dyDescent="0.3">
      <c r="C428" s="92"/>
      <c r="I428" s="17"/>
      <c r="J428" s="73"/>
    </row>
    <row r="429" spans="3:10" x14ac:dyDescent="0.3">
      <c r="C429" s="92"/>
      <c r="I429" s="17"/>
      <c r="J429" s="73"/>
    </row>
    <row r="430" spans="3:10" x14ac:dyDescent="0.3">
      <c r="C430" s="92"/>
      <c r="I430" s="17"/>
      <c r="J430" s="73"/>
    </row>
    <row r="431" spans="3:10" x14ac:dyDescent="0.3">
      <c r="C431" s="92"/>
      <c r="I431" s="17"/>
      <c r="J431" s="73"/>
    </row>
    <row r="432" spans="3:10" x14ac:dyDescent="0.3">
      <c r="C432" s="92"/>
      <c r="I432" s="17"/>
      <c r="J432" s="73"/>
    </row>
    <row r="433" spans="3:10" x14ac:dyDescent="0.3">
      <c r="C433" s="92"/>
      <c r="I433" s="17"/>
      <c r="J433" s="73"/>
    </row>
    <row r="434" spans="3:10" x14ac:dyDescent="0.3">
      <c r="C434" s="92"/>
      <c r="I434" s="17"/>
      <c r="J434" s="73"/>
    </row>
    <row r="435" spans="3:10" x14ac:dyDescent="0.3">
      <c r="C435" s="92"/>
      <c r="I435" s="17"/>
      <c r="J435" s="73"/>
    </row>
    <row r="436" spans="3:10" x14ac:dyDescent="0.3">
      <c r="C436" s="92"/>
      <c r="I436" s="17"/>
      <c r="J436" s="73"/>
    </row>
    <row r="437" spans="3:10" x14ac:dyDescent="0.3">
      <c r="C437" s="92"/>
      <c r="I437" s="17"/>
      <c r="J437" s="73"/>
    </row>
    <row r="438" spans="3:10" x14ac:dyDescent="0.3">
      <c r="C438" s="92"/>
      <c r="I438" s="17"/>
      <c r="J438" s="73"/>
    </row>
    <row r="439" spans="3:10" x14ac:dyDescent="0.3">
      <c r="C439" s="92"/>
      <c r="I439" s="17"/>
      <c r="J439" s="73"/>
    </row>
    <row r="440" spans="3:10" x14ac:dyDescent="0.3">
      <c r="C440" s="92"/>
      <c r="I440" s="17"/>
      <c r="J440" s="73"/>
    </row>
    <row r="441" spans="3:10" x14ac:dyDescent="0.3">
      <c r="C441" s="92"/>
      <c r="I441" s="17"/>
      <c r="J441" s="73"/>
    </row>
    <row r="442" spans="3:10" x14ac:dyDescent="0.3">
      <c r="C442" s="92"/>
      <c r="I442" s="17"/>
      <c r="J442" s="73"/>
    </row>
    <row r="443" spans="3:10" x14ac:dyDescent="0.3">
      <c r="C443" s="92"/>
      <c r="I443" s="17"/>
      <c r="J443" s="73"/>
    </row>
    <row r="444" spans="3:10" x14ac:dyDescent="0.3">
      <c r="C444" s="92"/>
      <c r="I444" s="17"/>
      <c r="J444" s="73"/>
    </row>
    <row r="445" spans="3:10" x14ac:dyDescent="0.3">
      <c r="C445" s="92"/>
      <c r="I445" s="17"/>
      <c r="J445" s="73"/>
    </row>
    <row r="446" spans="3:10" x14ac:dyDescent="0.3">
      <c r="C446" s="92"/>
      <c r="I446" s="17"/>
      <c r="J446" s="73"/>
    </row>
    <row r="447" spans="3:10" x14ac:dyDescent="0.3">
      <c r="C447" s="92"/>
      <c r="I447" s="17"/>
      <c r="J447" s="73"/>
    </row>
    <row r="448" spans="3:10" x14ac:dyDescent="0.3">
      <c r="C448" s="92"/>
      <c r="I448" s="17"/>
      <c r="J448" s="73"/>
    </row>
    <row r="449" spans="3:10" x14ac:dyDescent="0.3">
      <c r="C449" s="92"/>
      <c r="I449" s="17"/>
      <c r="J449" s="73"/>
    </row>
    <row r="450" spans="3:10" x14ac:dyDescent="0.3">
      <c r="C450" s="92"/>
      <c r="I450" s="17"/>
      <c r="J450" s="73"/>
    </row>
    <row r="451" spans="3:10" x14ac:dyDescent="0.3">
      <c r="C451" s="92"/>
      <c r="I451" s="17"/>
      <c r="J451" s="73"/>
    </row>
    <row r="452" spans="3:10" x14ac:dyDescent="0.3">
      <c r="C452" s="92"/>
      <c r="I452" s="17"/>
      <c r="J452" s="73"/>
    </row>
    <row r="453" spans="3:10" x14ac:dyDescent="0.3">
      <c r="C453" s="92"/>
      <c r="I453" s="17"/>
      <c r="J453" s="73"/>
    </row>
    <row r="454" spans="3:10" x14ac:dyDescent="0.3">
      <c r="C454" s="92"/>
      <c r="I454" s="17"/>
      <c r="J454" s="73"/>
    </row>
    <row r="455" spans="3:10" x14ac:dyDescent="0.3">
      <c r="C455" s="92"/>
      <c r="I455" s="17"/>
      <c r="J455" s="73"/>
    </row>
    <row r="456" spans="3:10" x14ac:dyDescent="0.3">
      <c r="C456" s="92"/>
      <c r="I456" s="17"/>
      <c r="J456" s="73"/>
    </row>
    <row r="457" spans="3:10" x14ac:dyDescent="0.3">
      <c r="C457" s="92"/>
      <c r="I457" s="17"/>
      <c r="J457" s="73"/>
    </row>
    <row r="458" spans="3:10" x14ac:dyDescent="0.3">
      <c r="C458" s="92"/>
      <c r="I458" s="17"/>
      <c r="J458" s="73"/>
    </row>
    <row r="459" spans="3:10" x14ac:dyDescent="0.3">
      <c r="C459" s="92"/>
      <c r="I459" s="17"/>
      <c r="J459" s="73"/>
    </row>
    <row r="460" spans="3:10" x14ac:dyDescent="0.3">
      <c r="C460" s="92"/>
      <c r="I460" s="17"/>
      <c r="J460" s="73"/>
    </row>
    <row r="461" spans="3:10" x14ac:dyDescent="0.3">
      <c r="C461" s="92"/>
      <c r="I461" s="17"/>
      <c r="J461" s="73"/>
    </row>
    <row r="462" spans="3:10" x14ac:dyDescent="0.3">
      <c r="C462" s="92"/>
      <c r="I462" s="17"/>
      <c r="J462" s="73"/>
    </row>
    <row r="463" spans="3:10" x14ac:dyDescent="0.3">
      <c r="C463" s="92"/>
      <c r="I463" s="17"/>
      <c r="J463" s="73"/>
    </row>
    <row r="464" spans="3:10" x14ac:dyDescent="0.3">
      <c r="C464" s="92"/>
      <c r="I464" s="17"/>
      <c r="J464" s="73"/>
    </row>
    <row r="465" spans="3:10" x14ac:dyDescent="0.3">
      <c r="C465" s="92"/>
      <c r="I465" s="17"/>
      <c r="J465" s="73"/>
    </row>
    <row r="466" spans="3:10" x14ac:dyDescent="0.3">
      <c r="C466" s="92"/>
      <c r="I466" s="17"/>
      <c r="J466" s="73"/>
    </row>
    <row r="467" spans="3:10" x14ac:dyDescent="0.3">
      <c r="C467" s="92"/>
      <c r="I467" s="17"/>
      <c r="J467" s="73"/>
    </row>
    <row r="468" spans="3:10" x14ac:dyDescent="0.3">
      <c r="C468" s="92"/>
      <c r="I468" s="17"/>
      <c r="J468" s="73"/>
    </row>
    <row r="469" spans="3:10" x14ac:dyDescent="0.3">
      <c r="C469" s="92"/>
      <c r="I469" s="17"/>
      <c r="J469" s="73"/>
    </row>
    <row r="470" spans="3:10" x14ac:dyDescent="0.3">
      <c r="C470" s="92"/>
      <c r="I470" s="17"/>
      <c r="J470" s="73"/>
    </row>
    <row r="471" spans="3:10" x14ac:dyDescent="0.3">
      <c r="C471" s="92"/>
      <c r="I471" s="17"/>
      <c r="J471" s="73"/>
    </row>
    <row r="472" spans="3:10" x14ac:dyDescent="0.3">
      <c r="C472" s="92"/>
      <c r="I472" s="17"/>
      <c r="J472" s="73"/>
    </row>
    <row r="473" spans="3:10" x14ac:dyDescent="0.3">
      <c r="C473" s="92"/>
      <c r="I473" s="17"/>
      <c r="J473" s="73"/>
    </row>
    <row r="474" spans="3:10" x14ac:dyDescent="0.3">
      <c r="C474" s="92"/>
      <c r="I474" s="17"/>
      <c r="J474" s="73"/>
    </row>
    <row r="475" spans="3:10" x14ac:dyDescent="0.3">
      <c r="C475" s="92"/>
      <c r="I475" s="17"/>
      <c r="J475" s="73"/>
    </row>
    <row r="476" spans="3:10" x14ac:dyDescent="0.3">
      <c r="C476" s="92"/>
      <c r="I476" s="17"/>
      <c r="J476" s="73"/>
    </row>
    <row r="477" spans="3:10" x14ac:dyDescent="0.3">
      <c r="C477" s="92"/>
      <c r="I477" s="17"/>
      <c r="J477" s="73"/>
    </row>
    <row r="478" spans="3:10" x14ac:dyDescent="0.3">
      <c r="C478" s="92"/>
      <c r="I478" s="17"/>
      <c r="J478" s="73"/>
    </row>
    <row r="479" spans="3:10" x14ac:dyDescent="0.3">
      <c r="C479" s="92"/>
      <c r="I479" s="17"/>
      <c r="J479" s="73"/>
    </row>
    <row r="480" spans="3:10" x14ac:dyDescent="0.3">
      <c r="C480" s="92"/>
      <c r="I480" s="17"/>
      <c r="J480" s="73"/>
    </row>
    <row r="481" spans="3:10" x14ac:dyDescent="0.3">
      <c r="C481" s="92"/>
      <c r="I481" s="17"/>
      <c r="J481" s="73"/>
    </row>
    <row r="482" spans="3:10" x14ac:dyDescent="0.3">
      <c r="C482" s="92"/>
      <c r="I482" s="17"/>
      <c r="J482" s="73"/>
    </row>
    <row r="483" spans="3:10" x14ac:dyDescent="0.3">
      <c r="C483" s="92"/>
      <c r="I483" s="17"/>
      <c r="J483" s="73"/>
    </row>
    <row r="484" spans="3:10" x14ac:dyDescent="0.3">
      <c r="C484" s="92"/>
      <c r="I484" s="17"/>
      <c r="J484" s="73"/>
    </row>
    <row r="485" spans="3:10" x14ac:dyDescent="0.3">
      <c r="C485" s="92"/>
      <c r="I485" s="17"/>
      <c r="J485" s="73"/>
    </row>
    <row r="486" spans="3:10" x14ac:dyDescent="0.3">
      <c r="C486" s="92"/>
      <c r="I486" s="17"/>
      <c r="J486" s="73"/>
    </row>
    <row r="487" spans="3:10" x14ac:dyDescent="0.3">
      <c r="C487" s="92"/>
      <c r="I487" s="17"/>
      <c r="J487" s="73"/>
    </row>
    <row r="488" spans="3:10" x14ac:dyDescent="0.3">
      <c r="C488" s="92"/>
      <c r="I488" s="17"/>
      <c r="J488" s="73"/>
    </row>
    <row r="489" spans="3:10" x14ac:dyDescent="0.3">
      <c r="C489" s="92"/>
      <c r="I489" s="17"/>
      <c r="J489" s="73"/>
    </row>
    <row r="490" spans="3:10" x14ac:dyDescent="0.3">
      <c r="C490" s="92"/>
      <c r="I490" s="17"/>
      <c r="J490" s="73"/>
    </row>
    <row r="491" spans="3:10" x14ac:dyDescent="0.3">
      <c r="C491" s="92"/>
      <c r="I491" s="17"/>
      <c r="J491" s="73"/>
    </row>
    <row r="492" spans="3:10" x14ac:dyDescent="0.3">
      <c r="C492" s="92"/>
      <c r="I492" s="17"/>
      <c r="J492" s="73"/>
    </row>
    <row r="493" spans="3:10" x14ac:dyDescent="0.3">
      <c r="C493" s="92"/>
      <c r="I493" s="17"/>
      <c r="J493" s="73"/>
    </row>
    <row r="494" spans="3:10" x14ac:dyDescent="0.3">
      <c r="C494" s="92"/>
      <c r="I494" s="17"/>
      <c r="J494" s="73"/>
    </row>
    <row r="495" spans="3:10" x14ac:dyDescent="0.3">
      <c r="C495" s="92"/>
      <c r="I495" s="17"/>
      <c r="J495" s="73"/>
    </row>
    <row r="496" spans="3:10" x14ac:dyDescent="0.3">
      <c r="C496" s="92"/>
      <c r="I496" s="17"/>
      <c r="J496" s="73"/>
    </row>
    <row r="497" spans="3:10" x14ac:dyDescent="0.3">
      <c r="C497" s="92"/>
      <c r="I497" s="17"/>
      <c r="J497" s="73"/>
    </row>
    <row r="498" spans="3:10" x14ac:dyDescent="0.3">
      <c r="C498" s="92"/>
      <c r="I498" s="17"/>
      <c r="J498" s="73"/>
    </row>
    <row r="499" spans="3:10" x14ac:dyDescent="0.3">
      <c r="C499" s="92"/>
      <c r="I499" s="17"/>
      <c r="J499" s="73"/>
    </row>
    <row r="500" spans="3:10" x14ac:dyDescent="0.3">
      <c r="C500" s="92"/>
      <c r="I500" s="17"/>
      <c r="J500" s="73"/>
    </row>
    <row r="501" spans="3:10" x14ac:dyDescent="0.3">
      <c r="C501" s="92"/>
      <c r="I501" s="17"/>
      <c r="J501" s="73"/>
    </row>
    <row r="502" spans="3:10" x14ac:dyDescent="0.3">
      <c r="C502" s="92"/>
      <c r="I502" s="17"/>
      <c r="J502" s="73"/>
    </row>
    <row r="503" spans="3:10" x14ac:dyDescent="0.3">
      <c r="C503" s="92"/>
      <c r="I503" s="17"/>
      <c r="J503" s="73"/>
    </row>
    <row r="504" spans="3:10" x14ac:dyDescent="0.3">
      <c r="C504" s="92"/>
      <c r="I504" s="17"/>
      <c r="J504" s="73"/>
    </row>
    <row r="505" spans="3:10" x14ac:dyDescent="0.3">
      <c r="C505" s="92"/>
      <c r="I505" s="17"/>
      <c r="J505" s="73"/>
    </row>
    <row r="506" spans="3:10" x14ac:dyDescent="0.3">
      <c r="C506" s="92"/>
      <c r="I506" s="17"/>
      <c r="J506" s="73"/>
    </row>
    <row r="507" spans="3:10" x14ac:dyDescent="0.3">
      <c r="C507" s="92"/>
      <c r="I507" s="17"/>
      <c r="J507" s="73"/>
    </row>
    <row r="508" spans="3:10" x14ac:dyDescent="0.3">
      <c r="C508" s="92"/>
      <c r="I508" s="17"/>
      <c r="J508" s="73"/>
    </row>
    <row r="509" spans="3:10" x14ac:dyDescent="0.3">
      <c r="C509" s="92"/>
      <c r="I509" s="17"/>
      <c r="J509" s="73"/>
    </row>
    <row r="510" spans="3:10" x14ac:dyDescent="0.3">
      <c r="C510" s="92"/>
      <c r="I510" s="17"/>
      <c r="J510" s="73"/>
    </row>
    <row r="511" spans="3:10" x14ac:dyDescent="0.3">
      <c r="C511" s="92"/>
      <c r="I511" s="17"/>
      <c r="J511" s="73"/>
    </row>
    <row r="512" spans="3:10" x14ac:dyDescent="0.3">
      <c r="C512" s="92"/>
      <c r="I512" s="17"/>
      <c r="J512" s="73"/>
    </row>
    <row r="513" spans="3:10" x14ac:dyDescent="0.3">
      <c r="C513" s="92"/>
      <c r="I513" s="17"/>
      <c r="J513" s="73"/>
    </row>
    <row r="514" spans="3:10" x14ac:dyDescent="0.3">
      <c r="C514" s="92"/>
      <c r="I514" s="17"/>
      <c r="J514" s="73"/>
    </row>
    <row r="515" spans="3:10" x14ac:dyDescent="0.3">
      <c r="C515" s="92"/>
      <c r="I515" s="17"/>
      <c r="J515" s="73"/>
    </row>
    <row r="516" spans="3:10" x14ac:dyDescent="0.3">
      <c r="C516" s="92"/>
      <c r="I516" s="17"/>
      <c r="J516" s="73"/>
    </row>
    <row r="517" spans="3:10" x14ac:dyDescent="0.3">
      <c r="C517" s="92"/>
      <c r="I517" s="17"/>
      <c r="J517" s="73"/>
    </row>
    <row r="518" spans="3:10" x14ac:dyDescent="0.3">
      <c r="C518" s="92"/>
      <c r="I518" s="17"/>
      <c r="J518" s="73"/>
    </row>
    <row r="519" spans="3:10" x14ac:dyDescent="0.3">
      <c r="C519" s="92"/>
      <c r="I519" s="17"/>
      <c r="J519" s="73"/>
    </row>
    <row r="520" spans="3:10" x14ac:dyDescent="0.3">
      <c r="C520" s="92"/>
      <c r="I520" s="17"/>
      <c r="J520" s="73"/>
    </row>
    <row r="521" spans="3:10" x14ac:dyDescent="0.3">
      <c r="C521" s="92"/>
      <c r="I521" s="17"/>
      <c r="J521" s="73"/>
    </row>
    <row r="522" spans="3:10" x14ac:dyDescent="0.3">
      <c r="C522" s="92"/>
      <c r="I522" s="17"/>
      <c r="J522" s="73"/>
    </row>
    <row r="523" spans="3:10" x14ac:dyDescent="0.3">
      <c r="C523" s="92"/>
      <c r="I523" s="17"/>
      <c r="J523" s="73"/>
    </row>
    <row r="524" spans="3:10" x14ac:dyDescent="0.3">
      <c r="C524" s="92"/>
      <c r="I524" s="17"/>
      <c r="J524" s="73"/>
    </row>
    <row r="525" spans="3:10" x14ac:dyDescent="0.3">
      <c r="C525" s="92"/>
      <c r="I525" s="17"/>
      <c r="J525" s="73"/>
    </row>
    <row r="526" spans="3:10" x14ac:dyDescent="0.3">
      <c r="C526" s="92"/>
      <c r="I526" s="17"/>
      <c r="J526" s="73"/>
    </row>
    <row r="527" spans="3:10" x14ac:dyDescent="0.3">
      <c r="C527" s="92"/>
      <c r="I527" s="17"/>
      <c r="J527" s="73"/>
    </row>
    <row r="528" spans="3:10" x14ac:dyDescent="0.3">
      <c r="C528" s="92"/>
      <c r="I528" s="17"/>
      <c r="J528" s="73"/>
    </row>
    <row r="529" spans="3:10" x14ac:dyDescent="0.3">
      <c r="C529" s="92"/>
      <c r="I529" s="17"/>
      <c r="J529" s="73"/>
    </row>
    <row r="530" spans="3:10" x14ac:dyDescent="0.3">
      <c r="C530" s="92"/>
      <c r="I530" s="17"/>
      <c r="J530" s="73"/>
    </row>
    <row r="531" spans="3:10" x14ac:dyDescent="0.3">
      <c r="C531" s="92"/>
      <c r="I531" s="17"/>
      <c r="J531" s="73"/>
    </row>
    <row r="532" spans="3:10" x14ac:dyDescent="0.3">
      <c r="C532" s="92"/>
      <c r="I532" s="17"/>
      <c r="J532" s="73"/>
    </row>
    <row r="533" spans="3:10" x14ac:dyDescent="0.3">
      <c r="C533" s="92"/>
      <c r="I533" s="17"/>
      <c r="J533" s="73"/>
    </row>
    <row r="534" spans="3:10" x14ac:dyDescent="0.3">
      <c r="C534" s="92"/>
      <c r="I534" s="17"/>
      <c r="J534" s="73"/>
    </row>
    <row r="535" spans="3:10" x14ac:dyDescent="0.3">
      <c r="C535" s="92"/>
      <c r="I535" s="17"/>
      <c r="J535" s="73"/>
    </row>
    <row r="536" spans="3:10" x14ac:dyDescent="0.3">
      <c r="C536" s="92"/>
      <c r="I536" s="17"/>
      <c r="J536" s="73"/>
    </row>
    <row r="537" spans="3:10" x14ac:dyDescent="0.3">
      <c r="C537" s="92"/>
      <c r="I537" s="17"/>
      <c r="J537" s="73"/>
    </row>
    <row r="538" spans="3:10" x14ac:dyDescent="0.3">
      <c r="C538" s="92"/>
      <c r="I538" s="17"/>
      <c r="J538" s="73"/>
    </row>
    <row r="539" spans="3:10" x14ac:dyDescent="0.3">
      <c r="C539" s="92"/>
      <c r="I539" s="17"/>
      <c r="J539" s="73"/>
    </row>
    <row r="540" spans="3:10" x14ac:dyDescent="0.3">
      <c r="C540" s="92"/>
      <c r="I540" s="17"/>
      <c r="J540" s="73"/>
    </row>
    <row r="541" spans="3:10" x14ac:dyDescent="0.3">
      <c r="C541" s="92"/>
      <c r="I541" s="17"/>
      <c r="J541" s="73"/>
    </row>
    <row r="542" spans="3:10" x14ac:dyDescent="0.3">
      <c r="C542" s="92"/>
      <c r="I542" s="17"/>
      <c r="J542" s="73"/>
    </row>
    <row r="543" spans="3:10" x14ac:dyDescent="0.3">
      <c r="C543" s="92"/>
      <c r="I543" s="17"/>
      <c r="J543" s="73"/>
    </row>
    <row r="544" spans="3:10" x14ac:dyDescent="0.3">
      <c r="C544" s="92"/>
      <c r="I544" s="17"/>
      <c r="J544" s="73"/>
    </row>
    <row r="545" spans="3:10" x14ac:dyDescent="0.3">
      <c r="C545" s="92"/>
      <c r="I545" s="17"/>
      <c r="J545" s="73"/>
    </row>
    <row r="546" spans="3:10" x14ac:dyDescent="0.3">
      <c r="C546" s="92"/>
      <c r="I546" s="17"/>
      <c r="J546" s="73"/>
    </row>
    <row r="547" spans="3:10" x14ac:dyDescent="0.3">
      <c r="C547" s="92"/>
      <c r="I547" s="17"/>
      <c r="J547" s="73"/>
    </row>
    <row r="548" spans="3:10" x14ac:dyDescent="0.3">
      <c r="C548" s="92"/>
      <c r="I548" s="17"/>
      <c r="J548" s="73"/>
    </row>
    <row r="549" spans="3:10" x14ac:dyDescent="0.3">
      <c r="C549" s="92"/>
      <c r="I549" s="17"/>
      <c r="J549" s="73"/>
    </row>
    <row r="550" spans="3:10" x14ac:dyDescent="0.3">
      <c r="C550" s="92"/>
      <c r="I550" s="17"/>
      <c r="J550" s="73"/>
    </row>
    <row r="551" spans="3:10" x14ac:dyDescent="0.3">
      <c r="C551" s="92"/>
      <c r="I551" s="17"/>
      <c r="J551" s="73"/>
    </row>
    <row r="552" spans="3:10" x14ac:dyDescent="0.3">
      <c r="C552" s="92"/>
      <c r="I552" s="17"/>
      <c r="J552" s="73"/>
    </row>
    <row r="553" spans="3:10" x14ac:dyDescent="0.3">
      <c r="C553" s="92"/>
      <c r="I553" s="17"/>
      <c r="J553" s="73"/>
    </row>
    <row r="554" spans="3:10" x14ac:dyDescent="0.3">
      <c r="C554" s="92"/>
      <c r="I554" s="17"/>
      <c r="J554" s="73"/>
    </row>
    <row r="555" spans="3:10" x14ac:dyDescent="0.3">
      <c r="C555" s="92"/>
      <c r="I555" s="17"/>
      <c r="J555" s="73"/>
    </row>
    <row r="556" spans="3:10" x14ac:dyDescent="0.3">
      <c r="C556" s="92"/>
      <c r="I556" s="17"/>
      <c r="J556" s="73"/>
    </row>
    <row r="557" spans="3:10" x14ac:dyDescent="0.3">
      <c r="C557" s="92"/>
      <c r="I557" s="17"/>
      <c r="J557" s="73"/>
    </row>
    <row r="558" spans="3:10" x14ac:dyDescent="0.3">
      <c r="C558" s="92"/>
      <c r="I558" s="17"/>
      <c r="J558" s="73"/>
    </row>
    <row r="559" spans="3:10" x14ac:dyDescent="0.3">
      <c r="C559" s="92"/>
      <c r="I559" s="17"/>
      <c r="J559" s="73"/>
    </row>
    <row r="560" spans="3:10" x14ac:dyDescent="0.3">
      <c r="C560" s="92"/>
      <c r="I560" s="17"/>
      <c r="J560" s="73"/>
    </row>
    <row r="561" spans="3:10" x14ac:dyDescent="0.3">
      <c r="C561" s="92"/>
      <c r="I561" s="17"/>
      <c r="J561" s="73"/>
    </row>
    <row r="562" spans="3:10" x14ac:dyDescent="0.3">
      <c r="C562" s="92"/>
      <c r="I562" s="17"/>
      <c r="J562" s="73"/>
    </row>
    <row r="563" spans="3:10" x14ac:dyDescent="0.3">
      <c r="C563" s="92"/>
      <c r="I563" s="17"/>
      <c r="J563" s="73"/>
    </row>
    <row r="564" spans="3:10" x14ac:dyDescent="0.3">
      <c r="C564" s="92"/>
      <c r="I564" s="17"/>
      <c r="J564" s="73"/>
    </row>
    <row r="565" spans="3:10" x14ac:dyDescent="0.3">
      <c r="C565" s="92"/>
      <c r="I565" s="17"/>
      <c r="J565" s="73"/>
    </row>
    <row r="566" spans="3:10" x14ac:dyDescent="0.3">
      <c r="C566" s="92"/>
      <c r="I566" s="17"/>
      <c r="J566" s="73"/>
    </row>
    <row r="567" spans="3:10" x14ac:dyDescent="0.3">
      <c r="C567" s="92"/>
      <c r="I567" s="17"/>
      <c r="J567" s="73"/>
    </row>
    <row r="568" spans="3:10" x14ac:dyDescent="0.3">
      <c r="C568" s="92"/>
      <c r="I568" s="17"/>
      <c r="J568" s="73"/>
    </row>
    <row r="569" spans="3:10" x14ac:dyDescent="0.3">
      <c r="C569" s="92"/>
      <c r="I569" s="17"/>
      <c r="J569" s="73"/>
    </row>
    <row r="570" spans="3:10" x14ac:dyDescent="0.3">
      <c r="C570" s="92"/>
      <c r="I570" s="17"/>
      <c r="J570" s="73"/>
    </row>
    <row r="571" spans="3:10" x14ac:dyDescent="0.3">
      <c r="C571" s="92"/>
      <c r="I571" s="17"/>
      <c r="J571" s="73"/>
    </row>
    <row r="572" spans="3:10" x14ac:dyDescent="0.3">
      <c r="C572" s="92"/>
      <c r="I572" s="17"/>
      <c r="J572" s="73"/>
    </row>
    <row r="573" spans="3:10" x14ac:dyDescent="0.3">
      <c r="C573" s="92"/>
      <c r="I573" s="17"/>
      <c r="J573" s="73"/>
    </row>
    <row r="574" spans="3:10" x14ac:dyDescent="0.3">
      <c r="C574" s="92"/>
      <c r="I574" s="17"/>
      <c r="J574" s="73"/>
    </row>
    <row r="575" spans="3:10" x14ac:dyDescent="0.3">
      <c r="C575" s="92"/>
      <c r="I575" s="17"/>
      <c r="J575" s="73"/>
    </row>
    <row r="576" spans="3:10" x14ac:dyDescent="0.3">
      <c r="C576" s="92"/>
      <c r="I576" s="17"/>
      <c r="J576" s="73"/>
    </row>
    <row r="577" spans="3:10" x14ac:dyDescent="0.3">
      <c r="C577" s="92"/>
      <c r="I577" s="17"/>
      <c r="J577" s="73"/>
    </row>
    <row r="578" spans="3:10" x14ac:dyDescent="0.3">
      <c r="C578" s="92"/>
      <c r="I578" s="17"/>
      <c r="J578" s="73"/>
    </row>
    <row r="579" spans="3:10" x14ac:dyDescent="0.3">
      <c r="C579" s="92"/>
      <c r="I579" s="17"/>
      <c r="J579" s="73"/>
    </row>
    <row r="580" spans="3:10" x14ac:dyDescent="0.3">
      <c r="C580" s="92"/>
      <c r="I580" s="17"/>
      <c r="J580" s="73"/>
    </row>
    <row r="581" spans="3:10" x14ac:dyDescent="0.3">
      <c r="C581" s="92"/>
      <c r="I581" s="17"/>
      <c r="J581" s="73"/>
    </row>
    <row r="582" spans="3:10" x14ac:dyDescent="0.3">
      <c r="C582" s="92"/>
      <c r="I582" s="17"/>
      <c r="J582" s="73"/>
    </row>
    <row r="583" spans="3:10" x14ac:dyDescent="0.3">
      <c r="C583" s="92"/>
      <c r="I583" s="17"/>
      <c r="J583" s="73"/>
    </row>
    <row r="584" spans="3:10" x14ac:dyDescent="0.3">
      <c r="C584" s="92"/>
      <c r="I584" s="17"/>
      <c r="J584" s="73"/>
    </row>
    <row r="585" spans="3:10" x14ac:dyDescent="0.3">
      <c r="C585" s="92"/>
      <c r="I585" s="17"/>
      <c r="J585" s="73"/>
    </row>
    <row r="586" spans="3:10" x14ac:dyDescent="0.3">
      <c r="C586" s="92"/>
      <c r="I586" s="17"/>
      <c r="J586" s="73"/>
    </row>
    <row r="587" spans="3:10" x14ac:dyDescent="0.3">
      <c r="C587" s="92"/>
      <c r="I587" s="17"/>
      <c r="J587" s="73"/>
    </row>
    <row r="588" spans="3:10" x14ac:dyDescent="0.3">
      <c r="C588" s="92"/>
      <c r="I588" s="17"/>
      <c r="J588" s="73"/>
    </row>
    <row r="589" spans="3:10" x14ac:dyDescent="0.3">
      <c r="C589" s="92"/>
      <c r="I589" s="17"/>
      <c r="J589" s="73"/>
    </row>
    <row r="590" spans="3:10" x14ac:dyDescent="0.3">
      <c r="C590" s="92"/>
      <c r="I590" s="17"/>
      <c r="J590" s="73"/>
    </row>
    <row r="591" spans="3:10" x14ac:dyDescent="0.3">
      <c r="C591" s="92"/>
      <c r="I591" s="17"/>
      <c r="J591" s="73"/>
    </row>
    <row r="592" spans="3:10" x14ac:dyDescent="0.3">
      <c r="C592" s="92"/>
      <c r="I592" s="17"/>
      <c r="J592" s="73"/>
    </row>
    <row r="593" spans="3:10" x14ac:dyDescent="0.3">
      <c r="C593" s="92"/>
      <c r="I593" s="17"/>
      <c r="J593" s="73"/>
    </row>
    <row r="594" spans="3:10" x14ac:dyDescent="0.3">
      <c r="C594" s="92"/>
      <c r="I594" s="17"/>
      <c r="J594" s="73"/>
    </row>
    <row r="595" spans="3:10" x14ac:dyDescent="0.3">
      <c r="C595" s="92"/>
      <c r="I595" s="17"/>
      <c r="J595" s="73"/>
    </row>
    <row r="596" spans="3:10" x14ac:dyDescent="0.3">
      <c r="C596" s="92"/>
      <c r="I596" s="17"/>
      <c r="J596" s="73"/>
    </row>
    <row r="597" spans="3:10" x14ac:dyDescent="0.3">
      <c r="C597" s="92"/>
      <c r="I597" s="17"/>
      <c r="J597" s="73"/>
    </row>
    <row r="598" spans="3:10" x14ac:dyDescent="0.3">
      <c r="C598" s="92"/>
      <c r="I598" s="17"/>
      <c r="J598" s="73"/>
    </row>
    <row r="599" spans="3:10" x14ac:dyDescent="0.3">
      <c r="C599" s="92"/>
      <c r="I599" s="17"/>
      <c r="J599" s="73"/>
    </row>
    <row r="600" spans="3:10" x14ac:dyDescent="0.3">
      <c r="C600" s="92"/>
      <c r="I600" s="17"/>
      <c r="J600" s="73"/>
    </row>
    <row r="601" spans="3:10" x14ac:dyDescent="0.3">
      <c r="C601" s="92"/>
      <c r="I601" s="17"/>
      <c r="J601" s="73"/>
    </row>
    <row r="602" spans="3:10" x14ac:dyDescent="0.3">
      <c r="C602" s="92"/>
      <c r="I602" s="17"/>
      <c r="J602" s="73"/>
    </row>
    <row r="603" spans="3:10" x14ac:dyDescent="0.3">
      <c r="C603" s="92"/>
      <c r="I603" s="17"/>
      <c r="J603" s="73"/>
    </row>
    <row r="604" spans="3:10" x14ac:dyDescent="0.3">
      <c r="C604" s="92"/>
      <c r="I604" s="17"/>
      <c r="J604" s="73"/>
    </row>
    <row r="605" spans="3:10" x14ac:dyDescent="0.3">
      <c r="C605" s="92"/>
      <c r="I605" s="17"/>
      <c r="J605" s="73"/>
    </row>
    <row r="606" spans="3:10" x14ac:dyDescent="0.3">
      <c r="C606" s="92"/>
      <c r="I606" s="17"/>
      <c r="J606" s="73"/>
    </row>
    <row r="607" spans="3:10" x14ac:dyDescent="0.3">
      <c r="C607" s="92"/>
      <c r="I607" s="17"/>
      <c r="J607" s="73"/>
    </row>
    <row r="608" spans="3:10" x14ac:dyDescent="0.3">
      <c r="C608" s="92"/>
      <c r="I608" s="17"/>
      <c r="J608" s="73"/>
    </row>
    <row r="609" spans="3:10" x14ac:dyDescent="0.3">
      <c r="C609" s="92"/>
      <c r="I609" s="17"/>
      <c r="J609" s="73"/>
    </row>
    <row r="610" spans="3:10" x14ac:dyDescent="0.3">
      <c r="C610" s="92"/>
      <c r="I610" s="17"/>
      <c r="J610" s="73"/>
    </row>
    <row r="611" spans="3:10" x14ac:dyDescent="0.3">
      <c r="C611" s="92"/>
      <c r="I611" s="17"/>
      <c r="J611" s="73"/>
    </row>
    <row r="612" spans="3:10" x14ac:dyDescent="0.3">
      <c r="C612" s="92"/>
      <c r="I612" s="17"/>
      <c r="J612" s="73"/>
    </row>
    <row r="613" spans="3:10" x14ac:dyDescent="0.3">
      <c r="C613" s="92"/>
      <c r="I613" s="17"/>
      <c r="J613" s="73"/>
    </row>
    <row r="614" spans="3:10" x14ac:dyDescent="0.3">
      <c r="C614" s="92"/>
      <c r="I614" s="17"/>
      <c r="J614" s="73"/>
    </row>
    <row r="615" spans="3:10" x14ac:dyDescent="0.3">
      <c r="C615" s="92"/>
      <c r="I615" s="17"/>
      <c r="J615" s="73"/>
    </row>
    <row r="616" spans="3:10" x14ac:dyDescent="0.3">
      <c r="C616" s="92"/>
      <c r="I616" s="17"/>
      <c r="J616" s="73"/>
    </row>
    <row r="617" spans="3:10" x14ac:dyDescent="0.3">
      <c r="C617" s="92"/>
      <c r="I617" s="17"/>
      <c r="J617" s="73"/>
    </row>
    <row r="618" spans="3:10" x14ac:dyDescent="0.3">
      <c r="C618" s="92"/>
      <c r="I618" s="17"/>
      <c r="J618" s="73"/>
    </row>
    <row r="619" spans="3:10" x14ac:dyDescent="0.3">
      <c r="C619" s="92"/>
      <c r="I619" s="17"/>
      <c r="J619" s="73"/>
    </row>
    <row r="620" spans="3:10" x14ac:dyDescent="0.3">
      <c r="C620" s="92"/>
      <c r="I620" s="17"/>
      <c r="J620" s="73"/>
    </row>
    <row r="621" spans="3:10" x14ac:dyDescent="0.3">
      <c r="C621" s="92"/>
      <c r="I621" s="17"/>
      <c r="J621" s="73"/>
    </row>
    <row r="622" spans="3:10" x14ac:dyDescent="0.3">
      <c r="C622" s="92"/>
      <c r="I622" s="17"/>
      <c r="J622" s="73"/>
    </row>
    <row r="623" spans="3:10" x14ac:dyDescent="0.3">
      <c r="C623" s="92"/>
      <c r="I623" s="17"/>
      <c r="J623" s="73"/>
    </row>
    <row r="624" spans="3:10" x14ac:dyDescent="0.3">
      <c r="C624" s="92"/>
      <c r="I624" s="17"/>
      <c r="J624" s="73"/>
    </row>
    <row r="625" spans="3:10" x14ac:dyDescent="0.3">
      <c r="C625" s="92"/>
      <c r="I625" s="17"/>
      <c r="J625" s="73"/>
    </row>
    <row r="626" spans="3:10" x14ac:dyDescent="0.3">
      <c r="C626" s="92"/>
      <c r="I626" s="17"/>
      <c r="J626" s="73"/>
    </row>
    <row r="627" spans="3:10" x14ac:dyDescent="0.3">
      <c r="C627" s="92"/>
      <c r="I627" s="17"/>
      <c r="J627" s="73"/>
    </row>
    <row r="628" spans="3:10" x14ac:dyDescent="0.3">
      <c r="C628" s="92"/>
      <c r="I628" s="17"/>
      <c r="J628" s="73"/>
    </row>
    <row r="629" spans="3:10" x14ac:dyDescent="0.3">
      <c r="C629" s="92"/>
      <c r="I629" s="17"/>
      <c r="J629" s="73"/>
    </row>
    <row r="630" spans="3:10" x14ac:dyDescent="0.3">
      <c r="C630" s="92"/>
      <c r="I630" s="17"/>
      <c r="J630" s="73"/>
    </row>
    <row r="631" spans="3:10" x14ac:dyDescent="0.3">
      <c r="C631" s="92"/>
      <c r="I631" s="17"/>
      <c r="J631" s="73"/>
    </row>
    <row r="632" spans="3:10" x14ac:dyDescent="0.3">
      <c r="C632" s="92"/>
      <c r="I632" s="17"/>
      <c r="J632" s="73"/>
    </row>
    <row r="633" spans="3:10" x14ac:dyDescent="0.3">
      <c r="C633" s="92"/>
      <c r="I633" s="17"/>
      <c r="J633" s="73"/>
    </row>
    <row r="634" spans="3:10" x14ac:dyDescent="0.3">
      <c r="C634" s="92"/>
      <c r="I634" s="17"/>
      <c r="J634" s="73"/>
    </row>
    <row r="635" spans="3:10" x14ac:dyDescent="0.3">
      <c r="C635" s="92"/>
      <c r="I635" s="17"/>
      <c r="J635" s="73"/>
    </row>
    <row r="636" spans="3:10" x14ac:dyDescent="0.3">
      <c r="C636" s="92"/>
      <c r="I636" s="17"/>
      <c r="J636" s="73"/>
    </row>
    <row r="637" spans="3:10" x14ac:dyDescent="0.3">
      <c r="C637" s="92"/>
      <c r="I637" s="17"/>
      <c r="J637" s="73"/>
    </row>
    <row r="638" spans="3:10" x14ac:dyDescent="0.3">
      <c r="C638" s="92"/>
      <c r="I638" s="17"/>
      <c r="J638" s="73"/>
    </row>
    <row r="639" spans="3:10" x14ac:dyDescent="0.3">
      <c r="C639" s="92"/>
      <c r="I639" s="17"/>
      <c r="J639" s="73"/>
    </row>
    <row r="640" spans="3:10" x14ac:dyDescent="0.3">
      <c r="C640" s="92"/>
      <c r="I640" s="17"/>
      <c r="J640" s="73"/>
    </row>
    <row r="641" spans="3:10" x14ac:dyDescent="0.3">
      <c r="C641" s="92"/>
      <c r="I641" s="17"/>
      <c r="J641" s="73"/>
    </row>
    <row r="642" spans="3:10" x14ac:dyDescent="0.3">
      <c r="C642" s="92"/>
      <c r="I642" s="17"/>
      <c r="J642" s="73"/>
    </row>
    <row r="643" spans="3:10" x14ac:dyDescent="0.3">
      <c r="C643" s="92"/>
      <c r="I643" s="17"/>
      <c r="J643" s="73"/>
    </row>
    <row r="644" spans="3:10" x14ac:dyDescent="0.3">
      <c r="C644" s="92"/>
      <c r="I644" s="17"/>
      <c r="J644" s="73"/>
    </row>
    <row r="645" spans="3:10" x14ac:dyDescent="0.3">
      <c r="C645" s="92"/>
      <c r="I645" s="17"/>
      <c r="J645" s="73"/>
    </row>
    <row r="646" spans="3:10" x14ac:dyDescent="0.3">
      <c r="C646" s="92"/>
      <c r="I646" s="17"/>
      <c r="J646" s="73"/>
    </row>
    <row r="647" spans="3:10" x14ac:dyDescent="0.3">
      <c r="C647" s="92"/>
      <c r="I647" s="17"/>
      <c r="J647" s="73"/>
    </row>
    <row r="648" spans="3:10" x14ac:dyDescent="0.3">
      <c r="C648" s="92"/>
      <c r="I648" s="17"/>
      <c r="J648" s="73"/>
    </row>
    <row r="649" spans="3:10" x14ac:dyDescent="0.3">
      <c r="C649" s="92"/>
      <c r="I649" s="17"/>
      <c r="J649" s="73"/>
    </row>
    <row r="650" spans="3:10" x14ac:dyDescent="0.3">
      <c r="C650" s="92"/>
      <c r="I650" s="17"/>
      <c r="J650" s="73"/>
    </row>
    <row r="651" spans="3:10" x14ac:dyDescent="0.3">
      <c r="C651" s="92"/>
      <c r="I651" s="17"/>
      <c r="J651" s="73"/>
    </row>
    <row r="652" spans="3:10" x14ac:dyDescent="0.3">
      <c r="C652" s="92"/>
      <c r="I652" s="17"/>
      <c r="J652" s="73"/>
    </row>
    <row r="653" spans="3:10" x14ac:dyDescent="0.3">
      <c r="C653" s="92"/>
      <c r="I653" s="17"/>
      <c r="J653" s="73"/>
    </row>
    <row r="654" spans="3:10" x14ac:dyDescent="0.3">
      <c r="C654" s="92"/>
      <c r="I654" s="17"/>
      <c r="J654" s="73"/>
    </row>
    <row r="655" spans="3:10" x14ac:dyDescent="0.3">
      <c r="C655" s="92"/>
      <c r="I655" s="17"/>
      <c r="J655" s="73"/>
    </row>
    <row r="656" spans="3:10" x14ac:dyDescent="0.3">
      <c r="C656" s="92"/>
      <c r="I656" s="17"/>
      <c r="J656" s="73"/>
    </row>
    <row r="657" spans="3:10" x14ac:dyDescent="0.3">
      <c r="C657" s="92"/>
      <c r="I657" s="17"/>
      <c r="J657" s="73"/>
    </row>
    <row r="658" spans="3:10" x14ac:dyDescent="0.3">
      <c r="C658" s="92"/>
      <c r="I658" s="17"/>
      <c r="J658" s="73"/>
    </row>
    <row r="659" spans="3:10" x14ac:dyDescent="0.3">
      <c r="C659" s="92"/>
      <c r="I659" s="17"/>
      <c r="J659" s="73"/>
    </row>
    <row r="660" spans="3:10" x14ac:dyDescent="0.3">
      <c r="C660" s="92"/>
      <c r="I660" s="17"/>
      <c r="J660" s="73"/>
    </row>
    <row r="661" spans="3:10" x14ac:dyDescent="0.3">
      <c r="C661" s="92"/>
      <c r="I661" s="17"/>
      <c r="J661" s="73"/>
    </row>
    <row r="662" spans="3:10" x14ac:dyDescent="0.3">
      <c r="C662" s="92"/>
      <c r="I662" s="17"/>
      <c r="J662" s="73"/>
    </row>
    <row r="663" spans="3:10" x14ac:dyDescent="0.3">
      <c r="C663" s="92"/>
      <c r="I663" s="17"/>
      <c r="J663" s="73"/>
    </row>
    <row r="664" spans="3:10" x14ac:dyDescent="0.3">
      <c r="C664" s="92"/>
      <c r="I664" s="17"/>
      <c r="J664" s="73"/>
    </row>
    <row r="665" spans="3:10" x14ac:dyDescent="0.3">
      <c r="C665" s="92"/>
      <c r="I665" s="17"/>
      <c r="J665" s="73"/>
    </row>
    <row r="666" spans="3:10" x14ac:dyDescent="0.3">
      <c r="C666" s="92"/>
      <c r="I666" s="17"/>
      <c r="J666" s="73"/>
    </row>
    <row r="667" spans="3:10" x14ac:dyDescent="0.3">
      <c r="C667" s="92"/>
      <c r="I667" s="17"/>
      <c r="J667" s="73"/>
    </row>
    <row r="668" spans="3:10" x14ac:dyDescent="0.3">
      <c r="C668" s="92"/>
      <c r="I668" s="17"/>
      <c r="J668" s="73"/>
    </row>
    <row r="669" spans="3:10" x14ac:dyDescent="0.3">
      <c r="C669" s="92"/>
      <c r="I669" s="17"/>
      <c r="J669" s="73"/>
    </row>
    <row r="670" spans="3:10" x14ac:dyDescent="0.3">
      <c r="C670" s="92"/>
      <c r="I670" s="17"/>
      <c r="J670" s="73"/>
    </row>
    <row r="671" spans="3:10" x14ac:dyDescent="0.3">
      <c r="C671" s="92"/>
      <c r="I671" s="17"/>
      <c r="J671" s="73"/>
    </row>
    <row r="672" spans="3:10" x14ac:dyDescent="0.3">
      <c r="C672" s="92"/>
      <c r="I672" s="17"/>
      <c r="J672" s="73"/>
    </row>
    <row r="673" spans="3:10" x14ac:dyDescent="0.3">
      <c r="C673" s="92"/>
      <c r="I673" s="17"/>
      <c r="J673" s="73"/>
    </row>
    <row r="674" spans="3:10" x14ac:dyDescent="0.3">
      <c r="C674" s="92"/>
      <c r="I674" s="17"/>
      <c r="J674" s="73"/>
    </row>
    <row r="675" spans="3:10" x14ac:dyDescent="0.3">
      <c r="C675" s="92"/>
      <c r="I675" s="17"/>
      <c r="J675" s="73"/>
    </row>
    <row r="676" spans="3:10" x14ac:dyDescent="0.3">
      <c r="C676" s="92"/>
      <c r="I676" s="17"/>
      <c r="J676" s="73"/>
    </row>
    <row r="677" spans="3:10" x14ac:dyDescent="0.3">
      <c r="C677" s="92"/>
      <c r="I677" s="17"/>
      <c r="J677" s="73"/>
    </row>
    <row r="678" spans="3:10" x14ac:dyDescent="0.3">
      <c r="C678" s="92"/>
      <c r="I678" s="17"/>
      <c r="J678" s="73"/>
    </row>
    <row r="679" spans="3:10" x14ac:dyDescent="0.3">
      <c r="C679" s="92"/>
      <c r="I679" s="17"/>
      <c r="J679" s="73"/>
    </row>
    <row r="680" spans="3:10" x14ac:dyDescent="0.3">
      <c r="C680" s="92"/>
      <c r="I680" s="17"/>
      <c r="J680" s="73"/>
    </row>
    <row r="681" spans="3:10" x14ac:dyDescent="0.3">
      <c r="C681" s="92"/>
      <c r="I681" s="17"/>
      <c r="J681" s="73"/>
    </row>
    <row r="682" spans="3:10" x14ac:dyDescent="0.3">
      <c r="C682" s="92"/>
      <c r="I682" s="17"/>
      <c r="J682" s="73"/>
    </row>
    <row r="683" spans="3:10" x14ac:dyDescent="0.3">
      <c r="C683" s="92"/>
      <c r="I683" s="17"/>
      <c r="J683" s="73"/>
    </row>
    <row r="684" spans="3:10" x14ac:dyDescent="0.3">
      <c r="C684" s="92"/>
      <c r="I684" s="17"/>
      <c r="J684" s="73"/>
    </row>
    <row r="685" spans="3:10" x14ac:dyDescent="0.3">
      <c r="C685" s="92"/>
      <c r="I685" s="17"/>
      <c r="J685" s="73"/>
    </row>
    <row r="686" spans="3:10" x14ac:dyDescent="0.3">
      <c r="C686" s="92"/>
      <c r="I686" s="17"/>
      <c r="J686" s="73"/>
    </row>
    <row r="687" spans="3:10" x14ac:dyDescent="0.3">
      <c r="C687" s="92"/>
      <c r="I687" s="17"/>
      <c r="J687" s="73"/>
    </row>
    <row r="688" spans="3:10" x14ac:dyDescent="0.3">
      <c r="C688" s="92"/>
      <c r="I688" s="17"/>
      <c r="J688" s="73"/>
    </row>
    <row r="689" spans="3:10" x14ac:dyDescent="0.3">
      <c r="C689" s="92"/>
      <c r="I689" s="17"/>
      <c r="J689" s="73"/>
    </row>
    <row r="690" spans="3:10" x14ac:dyDescent="0.3">
      <c r="C690" s="92"/>
      <c r="I690" s="17"/>
      <c r="J690" s="73"/>
    </row>
    <row r="691" spans="3:10" x14ac:dyDescent="0.3">
      <c r="C691" s="92"/>
      <c r="I691" s="17"/>
      <c r="J691" s="73"/>
    </row>
    <row r="692" spans="3:10" x14ac:dyDescent="0.3">
      <c r="C692" s="92"/>
      <c r="I692" s="17"/>
      <c r="J692" s="73"/>
    </row>
    <row r="693" spans="3:10" x14ac:dyDescent="0.3">
      <c r="C693" s="92"/>
      <c r="I693" s="17"/>
      <c r="J693" s="73"/>
    </row>
    <row r="694" spans="3:10" x14ac:dyDescent="0.3">
      <c r="C694" s="92"/>
      <c r="I694" s="17"/>
      <c r="J694" s="73"/>
    </row>
    <row r="695" spans="3:10" x14ac:dyDescent="0.3">
      <c r="C695" s="92"/>
      <c r="I695" s="17"/>
      <c r="J695" s="73"/>
    </row>
    <row r="696" spans="3:10" x14ac:dyDescent="0.3">
      <c r="C696" s="92"/>
      <c r="I696" s="17"/>
      <c r="J696" s="73"/>
    </row>
    <row r="697" spans="3:10" x14ac:dyDescent="0.3">
      <c r="C697" s="92"/>
      <c r="I697" s="17"/>
      <c r="J697" s="73"/>
    </row>
    <row r="698" spans="3:10" x14ac:dyDescent="0.3">
      <c r="C698" s="92"/>
      <c r="I698" s="17"/>
      <c r="J698" s="73"/>
    </row>
    <row r="699" spans="3:10" x14ac:dyDescent="0.3">
      <c r="C699" s="92"/>
      <c r="I699" s="17"/>
      <c r="J699" s="73"/>
    </row>
    <row r="700" spans="3:10" x14ac:dyDescent="0.3">
      <c r="C700" s="92"/>
      <c r="I700" s="17"/>
      <c r="J700" s="73"/>
    </row>
    <row r="701" spans="3:10" x14ac:dyDescent="0.3">
      <c r="C701" s="92"/>
      <c r="I701" s="17"/>
      <c r="J701" s="73"/>
    </row>
    <row r="702" spans="3:10" x14ac:dyDescent="0.3">
      <c r="C702" s="92"/>
      <c r="I702" s="17"/>
      <c r="J702" s="73"/>
    </row>
    <row r="703" spans="3:10" x14ac:dyDescent="0.3">
      <c r="C703" s="92"/>
      <c r="I703" s="17"/>
      <c r="J703" s="73"/>
    </row>
    <row r="704" spans="3:10" x14ac:dyDescent="0.3">
      <c r="C704" s="92"/>
      <c r="I704" s="17"/>
      <c r="J704" s="73"/>
    </row>
    <row r="705" spans="3:10" x14ac:dyDescent="0.3">
      <c r="C705" s="92"/>
      <c r="I705" s="17"/>
      <c r="J705" s="73"/>
    </row>
    <row r="706" spans="3:10" x14ac:dyDescent="0.3">
      <c r="C706" s="92"/>
      <c r="I706" s="17"/>
      <c r="J706" s="73"/>
    </row>
    <row r="707" spans="3:10" x14ac:dyDescent="0.3">
      <c r="C707" s="92"/>
      <c r="I707" s="17"/>
      <c r="J707" s="73"/>
    </row>
    <row r="708" spans="3:10" x14ac:dyDescent="0.3">
      <c r="C708" s="92"/>
      <c r="I708" s="17"/>
      <c r="J708" s="73"/>
    </row>
    <row r="709" spans="3:10" x14ac:dyDescent="0.3">
      <c r="C709" s="92"/>
      <c r="I709" s="17"/>
      <c r="J709" s="73"/>
    </row>
    <row r="710" spans="3:10" x14ac:dyDescent="0.3">
      <c r="C710" s="92"/>
      <c r="I710" s="17"/>
      <c r="J710" s="73"/>
    </row>
    <row r="711" spans="3:10" x14ac:dyDescent="0.3">
      <c r="C711" s="92"/>
      <c r="I711" s="17"/>
      <c r="J711" s="73"/>
    </row>
    <row r="712" spans="3:10" x14ac:dyDescent="0.3">
      <c r="C712" s="92"/>
      <c r="I712" s="17"/>
      <c r="J712" s="73"/>
    </row>
    <row r="713" spans="3:10" x14ac:dyDescent="0.3">
      <c r="C713" s="92"/>
      <c r="I713" s="17"/>
      <c r="J713" s="73"/>
    </row>
    <row r="714" spans="3:10" x14ac:dyDescent="0.3">
      <c r="C714" s="92"/>
      <c r="I714" s="17"/>
      <c r="J714" s="73"/>
    </row>
    <row r="715" spans="3:10" x14ac:dyDescent="0.3">
      <c r="C715" s="92"/>
      <c r="I715" s="17"/>
      <c r="J715" s="73"/>
    </row>
    <row r="716" spans="3:10" x14ac:dyDescent="0.3">
      <c r="C716" s="92"/>
      <c r="I716" s="17"/>
      <c r="J716" s="73"/>
    </row>
    <row r="717" spans="3:10" x14ac:dyDescent="0.3">
      <c r="C717" s="92"/>
      <c r="I717" s="17"/>
      <c r="J717" s="73"/>
    </row>
    <row r="718" spans="3:10" x14ac:dyDescent="0.3">
      <c r="C718" s="92"/>
      <c r="I718" s="17"/>
      <c r="J718" s="73"/>
    </row>
    <row r="719" spans="3:10" x14ac:dyDescent="0.3">
      <c r="C719" s="92"/>
      <c r="I719" s="17"/>
      <c r="J719" s="73"/>
    </row>
    <row r="720" spans="3:10" x14ac:dyDescent="0.3">
      <c r="C720" s="92"/>
      <c r="I720" s="17"/>
      <c r="J720" s="73"/>
    </row>
    <row r="721" spans="3:10" x14ac:dyDescent="0.3">
      <c r="C721" s="92"/>
      <c r="I721" s="17"/>
      <c r="J721" s="73"/>
    </row>
    <row r="722" spans="3:10" x14ac:dyDescent="0.3">
      <c r="C722" s="92"/>
      <c r="I722" s="17"/>
      <c r="J722" s="73"/>
    </row>
    <row r="723" spans="3:10" x14ac:dyDescent="0.3">
      <c r="C723" s="92"/>
      <c r="I723" s="17"/>
      <c r="J723" s="73"/>
    </row>
    <row r="724" spans="3:10" x14ac:dyDescent="0.3">
      <c r="C724" s="92"/>
      <c r="I724" s="17"/>
      <c r="J724" s="73"/>
    </row>
    <row r="725" spans="3:10" x14ac:dyDescent="0.3">
      <c r="C725" s="92"/>
      <c r="I725" s="17"/>
      <c r="J725" s="73"/>
    </row>
    <row r="726" spans="3:10" x14ac:dyDescent="0.3">
      <c r="C726" s="92"/>
      <c r="I726" s="17"/>
      <c r="J726" s="73"/>
    </row>
    <row r="727" spans="3:10" x14ac:dyDescent="0.3">
      <c r="C727" s="92"/>
      <c r="I727" s="17"/>
      <c r="J727" s="73"/>
    </row>
    <row r="728" spans="3:10" x14ac:dyDescent="0.3">
      <c r="C728" s="92"/>
      <c r="I728" s="17"/>
      <c r="J728" s="73"/>
    </row>
    <row r="729" spans="3:10" x14ac:dyDescent="0.3">
      <c r="C729" s="92"/>
      <c r="I729" s="17"/>
      <c r="J729" s="73"/>
    </row>
    <row r="730" spans="3:10" x14ac:dyDescent="0.3">
      <c r="C730" s="92"/>
      <c r="I730" s="17"/>
      <c r="J730" s="73"/>
    </row>
    <row r="731" spans="3:10" x14ac:dyDescent="0.3">
      <c r="C731" s="92"/>
      <c r="I731" s="17"/>
      <c r="J731" s="73"/>
    </row>
    <row r="732" spans="3:10" x14ac:dyDescent="0.3">
      <c r="C732" s="92"/>
      <c r="I732" s="17"/>
      <c r="J732" s="73"/>
    </row>
    <row r="733" spans="3:10" x14ac:dyDescent="0.3">
      <c r="C733" s="92"/>
      <c r="I733" s="17"/>
      <c r="J733" s="73"/>
    </row>
    <row r="734" spans="3:10" x14ac:dyDescent="0.3">
      <c r="C734" s="92"/>
      <c r="I734" s="17"/>
      <c r="J734" s="73"/>
    </row>
    <row r="735" spans="3:10" x14ac:dyDescent="0.3">
      <c r="C735" s="92"/>
      <c r="I735" s="17"/>
      <c r="J735" s="73"/>
    </row>
    <row r="736" spans="3:10" x14ac:dyDescent="0.3">
      <c r="C736" s="92"/>
      <c r="I736" s="17"/>
      <c r="J736" s="73"/>
    </row>
    <row r="737" spans="3:10" x14ac:dyDescent="0.3">
      <c r="C737" s="92"/>
      <c r="I737" s="17"/>
      <c r="J737" s="73"/>
    </row>
    <row r="738" spans="3:10" x14ac:dyDescent="0.3">
      <c r="C738" s="92"/>
      <c r="I738" s="17"/>
      <c r="J738" s="73"/>
    </row>
    <row r="739" spans="3:10" x14ac:dyDescent="0.3">
      <c r="C739" s="92"/>
      <c r="I739" s="17"/>
      <c r="J739" s="73"/>
    </row>
    <row r="740" spans="3:10" x14ac:dyDescent="0.3">
      <c r="C740" s="92"/>
      <c r="I740" s="17"/>
      <c r="J740" s="73"/>
    </row>
    <row r="741" spans="3:10" x14ac:dyDescent="0.3">
      <c r="C741" s="92"/>
      <c r="I741" s="17"/>
      <c r="J741" s="73"/>
    </row>
    <row r="742" spans="3:10" x14ac:dyDescent="0.3">
      <c r="C742" s="92"/>
      <c r="I742" s="17"/>
      <c r="J742" s="73"/>
    </row>
    <row r="743" spans="3:10" x14ac:dyDescent="0.3">
      <c r="C743" s="92"/>
      <c r="I743" s="17"/>
      <c r="J743" s="73"/>
    </row>
    <row r="744" spans="3:10" x14ac:dyDescent="0.3">
      <c r="C744" s="92"/>
      <c r="I744" s="17"/>
      <c r="J744" s="73"/>
    </row>
    <row r="745" spans="3:10" x14ac:dyDescent="0.3">
      <c r="C745" s="92"/>
      <c r="I745" s="17"/>
      <c r="J745" s="73"/>
    </row>
    <row r="746" spans="3:10" x14ac:dyDescent="0.3">
      <c r="C746" s="92"/>
      <c r="I746" s="17"/>
      <c r="J746" s="73"/>
    </row>
    <row r="747" spans="3:10" x14ac:dyDescent="0.3">
      <c r="C747" s="92"/>
      <c r="I747" s="17"/>
      <c r="J747" s="73"/>
    </row>
    <row r="748" spans="3:10" x14ac:dyDescent="0.3">
      <c r="C748" s="92"/>
      <c r="I748" s="17"/>
      <c r="J748" s="73"/>
    </row>
    <row r="749" spans="3:10" x14ac:dyDescent="0.3">
      <c r="C749" s="92"/>
      <c r="I749" s="17"/>
      <c r="J749" s="73"/>
    </row>
    <row r="750" spans="3:10" x14ac:dyDescent="0.3">
      <c r="C750" s="92"/>
      <c r="I750" s="17"/>
      <c r="J750" s="73"/>
    </row>
    <row r="751" spans="3:10" x14ac:dyDescent="0.3">
      <c r="C751" s="92"/>
      <c r="I751" s="17"/>
      <c r="J751" s="73"/>
    </row>
    <row r="752" spans="3:10" x14ac:dyDescent="0.3">
      <c r="C752" s="92"/>
      <c r="I752" s="17"/>
      <c r="J752" s="73"/>
    </row>
    <row r="753" spans="3:10" x14ac:dyDescent="0.3">
      <c r="C753" s="92"/>
      <c r="I753" s="17"/>
      <c r="J753" s="73"/>
    </row>
    <row r="754" spans="3:10" x14ac:dyDescent="0.3">
      <c r="C754" s="92"/>
      <c r="I754" s="17"/>
      <c r="J754" s="73"/>
    </row>
    <row r="755" spans="3:10" x14ac:dyDescent="0.3">
      <c r="C755" s="92"/>
      <c r="I755" s="17"/>
      <c r="J755" s="73"/>
    </row>
    <row r="756" spans="3:10" x14ac:dyDescent="0.3">
      <c r="C756" s="92"/>
      <c r="I756" s="17"/>
      <c r="J756" s="73"/>
    </row>
    <row r="757" spans="3:10" x14ac:dyDescent="0.3">
      <c r="C757" s="92"/>
      <c r="I757" s="17"/>
      <c r="J757" s="73"/>
    </row>
    <row r="758" spans="3:10" x14ac:dyDescent="0.3">
      <c r="C758" s="92"/>
      <c r="I758" s="17"/>
      <c r="J758" s="73"/>
    </row>
    <row r="759" spans="3:10" x14ac:dyDescent="0.3">
      <c r="C759" s="92"/>
      <c r="I759" s="17"/>
      <c r="J759" s="73"/>
    </row>
    <row r="760" spans="3:10" x14ac:dyDescent="0.3">
      <c r="C760" s="92"/>
      <c r="I760" s="17"/>
      <c r="J760" s="73"/>
    </row>
    <row r="761" spans="3:10" x14ac:dyDescent="0.3">
      <c r="C761" s="92"/>
      <c r="I761" s="17"/>
      <c r="J761" s="73"/>
    </row>
    <row r="762" spans="3:10" x14ac:dyDescent="0.3">
      <c r="C762" s="92"/>
      <c r="I762" s="17"/>
      <c r="J762" s="73"/>
    </row>
    <row r="763" spans="3:10" x14ac:dyDescent="0.3">
      <c r="C763" s="92"/>
      <c r="I763" s="17"/>
      <c r="J763" s="73"/>
    </row>
    <row r="764" spans="3:10" x14ac:dyDescent="0.3">
      <c r="C764" s="92"/>
      <c r="I764" s="17"/>
      <c r="J764" s="73"/>
    </row>
    <row r="765" spans="3:10" x14ac:dyDescent="0.3">
      <c r="C765" s="92"/>
      <c r="I765" s="17"/>
      <c r="J765" s="73"/>
    </row>
    <row r="766" spans="3:10" x14ac:dyDescent="0.3">
      <c r="C766" s="92"/>
      <c r="I766" s="17"/>
      <c r="J766" s="73"/>
    </row>
    <row r="767" spans="3:10" x14ac:dyDescent="0.3">
      <c r="C767" s="92"/>
      <c r="I767" s="17"/>
      <c r="J767" s="73"/>
    </row>
    <row r="768" spans="3:10" x14ac:dyDescent="0.3">
      <c r="C768" s="92"/>
      <c r="I768" s="17"/>
      <c r="J768" s="73"/>
    </row>
    <row r="769" spans="3:10" x14ac:dyDescent="0.3">
      <c r="C769" s="92"/>
      <c r="I769" s="17"/>
      <c r="J769" s="73"/>
    </row>
    <row r="770" spans="3:10" x14ac:dyDescent="0.3">
      <c r="C770" s="92"/>
      <c r="I770" s="17"/>
      <c r="J770" s="73"/>
    </row>
    <row r="771" spans="3:10" x14ac:dyDescent="0.3">
      <c r="C771" s="92"/>
      <c r="I771" s="17"/>
      <c r="J771" s="73"/>
    </row>
    <row r="772" spans="3:10" x14ac:dyDescent="0.3">
      <c r="C772" s="92"/>
      <c r="I772" s="17"/>
      <c r="J772" s="73"/>
    </row>
    <row r="773" spans="3:10" x14ac:dyDescent="0.3">
      <c r="C773" s="92"/>
      <c r="I773" s="17"/>
      <c r="J773" s="73"/>
    </row>
    <row r="774" spans="3:10" x14ac:dyDescent="0.3">
      <c r="C774" s="92"/>
      <c r="I774" s="17"/>
      <c r="J774" s="73"/>
    </row>
    <row r="775" spans="3:10" x14ac:dyDescent="0.3">
      <c r="C775" s="92"/>
      <c r="I775" s="17"/>
      <c r="J775" s="73"/>
    </row>
    <row r="776" spans="3:10" x14ac:dyDescent="0.3">
      <c r="C776" s="92"/>
      <c r="I776" s="17"/>
      <c r="J776" s="73"/>
    </row>
    <row r="777" spans="3:10" x14ac:dyDescent="0.3">
      <c r="C777" s="92"/>
      <c r="I777" s="17"/>
      <c r="J777" s="73"/>
    </row>
    <row r="778" spans="3:10" x14ac:dyDescent="0.3">
      <c r="C778" s="92"/>
      <c r="I778" s="17"/>
      <c r="J778" s="73"/>
    </row>
    <row r="779" spans="3:10" x14ac:dyDescent="0.3">
      <c r="C779" s="92"/>
      <c r="I779" s="17"/>
      <c r="J779" s="73"/>
    </row>
    <row r="780" spans="3:10" x14ac:dyDescent="0.3">
      <c r="C780" s="92"/>
      <c r="I780" s="17"/>
      <c r="J780" s="73"/>
    </row>
    <row r="781" spans="3:10" x14ac:dyDescent="0.3">
      <c r="C781" s="92"/>
      <c r="I781" s="17"/>
      <c r="J781" s="73"/>
    </row>
    <row r="782" spans="3:10" x14ac:dyDescent="0.3">
      <c r="C782" s="92"/>
      <c r="I782" s="17"/>
      <c r="J782" s="73"/>
    </row>
    <row r="783" spans="3:10" x14ac:dyDescent="0.3">
      <c r="C783" s="92"/>
      <c r="I783" s="17"/>
      <c r="J783" s="73"/>
    </row>
    <row r="784" spans="3:10" x14ac:dyDescent="0.3">
      <c r="C784" s="92"/>
      <c r="I784" s="17"/>
      <c r="J784" s="73"/>
    </row>
    <row r="785" spans="3:10" x14ac:dyDescent="0.3">
      <c r="C785" s="92"/>
      <c r="I785" s="17"/>
      <c r="J785" s="73"/>
    </row>
    <row r="786" spans="3:10" x14ac:dyDescent="0.3">
      <c r="C786" s="92"/>
      <c r="I786" s="17"/>
      <c r="J786" s="73"/>
    </row>
    <row r="787" spans="3:10" x14ac:dyDescent="0.3">
      <c r="C787" s="92"/>
      <c r="I787" s="17"/>
      <c r="J787" s="73"/>
    </row>
    <row r="788" spans="3:10" x14ac:dyDescent="0.3">
      <c r="C788" s="92"/>
      <c r="I788" s="17"/>
      <c r="J788" s="73"/>
    </row>
    <row r="789" spans="3:10" x14ac:dyDescent="0.3">
      <c r="C789" s="92"/>
      <c r="I789" s="17"/>
      <c r="J789" s="73"/>
    </row>
    <row r="790" spans="3:10" x14ac:dyDescent="0.3">
      <c r="C790" s="92"/>
      <c r="I790" s="17"/>
      <c r="J790" s="73"/>
    </row>
    <row r="791" spans="3:10" x14ac:dyDescent="0.3">
      <c r="C791" s="92"/>
      <c r="I791" s="17"/>
      <c r="J791" s="73"/>
    </row>
    <row r="792" spans="3:10" x14ac:dyDescent="0.3">
      <c r="C792" s="92"/>
      <c r="I792" s="17"/>
      <c r="J792" s="73"/>
    </row>
    <row r="793" spans="3:10" x14ac:dyDescent="0.3">
      <c r="C793" s="92"/>
      <c r="I793" s="17"/>
      <c r="J793" s="73"/>
    </row>
    <row r="794" spans="3:10" x14ac:dyDescent="0.3">
      <c r="C794" s="92"/>
      <c r="I794" s="17"/>
      <c r="J794" s="73"/>
    </row>
    <row r="795" spans="3:10" x14ac:dyDescent="0.3">
      <c r="C795" s="92"/>
      <c r="I795" s="17"/>
      <c r="J795" s="73"/>
    </row>
    <row r="796" spans="3:10" x14ac:dyDescent="0.3">
      <c r="C796" s="92"/>
      <c r="I796" s="17"/>
      <c r="J796" s="73"/>
    </row>
    <row r="797" spans="3:10" x14ac:dyDescent="0.3">
      <c r="C797" s="92"/>
      <c r="I797" s="17"/>
      <c r="J797" s="73"/>
    </row>
    <row r="798" spans="3:10" x14ac:dyDescent="0.3">
      <c r="C798" s="92"/>
      <c r="I798" s="17"/>
      <c r="J798" s="73"/>
    </row>
    <row r="799" spans="3:10" x14ac:dyDescent="0.3">
      <c r="C799" s="92"/>
      <c r="I799" s="17"/>
      <c r="J799" s="73"/>
    </row>
    <row r="800" spans="3:10" x14ac:dyDescent="0.3">
      <c r="C800" s="92"/>
      <c r="I800" s="17"/>
      <c r="J800" s="73"/>
    </row>
    <row r="801" spans="3:10" x14ac:dyDescent="0.3">
      <c r="C801" s="92"/>
      <c r="I801" s="17"/>
      <c r="J801" s="73"/>
    </row>
    <row r="802" spans="3:10" x14ac:dyDescent="0.3">
      <c r="C802" s="92"/>
      <c r="I802" s="17"/>
      <c r="J802" s="73"/>
    </row>
    <row r="803" spans="3:10" x14ac:dyDescent="0.3">
      <c r="C803" s="92"/>
      <c r="I803" s="17"/>
      <c r="J803" s="73"/>
    </row>
    <row r="804" spans="3:10" x14ac:dyDescent="0.3">
      <c r="C804" s="92"/>
      <c r="I804" s="17"/>
      <c r="J804" s="73"/>
    </row>
    <row r="805" spans="3:10" x14ac:dyDescent="0.3">
      <c r="C805" s="92"/>
      <c r="I805" s="17"/>
      <c r="J805" s="73"/>
    </row>
    <row r="806" spans="3:10" x14ac:dyDescent="0.3">
      <c r="C806" s="92"/>
      <c r="I806" s="17"/>
      <c r="J806" s="73"/>
    </row>
    <row r="807" spans="3:10" x14ac:dyDescent="0.3">
      <c r="C807" s="92"/>
      <c r="I807" s="17"/>
      <c r="J807" s="73"/>
    </row>
    <row r="808" spans="3:10" x14ac:dyDescent="0.3">
      <c r="C808" s="92"/>
      <c r="I808" s="17"/>
      <c r="J808" s="73"/>
    </row>
    <row r="809" spans="3:10" x14ac:dyDescent="0.3">
      <c r="C809" s="92"/>
      <c r="I809" s="17"/>
      <c r="J809" s="73"/>
    </row>
    <row r="810" spans="3:10" x14ac:dyDescent="0.3">
      <c r="C810" s="92"/>
      <c r="I810" s="17"/>
      <c r="J810" s="73"/>
    </row>
    <row r="811" spans="3:10" x14ac:dyDescent="0.3">
      <c r="C811" s="92"/>
      <c r="I811" s="17"/>
      <c r="J811" s="73"/>
    </row>
    <row r="812" spans="3:10" x14ac:dyDescent="0.3">
      <c r="C812" s="92"/>
      <c r="I812" s="17"/>
      <c r="J812" s="73"/>
    </row>
    <row r="813" spans="3:10" x14ac:dyDescent="0.3">
      <c r="C813" s="92"/>
      <c r="I813" s="17"/>
      <c r="J813" s="73"/>
    </row>
    <row r="814" spans="3:10" x14ac:dyDescent="0.3">
      <c r="C814" s="92"/>
      <c r="I814" s="17"/>
      <c r="J814" s="73"/>
    </row>
    <row r="815" spans="3:10" x14ac:dyDescent="0.3">
      <c r="C815" s="92"/>
      <c r="I815" s="17"/>
      <c r="J815" s="73"/>
    </row>
    <row r="816" spans="3:10" x14ac:dyDescent="0.3">
      <c r="C816" s="92"/>
      <c r="I816" s="17"/>
      <c r="J816" s="73"/>
    </row>
    <row r="817" spans="3:10" x14ac:dyDescent="0.3">
      <c r="C817" s="92"/>
      <c r="I817" s="17"/>
      <c r="J817" s="73"/>
    </row>
    <row r="818" spans="3:10" x14ac:dyDescent="0.3">
      <c r="C818" s="92"/>
      <c r="I818" s="17"/>
      <c r="J818" s="73"/>
    </row>
    <row r="819" spans="3:10" x14ac:dyDescent="0.3">
      <c r="C819" s="92"/>
      <c r="I819" s="17"/>
      <c r="J819" s="73"/>
    </row>
    <row r="820" spans="3:10" x14ac:dyDescent="0.3">
      <c r="C820" s="92"/>
      <c r="I820" s="17"/>
      <c r="J820" s="73"/>
    </row>
    <row r="821" spans="3:10" x14ac:dyDescent="0.3">
      <c r="C821" s="92"/>
      <c r="I821" s="17"/>
      <c r="J821" s="73"/>
    </row>
    <row r="822" spans="3:10" x14ac:dyDescent="0.3">
      <c r="C822" s="92"/>
      <c r="I822" s="17"/>
      <c r="J822" s="73"/>
    </row>
    <row r="823" spans="3:10" x14ac:dyDescent="0.3">
      <c r="C823" s="92"/>
      <c r="I823" s="17"/>
      <c r="J823" s="73"/>
    </row>
    <row r="824" spans="3:10" x14ac:dyDescent="0.3">
      <c r="C824" s="92"/>
      <c r="I824" s="17"/>
      <c r="J824" s="73"/>
    </row>
    <row r="825" spans="3:10" x14ac:dyDescent="0.3">
      <c r="C825" s="92"/>
      <c r="I825" s="17"/>
      <c r="J825" s="73"/>
    </row>
    <row r="826" spans="3:10" x14ac:dyDescent="0.3">
      <c r="C826" s="92"/>
      <c r="I826" s="17"/>
      <c r="J826" s="73"/>
    </row>
    <row r="827" spans="3:10" x14ac:dyDescent="0.3">
      <c r="C827" s="92"/>
      <c r="I827" s="17"/>
      <c r="J827" s="73"/>
    </row>
    <row r="828" spans="3:10" x14ac:dyDescent="0.3">
      <c r="C828" s="92"/>
      <c r="I828" s="17"/>
      <c r="J828" s="73"/>
    </row>
    <row r="829" spans="3:10" x14ac:dyDescent="0.3">
      <c r="C829" s="92"/>
      <c r="I829" s="17"/>
      <c r="J829" s="73"/>
    </row>
    <row r="830" spans="3:10" x14ac:dyDescent="0.3">
      <c r="C830" s="92"/>
      <c r="I830" s="17"/>
      <c r="J830" s="73"/>
    </row>
    <row r="831" spans="3:10" x14ac:dyDescent="0.3">
      <c r="C831" s="92"/>
      <c r="I831" s="17"/>
      <c r="J831" s="73"/>
    </row>
    <row r="832" spans="3:10" x14ac:dyDescent="0.3">
      <c r="C832" s="92"/>
      <c r="I832" s="17"/>
      <c r="J832" s="73"/>
    </row>
    <row r="833" spans="3:10" x14ac:dyDescent="0.3">
      <c r="C833" s="92"/>
      <c r="I833" s="17"/>
      <c r="J833" s="73"/>
    </row>
    <row r="834" spans="3:10" x14ac:dyDescent="0.3">
      <c r="C834" s="92"/>
      <c r="I834" s="17"/>
      <c r="J834" s="73"/>
    </row>
    <row r="835" spans="3:10" x14ac:dyDescent="0.3">
      <c r="C835" s="92"/>
      <c r="I835" s="17"/>
      <c r="J835" s="73"/>
    </row>
    <row r="836" spans="3:10" x14ac:dyDescent="0.3">
      <c r="C836" s="92"/>
      <c r="I836" s="17"/>
      <c r="J836" s="73"/>
    </row>
    <row r="837" spans="3:10" x14ac:dyDescent="0.3">
      <c r="C837" s="92"/>
      <c r="I837" s="17"/>
      <c r="J837" s="73"/>
    </row>
    <row r="838" spans="3:10" x14ac:dyDescent="0.3">
      <c r="C838" s="92"/>
      <c r="I838" s="17"/>
      <c r="J838" s="73"/>
    </row>
    <row r="839" spans="3:10" x14ac:dyDescent="0.3">
      <c r="C839" s="92"/>
      <c r="I839" s="17"/>
      <c r="J839" s="73"/>
    </row>
    <row r="840" spans="3:10" x14ac:dyDescent="0.3">
      <c r="C840" s="92"/>
      <c r="I840" s="17"/>
      <c r="J840" s="73"/>
    </row>
    <row r="841" spans="3:10" x14ac:dyDescent="0.3">
      <c r="C841" s="92"/>
      <c r="I841" s="17"/>
      <c r="J841" s="73"/>
    </row>
    <row r="842" spans="3:10" x14ac:dyDescent="0.3">
      <c r="C842" s="92"/>
      <c r="I842" s="17"/>
      <c r="J842" s="73"/>
    </row>
    <row r="843" spans="3:10" x14ac:dyDescent="0.3">
      <c r="C843" s="92"/>
      <c r="I843" s="17"/>
      <c r="J843" s="73"/>
    </row>
    <row r="844" spans="3:10" x14ac:dyDescent="0.3">
      <c r="C844" s="92"/>
      <c r="I844" s="17"/>
      <c r="J844" s="73"/>
    </row>
    <row r="845" spans="3:10" x14ac:dyDescent="0.3">
      <c r="C845" s="92"/>
      <c r="I845" s="17"/>
      <c r="J845" s="73"/>
    </row>
    <row r="846" spans="3:10" x14ac:dyDescent="0.3">
      <c r="C846" s="92"/>
      <c r="I846" s="17"/>
      <c r="J846" s="73"/>
    </row>
    <row r="847" spans="3:10" x14ac:dyDescent="0.3">
      <c r="C847" s="92"/>
      <c r="I847" s="17"/>
      <c r="J847" s="73"/>
    </row>
    <row r="848" spans="3:10" x14ac:dyDescent="0.3">
      <c r="C848" s="92"/>
      <c r="I848" s="17"/>
      <c r="J848" s="73"/>
    </row>
    <row r="849" spans="3:10" x14ac:dyDescent="0.3">
      <c r="C849" s="92"/>
      <c r="I849" s="17"/>
      <c r="J849" s="73"/>
    </row>
    <row r="850" spans="3:10" x14ac:dyDescent="0.3">
      <c r="C850" s="92"/>
      <c r="I850" s="17"/>
      <c r="J850" s="73"/>
    </row>
    <row r="851" spans="3:10" x14ac:dyDescent="0.3">
      <c r="C851" s="92"/>
      <c r="I851" s="17"/>
      <c r="J851" s="73"/>
    </row>
    <row r="852" spans="3:10" x14ac:dyDescent="0.3">
      <c r="C852" s="92"/>
      <c r="I852" s="17"/>
      <c r="J852" s="73"/>
    </row>
    <row r="853" spans="3:10" x14ac:dyDescent="0.3">
      <c r="C853" s="92"/>
      <c r="I853" s="17"/>
      <c r="J853" s="73"/>
    </row>
    <row r="854" spans="3:10" x14ac:dyDescent="0.3">
      <c r="C854" s="92"/>
      <c r="I854" s="17"/>
      <c r="J854" s="73"/>
    </row>
    <row r="855" spans="3:10" x14ac:dyDescent="0.3">
      <c r="C855" s="92"/>
      <c r="I855" s="17"/>
      <c r="J855" s="73"/>
    </row>
    <row r="856" spans="3:10" x14ac:dyDescent="0.3">
      <c r="C856" s="92"/>
      <c r="I856" s="17"/>
      <c r="J856" s="73"/>
    </row>
    <row r="857" spans="3:10" x14ac:dyDescent="0.3">
      <c r="C857" s="92"/>
      <c r="I857" s="17"/>
      <c r="J857" s="73"/>
    </row>
    <row r="858" spans="3:10" x14ac:dyDescent="0.3">
      <c r="C858" s="92"/>
      <c r="I858" s="17"/>
      <c r="J858" s="73"/>
    </row>
    <row r="859" spans="3:10" x14ac:dyDescent="0.3">
      <c r="C859" s="92"/>
      <c r="I859" s="17"/>
      <c r="J859" s="73"/>
    </row>
    <row r="860" spans="3:10" x14ac:dyDescent="0.3">
      <c r="C860" s="92"/>
      <c r="I860" s="17"/>
      <c r="J860" s="73"/>
    </row>
    <row r="861" spans="3:10" x14ac:dyDescent="0.3">
      <c r="C861" s="92"/>
      <c r="I861" s="17"/>
      <c r="J861" s="73"/>
    </row>
    <row r="862" spans="3:10" x14ac:dyDescent="0.3">
      <c r="C862" s="92"/>
      <c r="I862" s="17"/>
      <c r="J862" s="73"/>
    </row>
    <row r="863" spans="3:10" x14ac:dyDescent="0.3">
      <c r="C863" s="92"/>
      <c r="I863" s="17"/>
      <c r="J863" s="73"/>
    </row>
    <row r="864" spans="3:10" x14ac:dyDescent="0.3">
      <c r="C864" s="92"/>
      <c r="I864" s="17"/>
      <c r="J864" s="73"/>
    </row>
    <row r="865" spans="3:10" x14ac:dyDescent="0.3">
      <c r="C865" s="92"/>
      <c r="I865" s="17"/>
      <c r="J865" s="73"/>
    </row>
    <row r="866" spans="3:10" x14ac:dyDescent="0.3">
      <c r="C866" s="92"/>
      <c r="I866" s="17"/>
      <c r="J866" s="73"/>
    </row>
    <row r="867" spans="3:10" x14ac:dyDescent="0.3">
      <c r="C867" s="92"/>
      <c r="I867" s="17"/>
      <c r="J867" s="73"/>
    </row>
    <row r="868" spans="3:10" x14ac:dyDescent="0.3">
      <c r="C868" s="92"/>
      <c r="I868" s="17"/>
      <c r="J868" s="73"/>
    </row>
    <row r="869" spans="3:10" x14ac:dyDescent="0.3">
      <c r="C869" s="92"/>
      <c r="I869" s="17"/>
      <c r="J869" s="73"/>
    </row>
    <row r="870" spans="3:10" x14ac:dyDescent="0.3">
      <c r="C870" s="92"/>
      <c r="I870" s="17"/>
      <c r="J870" s="73"/>
    </row>
    <row r="871" spans="3:10" x14ac:dyDescent="0.3">
      <c r="C871" s="92"/>
      <c r="I871" s="17"/>
      <c r="J871" s="73"/>
    </row>
    <row r="872" spans="3:10" x14ac:dyDescent="0.3">
      <c r="C872" s="92"/>
      <c r="I872" s="17"/>
      <c r="J872" s="73"/>
    </row>
    <row r="873" spans="3:10" x14ac:dyDescent="0.3">
      <c r="C873" s="92"/>
      <c r="I873" s="17"/>
      <c r="J873" s="73"/>
    </row>
    <row r="874" spans="3:10" x14ac:dyDescent="0.3">
      <c r="C874" s="92"/>
      <c r="I874" s="17"/>
      <c r="J874" s="73"/>
    </row>
    <row r="875" spans="3:10" x14ac:dyDescent="0.3">
      <c r="C875" s="92"/>
      <c r="I875" s="17"/>
      <c r="J875" s="73"/>
    </row>
    <row r="876" spans="3:10" x14ac:dyDescent="0.3">
      <c r="C876" s="92"/>
      <c r="I876" s="17"/>
      <c r="J876" s="73"/>
    </row>
    <row r="877" spans="3:10" x14ac:dyDescent="0.3">
      <c r="C877" s="92"/>
      <c r="I877" s="17"/>
      <c r="J877" s="73"/>
    </row>
    <row r="878" spans="3:10" x14ac:dyDescent="0.3">
      <c r="C878" s="92"/>
      <c r="I878" s="17"/>
      <c r="J878" s="73"/>
    </row>
    <row r="879" spans="3:10" x14ac:dyDescent="0.3">
      <c r="C879" s="92"/>
      <c r="I879" s="17"/>
      <c r="J879" s="73"/>
    </row>
    <row r="880" spans="3:10" x14ac:dyDescent="0.3">
      <c r="C880" s="92"/>
      <c r="I880" s="17"/>
      <c r="J880" s="73"/>
    </row>
    <row r="881" spans="3:10" x14ac:dyDescent="0.3">
      <c r="C881" s="92"/>
      <c r="I881" s="17"/>
      <c r="J881" s="73"/>
    </row>
    <row r="882" spans="3:10" x14ac:dyDescent="0.3">
      <c r="C882" s="92"/>
      <c r="I882" s="17"/>
      <c r="J882" s="73"/>
    </row>
    <row r="883" spans="3:10" x14ac:dyDescent="0.3">
      <c r="C883" s="92"/>
      <c r="I883" s="17"/>
      <c r="J883" s="73"/>
    </row>
    <row r="884" spans="3:10" x14ac:dyDescent="0.3">
      <c r="C884" s="92"/>
      <c r="I884" s="17"/>
      <c r="J884" s="73"/>
    </row>
    <row r="885" spans="3:10" x14ac:dyDescent="0.3">
      <c r="C885" s="92"/>
      <c r="I885" s="17"/>
      <c r="J885" s="73"/>
    </row>
    <row r="886" spans="3:10" x14ac:dyDescent="0.3">
      <c r="C886" s="92"/>
      <c r="I886" s="17"/>
      <c r="J886" s="73"/>
    </row>
    <row r="887" spans="3:10" x14ac:dyDescent="0.3">
      <c r="C887" s="92"/>
      <c r="I887" s="17"/>
      <c r="J887" s="73"/>
    </row>
    <row r="888" spans="3:10" x14ac:dyDescent="0.3">
      <c r="C888" s="92"/>
      <c r="I888" s="17"/>
      <c r="J888" s="73"/>
    </row>
    <row r="889" spans="3:10" x14ac:dyDescent="0.3">
      <c r="C889" s="92"/>
      <c r="I889" s="17"/>
      <c r="J889" s="73"/>
    </row>
    <row r="890" spans="3:10" x14ac:dyDescent="0.3">
      <c r="C890" s="92"/>
      <c r="I890" s="17"/>
      <c r="J890" s="73"/>
    </row>
    <row r="891" spans="3:10" x14ac:dyDescent="0.3">
      <c r="C891" s="92"/>
      <c r="I891" s="17"/>
      <c r="J891" s="73"/>
    </row>
    <row r="892" spans="3:10" x14ac:dyDescent="0.3">
      <c r="C892" s="92"/>
      <c r="I892" s="17"/>
      <c r="J892" s="73"/>
    </row>
    <row r="893" spans="3:10" x14ac:dyDescent="0.3">
      <c r="C893" s="92"/>
      <c r="I893" s="17"/>
      <c r="J893" s="73"/>
    </row>
    <row r="894" spans="3:10" x14ac:dyDescent="0.3">
      <c r="C894" s="92"/>
      <c r="I894" s="17"/>
      <c r="J894" s="73"/>
    </row>
    <row r="895" spans="3:10" x14ac:dyDescent="0.3">
      <c r="C895" s="92"/>
      <c r="I895" s="17"/>
      <c r="J895" s="73"/>
    </row>
    <row r="896" spans="3:10" x14ac:dyDescent="0.3">
      <c r="C896" s="92"/>
      <c r="I896" s="17"/>
      <c r="J896" s="73"/>
    </row>
    <row r="897" spans="3:10" x14ac:dyDescent="0.3">
      <c r="C897" s="92"/>
      <c r="I897" s="17"/>
      <c r="J897" s="73"/>
    </row>
    <row r="898" spans="3:10" x14ac:dyDescent="0.3">
      <c r="C898" s="92"/>
      <c r="I898" s="17"/>
      <c r="J898" s="73"/>
    </row>
    <row r="899" spans="3:10" x14ac:dyDescent="0.3">
      <c r="C899" s="92"/>
      <c r="I899" s="17"/>
      <c r="J899" s="73"/>
    </row>
    <row r="900" spans="3:10" x14ac:dyDescent="0.3">
      <c r="C900" s="92"/>
      <c r="I900" s="17"/>
      <c r="J900" s="73"/>
    </row>
    <row r="901" spans="3:10" x14ac:dyDescent="0.3">
      <c r="C901" s="92"/>
      <c r="I901" s="17"/>
      <c r="J901" s="73"/>
    </row>
    <row r="902" spans="3:10" x14ac:dyDescent="0.3">
      <c r="C902" s="92"/>
      <c r="I902" s="17"/>
      <c r="J902" s="73"/>
    </row>
    <row r="903" spans="3:10" x14ac:dyDescent="0.3">
      <c r="C903" s="92"/>
      <c r="I903" s="17"/>
      <c r="J903" s="73"/>
    </row>
    <row r="904" spans="3:10" x14ac:dyDescent="0.3">
      <c r="C904" s="92"/>
      <c r="I904" s="17"/>
      <c r="J904" s="73"/>
    </row>
    <row r="905" spans="3:10" x14ac:dyDescent="0.3">
      <c r="C905" s="92"/>
      <c r="I905" s="17"/>
      <c r="J905" s="73"/>
    </row>
    <row r="906" spans="3:10" x14ac:dyDescent="0.3">
      <c r="C906" s="92"/>
      <c r="I906" s="17"/>
      <c r="J906" s="73"/>
    </row>
    <row r="907" spans="3:10" x14ac:dyDescent="0.3">
      <c r="C907" s="92"/>
      <c r="I907" s="17"/>
      <c r="J907" s="73"/>
    </row>
    <row r="908" spans="3:10" x14ac:dyDescent="0.3">
      <c r="C908" s="92"/>
      <c r="I908" s="17"/>
      <c r="J908" s="73"/>
    </row>
    <row r="909" spans="3:10" x14ac:dyDescent="0.3">
      <c r="C909" s="92"/>
      <c r="I909" s="17"/>
      <c r="J909" s="73"/>
    </row>
    <row r="910" spans="3:10" x14ac:dyDescent="0.3">
      <c r="C910" s="92"/>
      <c r="I910" s="17"/>
      <c r="J910" s="73"/>
    </row>
    <row r="911" spans="3:10" x14ac:dyDescent="0.3">
      <c r="C911" s="92"/>
      <c r="I911" s="17"/>
      <c r="J911" s="73"/>
    </row>
    <row r="912" spans="3:10" x14ac:dyDescent="0.3">
      <c r="C912" s="92"/>
      <c r="I912" s="17"/>
      <c r="J912" s="73"/>
    </row>
    <row r="913" spans="3:10" x14ac:dyDescent="0.3">
      <c r="C913" s="92"/>
      <c r="I913" s="17"/>
      <c r="J913" s="73"/>
    </row>
    <row r="914" spans="3:10" x14ac:dyDescent="0.3">
      <c r="C914" s="92"/>
      <c r="I914" s="17"/>
      <c r="J914" s="73"/>
    </row>
    <row r="915" spans="3:10" x14ac:dyDescent="0.3">
      <c r="C915" s="92"/>
      <c r="I915" s="17"/>
      <c r="J915" s="73"/>
    </row>
    <row r="916" spans="3:10" x14ac:dyDescent="0.3">
      <c r="C916" s="92"/>
      <c r="I916" s="17"/>
      <c r="J916" s="73"/>
    </row>
    <row r="917" spans="3:10" x14ac:dyDescent="0.3">
      <c r="C917" s="92"/>
      <c r="I917" s="17"/>
      <c r="J917" s="73"/>
    </row>
    <row r="918" spans="3:10" x14ac:dyDescent="0.3">
      <c r="C918" s="92"/>
      <c r="I918" s="17"/>
      <c r="J918" s="73"/>
    </row>
    <row r="919" spans="3:10" x14ac:dyDescent="0.3">
      <c r="C919" s="92"/>
      <c r="I919" s="17"/>
      <c r="J919" s="73"/>
    </row>
    <row r="920" spans="3:10" x14ac:dyDescent="0.3">
      <c r="C920" s="92"/>
      <c r="I920" s="17"/>
      <c r="J920" s="73"/>
    </row>
    <row r="921" spans="3:10" x14ac:dyDescent="0.3">
      <c r="C921" s="92"/>
      <c r="I921" s="17"/>
      <c r="J921" s="73"/>
    </row>
    <row r="922" spans="3:10" x14ac:dyDescent="0.3">
      <c r="C922" s="92"/>
      <c r="I922" s="17"/>
      <c r="J922" s="73"/>
    </row>
    <row r="923" spans="3:10" x14ac:dyDescent="0.3">
      <c r="C923" s="92"/>
      <c r="I923" s="17"/>
      <c r="J923" s="73"/>
    </row>
    <row r="924" spans="3:10" x14ac:dyDescent="0.3">
      <c r="C924" s="92"/>
      <c r="I924" s="17"/>
      <c r="J924" s="73"/>
    </row>
    <row r="925" spans="3:10" x14ac:dyDescent="0.3">
      <c r="C925" s="92"/>
      <c r="I925" s="17"/>
      <c r="J925" s="73"/>
    </row>
    <row r="926" spans="3:10" x14ac:dyDescent="0.3">
      <c r="C926" s="92"/>
      <c r="I926" s="17"/>
      <c r="J926" s="73"/>
    </row>
    <row r="927" spans="3:10" x14ac:dyDescent="0.3">
      <c r="C927" s="92"/>
      <c r="I927" s="17"/>
      <c r="J927" s="73"/>
    </row>
    <row r="928" spans="3:10" x14ac:dyDescent="0.3">
      <c r="C928" s="92"/>
      <c r="I928" s="17"/>
      <c r="J928" s="73"/>
    </row>
    <row r="929" spans="3:10" x14ac:dyDescent="0.3">
      <c r="C929" s="92"/>
      <c r="I929" s="17"/>
      <c r="J929" s="73"/>
    </row>
    <row r="930" spans="3:10" x14ac:dyDescent="0.3">
      <c r="C930" s="92"/>
      <c r="I930" s="17"/>
      <c r="J930" s="73"/>
    </row>
    <row r="931" spans="3:10" x14ac:dyDescent="0.3">
      <c r="C931" s="92"/>
      <c r="I931" s="17"/>
      <c r="J931" s="73"/>
    </row>
    <row r="932" spans="3:10" x14ac:dyDescent="0.3">
      <c r="C932" s="92"/>
      <c r="I932" s="17"/>
      <c r="J932" s="73"/>
    </row>
    <row r="933" spans="3:10" x14ac:dyDescent="0.3">
      <c r="C933" s="92"/>
      <c r="I933" s="17"/>
      <c r="J933" s="73"/>
    </row>
    <row r="934" spans="3:10" x14ac:dyDescent="0.3">
      <c r="C934" s="92"/>
      <c r="I934" s="17"/>
      <c r="J934" s="73"/>
    </row>
    <row r="935" spans="3:10" x14ac:dyDescent="0.3">
      <c r="C935" s="92"/>
      <c r="I935" s="17"/>
      <c r="J935" s="73"/>
    </row>
    <row r="936" spans="3:10" x14ac:dyDescent="0.3">
      <c r="C936" s="92"/>
      <c r="I936" s="17"/>
      <c r="J936" s="73"/>
    </row>
    <row r="937" spans="3:10" x14ac:dyDescent="0.3">
      <c r="C937" s="92"/>
      <c r="I937" s="17"/>
      <c r="J937" s="73"/>
    </row>
    <row r="938" spans="3:10" x14ac:dyDescent="0.3">
      <c r="C938" s="92"/>
      <c r="I938" s="17"/>
      <c r="J938" s="73"/>
    </row>
    <row r="939" spans="3:10" x14ac:dyDescent="0.3">
      <c r="C939" s="92"/>
      <c r="I939" s="17"/>
      <c r="J939" s="73"/>
    </row>
    <row r="940" spans="3:10" x14ac:dyDescent="0.3">
      <c r="C940" s="92"/>
      <c r="I940" s="17"/>
      <c r="J940" s="73"/>
    </row>
    <row r="941" spans="3:10" x14ac:dyDescent="0.3">
      <c r="C941" s="92"/>
      <c r="I941" s="17"/>
      <c r="J941" s="73"/>
    </row>
    <row r="942" spans="3:10" x14ac:dyDescent="0.3">
      <c r="C942" s="92"/>
      <c r="I942" s="17"/>
      <c r="J942" s="73"/>
    </row>
    <row r="943" spans="3:10" x14ac:dyDescent="0.3">
      <c r="C943" s="92"/>
      <c r="I943" s="17"/>
      <c r="J943" s="73"/>
    </row>
    <row r="944" spans="3:10" x14ac:dyDescent="0.3">
      <c r="C944" s="92"/>
      <c r="I944" s="17"/>
      <c r="J944" s="73"/>
    </row>
    <row r="945" spans="3:10" x14ac:dyDescent="0.3">
      <c r="C945" s="92"/>
      <c r="I945" s="17"/>
      <c r="J945" s="73"/>
    </row>
    <row r="946" spans="3:10" x14ac:dyDescent="0.3">
      <c r="C946" s="92"/>
      <c r="I946" s="17"/>
      <c r="J946" s="73"/>
    </row>
    <row r="947" spans="3:10" x14ac:dyDescent="0.3">
      <c r="C947" s="92"/>
      <c r="I947" s="17"/>
      <c r="J947" s="73"/>
    </row>
    <row r="948" spans="3:10" x14ac:dyDescent="0.3">
      <c r="C948" s="92"/>
      <c r="I948" s="17"/>
      <c r="J948" s="73"/>
    </row>
    <row r="949" spans="3:10" x14ac:dyDescent="0.3">
      <c r="C949" s="92"/>
      <c r="I949" s="17"/>
      <c r="J949" s="73"/>
    </row>
    <row r="950" spans="3:10" x14ac:dyDescent="0.3">
      <c r="C950" s="92"/>
      <c r="I950" s="17"/>
      <c r="J950" s="73"/>
    </row>
    <row r="951" spans="3:10" x14ac:dyDescent="0.3">
      <c r="C951" s="92"/>
      <c r="I951" s="17"/>
      <c r="J951" s="73"/>
    </row>
    <row r="952" spans="3:10" x14ac:dyDescent="0.3">
      <c r="C952" s="92"/>
      <c r="I952" s="17"/>
      <c r="J952" s="73"/>
    </row>
    <row r="953" spans="3:10" x14ac:dyDescent="0.3">
      <c r="C953" s="92"/>
      <c r="I953" s="17"/>
      <c r="J953" s="73"/>
    </row>
    <row r="954" spans="3:10" x14ac:dyDescent="0.3">
      <c r="C954" s="92"/>
      <c r="I954" s="17"/>
      <c r="J954" s="73"/>
    </row>
    <row r="955" spans="3:10" x14ac:dyDescent="0.3">
      <c r="C955" s="92"/>
      <c r="I955" s="17"/>
      <c r="J955" s="73"/>
    </row>
    <row r="956" spans="3:10" x14ac:dyDescent="0.3">
      <c r="C956" s="92"/>
      <c r="I956" s="17"/>
      <c r="J956" s="73"/>
    </row>
    <row r="957" spans="3:10" x14ac:dyDescent="0.3">
      <c r="C957" s="92"/>
      <c r="I957" s="17"/>
      <c r="J957" s="73"/>
    </row>
    <row r="958" spans="3:10" x14ac:dyDescent="0.3">
      <c r="C958" s="92"/>
      <c r="I958" s="17"/>
      <c r="J958" s="73"/>
    </row>
    <row r="959" spans="3:10" x14ac:dyDescent="0.3">
      <c r="C959" s="92"/>
      <c r="I959" s="17"/>
      <c r="J959" s="73"/>
    </row>
    <row r="960" spans="3:10" x14ac:dyDescent="0.3">
      <c r="C960" s="92"/>
      <c r="I960" s="17"/>
      <c r="J960" s="73"/>
    </row>
    <row r="961" spans="3:10" x14ac:dyDescent="0.3">
      <c r="C961" s="92"/>
      <c r="I961" s="17"/>
      <c r="J961" s="73"/>
    </row>
    <row r="962" spans="3:10" x14ac:dyDescent="0.3">
      <c r="C962" s="92"/>
      <c r="I962" s="17"/>
      <c r="J962" s="73"/>
    </row>
    <row r="963" spans="3:10" x14ac:dyDescent="0.3">
      <c r="C963" s="92"/>
      <c r="I963" s="17"/>
      <c r="J963" s="73"/>
    </row>
    <row r="964" spans="3:10" x14ac:dyDescent="0.3">
      <c r="C964" s="92"/>
      <c r="I964" s="17"/>
      <c r="J964" s="73"/>
    </row>
    <row r="965" spans="3:10" x14ac:dyDescent="0.3">
      <c r="C965" s="92"/>
      <c r="I965" s="17"/>
      <c r="J965" s="73"/>
    </row>
    <row r="966" spans="3:10" x14ac:dyDescent="0.3">
      <c r="C966" s="92"/>
      <c r="I966" s="17"/>
      <c r="J966" s="73"/>
    </row>
    <row r="967" spans="3:10" x14ac:dyDescent="0.3">
      <c r="C967" s="92"/>
      <c r="I967" s="17"/>
      <c r="J967" s="73"/>
    </row>
    <row r="968" spans="3:10" x14ac:dyDescent="0.3">
      <c r="C968" s="92"/>
      <c r="I968" s="17"/>
      <c r="J968" s="73"/>
    </row>
    <row r="969" spans="3:10" x14ac:dyDescent="0.3">
      <c r="C969" s="92"/>
      <c r="I969" s="17"/>
      <c r="J969" s="73"/>
    </row>
    <row r="970" spans="3:10" x14ac:dyDescent="0.3">
      <c r="C970" s="92"/>
      <c r="I970" s="17"/>
      <c r="J970" s="73"/>
    </row>
    <row r="971" spans="3:10" x14ac:dyDescent="0.3">
      <c r="C971" s="92"/>
      <c r="I971" s="17"/>
      <c r="J971" s="73"/>
    </row>
    <row r="972" spans="3:10" x14ac:dyDescent="0.3">
      <c r="C972" s="92"/>
      <c r="I972" s="17"/>
      <c r="J972" s="73"/>
    </row>
    <row r="973" spans="3:10" x14ac:dyDescent="0.3">
      <c r="C973" s="92"/>
      <c r="I973" s="17"/>
      <c r="J973" s="73"/>
    </row>
    <row r="974" spans="3:10" x14ac:dyDescent="0.3">
      <c r="C974" s="92"/>
      <c r="I974" s="17"/>
      <c r="J974" s="73"/>
    </row>
    <row r="975" spans="3:10" x14ac:dyDescent="0.3">
      <c r="C975" s="92"/>
      <c r="I975" s="17"/>
      <c r="J975" s="73"/>
    </row>
    <row r="976" spans="3:10" x14ac:dyDescent="0.3">
      <c r="C976" s="92"/>
      <c r="I976" s="17"/>
      <c r="J976" s="73"/>
    </row>
    <row r="977" spans="3:10" x14ac:dyDescent="0.3">
      <c r="C977" s="92"/>
      <c r="I977" s="17"/>
      <c r="J977" s="73"/>
    </row>
    <row r="978" spans="3:10" x14ac:dyDescent="0.3">
      <c r="C978" s="92"/>
      <c r="I978" s="17"/>
      <c r="J978" s="73"/>
    </row>
    <row r="979" spans="3:10" x14ac:dyDescent="0.3">
      <c r="C979" s="92"/>
      <c r="I979" s="17"/>
      <c r="J979" s="73"/>
    </row>
    <row r="980" spans="3:10" x14ac:dyDescent="0.3">
      <c r="C980" s="92"/>
      <c r="I980" s="17"/>
      <c r="J980" s="73"/>
    </row>
    <row r="981" spans="3:10" x14ac:dyDescent="0.3">
      <c r="C981" s="92"/>
      <c r="I981" s="17"/>
      <c r="J981" s="73"/>
    </row>
    <row r="982" spans="3:10" x14ac:dyDescent="0.3">
      <c r="C982" s="92"/>
      <c r="I982" s="17"/>
      <c r="J982" s="73"/>
    </row>
    <row r="983" spans="3:10" x14ac:dyDescent="0.3">
      <c r="C983" s="92"/>
      <c r="I983" s="17"/>
      <c r="J983" s="73"/>
    </row>
    <row r="984" spans="3:10" x14ac:dyDescent="0.3">
      <c r="C984" s="92"/>
      <c r="I984" s="17"/>
      <c r="J984" s="73"/>
    </row>
    <row r="985" spans="3:10" x14ac:dyDescent="0.3">
      <c r="C985" s="92"/>
      <c r="I985" s="17"/>
      <c r="J985" s="73"/>
    </row>
    <row r="986" spans="3:10" x14ac:dyDescent="0.3">
      <c r="C986" s="92"/>
      <c r="I986" s="17"/>
      <c r="J986" s="73"/>
    </row>
    <row r="987" spans="3:10" x14ac:dyDescent="0.3">
      <c r="C987" s="92"/>
      <c r="I987" s="17"/>
      <c r="J987" s="73"/>
    </row>
    <row r="988" spans="3:10" x14ac:dyDescent="0.3">
      <c r="C988" s="92"/>
      <c r="I988" s="17"/>
      <c r="J988" s="73"/>
    </row>
    <row r="989" spans="3:10" x14ac:dyDescent="0.3">
      <c r="C989" s="92"/>
      <c r="I989" s="17"/>
      <c r="J989" s="73"/>
    </row>
    <row r="990" spans="3:10" x14ac:dyDescent="0.3">
      <c r="C990" s="92"/>
      <c r="I990" s="17"/>
      <c r="J990" s="73"/>
    </row>
    <row r="991" spans="3:10" x14ac:dyDescent="0.3">
      <c r="C991" s="92"/>
      <c r="I991" s="17"/>
      <c r="J991" s="73"/>
    </row>
    <row r="992" spans="3:10" x14ac:dyDescent="0.3">
      <c r="C992" s="92"/>
      <c r="I992" s="17"/>
      <c r="J992" s="73"/>
    </row>
    <row r="993" spans="3:10" x14ac:dyDescent="0.3">
      <c r="C993" s="92"/>
      <c r="I993" s="17"/>
      <c r="J993" s="73"/>
    </row>
    <row r="994" spans="3:10" x14ac:dyDescent="0.3">
      <c r="C994" s="92"/>
      <c r="I994" s="17"/>
      <c r="J994" s="73"/>
    </row>
  </sheetData>
  <mergeCells count="1">
    <mergeCell ref="C15:F15"/>
  </mergeCells>
  <pageMargins left="0.70866141732283472" right="0.70866141732283472" top="0.74803149606299213" bottom="0.74803149606299213" header="0" footer="0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B60EB-0BB4-40F8-8CCA-5C20F38FA472}">
  <dimension ref="A1"/>
  <sheetViews>
    <sheetView workbookViewId="0">
      <selection activeCell="O10" sqref="O10"/>
    </sheetView>
  </sheetViews>
  <sheetFormatPr defaultRowHeight="14.25" x14ac:dyDescent="0.2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C2727-C0D6-4888-9619-5A20EE747A1A}">
  <dimension ref="A1"/>
  <sheetViews>
    <sheetView workbookViewId="0"/>
  </sheetViews>
  <sheetFormatPr defaultRowHeight="14.25" x14ac:dyDescent="0.2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6F0F5-B83C-4C39-B871-3A63A45B7D02}">
  <dimension ref="A1"/>
  <sheetViews>
    <sheetView topLeftCell="A10" workbookViewId="0">
      <selection activeCell="N43" sqref="N43"/>
    </sheetView>
  </sheetViews>
  <sheetFormatPr defaultRowHeight="14.25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29"/>
  <sheetViews>
    <sheetView topLeftCell="A2" zoomScaleNormal="100" workbookViewId="0">
      <selection activeCell="E36" sqref="E35:E36"/>
    </sheetView>
  </sheetViews>
  <sheetFormatPr defaultColWidth="12.625" defaultRowHeight="15" customHeight="1" x14ac:dyDescent="0.3"/>
  <cols>
    <col min="1" max="1" width="4.375" style="12" customWidth="1"/>
    <col min="2" max="2" width="15" style="12" bestFit="1" customWidth="1"/>
    <col min="3" max="3" width="11.25" style="12" bestFit="1" customWidth="1"/>
    <col min="4" max="4" width="16.5" style="12" customWidth="1"/>
    <col min="5" max="5" width="10.875" style="12" customWidth="1"/>
    <col min="6" max="6" width="12.125" style="12" bestFit="1" customWidth="1"/>
    <col min="7" max="7" width="12.75" style="12" bestFit="1" customWidth="1"/>
    <col min="8" max="8" width="13" style="12" bestFit="1" customWidth="1"/>
    <col min="9" max="16384" width="12.625" style="12"/>
  </cols>
  <sheetData>
    <row r="1" spans="1:8" s="15" customFormat="1" ht="33" x14ac:dyDescent="0.2">
      <c r="A1" s="13" t="s">
        <v>16</v>
      </c>
      <c r="B1" s="13" t="s">
        <v>19</v>
      </c>
      <c r="C1" s="14" t="s">
        <v>29</v>
      </c>
      <c r="D1" s="14" t="s">
        <v>37</v>
      </c>
      <c r="E1" s="14" t="s">
        <v>38</v>
      </c>
      <c r="F1" s="14" t="s">
        <v>30</v>
      </c>
      <c r="G1" s="14" t="s">
        <v>51</v>
      </c>
    </row>
    <row r="2" spans="1:8" ht="15" customHeight="1" x14ac:dyDescent="0.3">
      <c r="A2" s="10">
        <v>1</v>
      </c>
      <c r="B2" s="10" t="s">
        <v>77</v>
      </c>
      <c r="C2" s="11">
        <v>0</v>
      </c>
      <c r="D2" s="11">
        <v>0</v>
      </c>
      <c r="E2" s="11">
        <f>21.93*7.97</f>
        <v>174.78209999999999</v>
      </c>
      <c r="F2" s="11">
        <f>SUM(C2:E2)</f>
        <v>174.78209999999999</v>
      </c>
      <c r="G2" s="11">
        <f t="shared" ref="G2:G15" si="0">F2*10.764</f>
        <v>1881.3545243999997</v>
      </c>
    </row>
    <row r="3" spans="1:8" ht="15" customHeight="1" x14ac:dyDescent="0.3">
      <c r="A3" s="10">
        <v>2</v>
      </c>
      <c r="B3" s="10" t="s">
        <v>78</v>
      </c>
      <c r="C3" s="11">
        <v>0</v>
      </c>
      <c r="D3" s="11">
        <v>0</v>
      </c>
      <c r="E3" s="11">
        <f>21.93*7.97</f>
        <v>174.78209999999999</v>
      </c>
      <c r="F3" s="11">
        <f t="shared" ref="F3:F4" si="1">SUM(C3:E3)</f>
        <v>174.78209999999999</v>
      </c>
      <c r="G3" s="11">
        <f t="shared" ref="G3:G4" si="2">F3*10.764</f>
        <v>1881.3545243999997</v>
      </c>
    </row>
    <row r="4" spans="1:8" ht="15" customHeight="1" x14ac:dyDescent="0.3">
      <c r="A4" s="10">
        <v>3</v>
      </c>
      <c r="B4" s="10" t="s">
        <v>55</v>
      </c>
      <c r="C4" s="11">
        <v>84.38</v>
      </c>
      <c r="D4" s="11">
        <v>6.77</v>
      </c>
      <c r="E4" s="11">
        <v>99.92</v>
      </c>
      <c r="F4" s="11">
        <f t="shared" si="1"/>
        <v>191.07</v>
      </c>
      <c r="G4" s="11">
        <f t="shared" si="2"/>
        <v>2056.6774799999998</v>
      </c>
    </row>
    <row r="5" spans="1:8" ht="15" customHeight="1" x14ac:dyDescent="0.3">
      <c r="A5" s="10">
        <v>4</v>
      </c>
      <c r="B5" s="10" t="s">
        <v>49</v>
      </c>
      <c r="C5" s="11">
        <v>67.959999999999994</v>
      </c>
      <c r="D5" s="11">
        <v>10.56</v>
      </c>
      <c r="E5" s="11">
        <v>112.55</v>
      </c>
      <c r="F5" s="11">
        <f>SUM(C5:E5)</f>
        <v>191.07</v>
      </c>
      <c r="G5" s="11">
        <f t="shared" si="0"/>
        <v>2056.6774799999998</v>
      </c>
      <c r="H5" s="17">
        <f>G5*3000</f>
        <v>6170032.4399999995</v>
      </c>
    </row>
    <row r="6" spans="1:8" ht="15" customHeight="1" x14ac:dyDescent="0.3">
      <c r="A6" s="10">
        <v>5</v>
      </c>
      <c r="B6" s="10" t="s">
        <v>40</v>
      </c>
      <c r="C6" s="11">
        <v>153.44999999999999</v>
      </c>
      <c r="D6" s="11">
        <v>37.619999999999997</v>
      </c>
      <c r="E6" s="11">
        <v>0</v>
      </c>
      <c r="F6" s="11">
        <f t="shared" ref="F6:F15" si="3">SUM(C6:E6)</f>
        <v>191.07</v>
      </c>
      <c r="G6" s="11">
        <f t="shared" si="0"/>
        <v>2056.6774799999998</v>
      </c>
      <c r="H6" s="17">
        <f>H5*10</f>
        <v>61700324.399999991</v>
      </c>
    </row>
    <row r="7" spans="1:8" ht="15" customHeight="1" x14ac:dyDescent="0.3">
      <c r="A7" s="10">
        <v>6</v>
      </c>
      <c r="B7" s="10" t="s">
        <v>41</v>
      </c>
      <c r="C7" s="11">
        <v>153.44999999999999</v>
      </c>
      <c r="D7" s="11">
        <v>37.619999999999997</v>
      </c>
      <c r="E7" s="11">
        <v>0</v>
      </c>
      <c r="F7" s="11">
        <f t="shared" si="3"/>
        <v>191.07</v>
      </c>
      <c r="G7" s="11">
        <f t="shared" si="0"/>
        <v>2056.6774799999998</v>
      </c>
    </row>
    <row r="8" spans="1:8" ht="15" customHeight="1" x14ac:dyDescent="0.3">
      <c r="A8" s="10">
        <v>7</v>
      </c>
      <c r="B8" s="10" t="s">
        <v>42</v>
      </c>
      <c r="C8" s="11">
        <v>153.44999999999999</v>
      </c>
      <c r="D8" s="11">
        <v>37.619999999999997</v>
      </c>
      <c r="E8" s="11">
        <v>0</v>
      </c>
      <c r="F8" s="11">
        <f t="shared" si="3"/>
        <v>191.07</v>
      </c>
      <c r="G8" s="11">
        <f t="shared" si="0"/>
        <v>2056.6774799999998</v>
      </c>
    </row>
    <row r="9" spans="1:8" ht="15" customHeight="1" x14ac:dyDescent="0.3">
      <c r="A9" s="10">
        <v>8</v>
      </c>
      <c r="B9" s="10" t="s">
        <v>43</v>
      </c>
      <c r="C9" s="11">
        <v>153.44999999999999</v>
      </c>
      <c r="D9" s="11">
        <v>37.619999999999997</v>
      </c>
      <c r="E9" s="11">
        <v>0</v>
      </c>
      <c r="F9" s="11">
        <f t="shared" si="3"/>
        <v>191.07</v>
      </c>
      <c r="G9" s="11">
        <f t="shared" si="0"/>
        <v>2056.6774799999998</v>
      </c>
    </row>
    <row r="10" spans="1:8" ht="15" customHeight="1" x14ac:dyDescent="0.3">
      <c r="A10" s="10">
        <v>9</v>
      </c>
      <c r="B10" s="10" t="s">
        <v>44</v>
      </c>
      <c r="C10" s="11">
        <v>153.44999999999999</v>
      </c>
      <c r="D10" s="11">
        <v>37.619999999999997</v>
      </c>
      <c r="E10" s="11">
        <v>0</v>
      </c>
      <c r="F10" s="11">
        <f t="shared" si="3"/>
        <v>191.07</v>
      </c>
      <c r="G10" s="11">
        <f t="shared" si="0"/>
        <v>2056.6774799999998</v>
      </c>
    </row>
    <row r="11" spans="1:8" ht="15" customHeight="1" x14ac:dyDescent="0.3">
      <c r="A11" s="10">
        <v>10</v>
      </c>
      <c r="B11" s="10" t="s">
        <v>45</v>
      </c>
      <c r="C11" s="11">
        <v>153.44999999999999</v>
      </c>
      <c r="D11" s="11">
        <v>37.619999999999997</v>
      </c>
      <c r="E11" s="11">
        <v>0</v>
      </c>
      <c r="F11" s="11">
        <f t="shared" si="3"/>
        <v>191.07</v>
      </c>
      <c r="G11" s="11">
        <f t="shared" si="0"/>
        <v>2056.6774799999998</v>
      </c>
    </row>
    <row r="12" spans="1:8" ht="15" customHeight="1" x14ac:dyDescent="0.3">
      <c r="A12" s="10">
        <v>11</v>
      </c>
      <c r="B12" s="10" t="s">
        <v>46</v>
      </c>
      <c r="C12" s="11">
        <v>153.44999999999999</v>
      </c>
      <c r="D12" s="11">
        <v>37.619999999999997</v>
      </c>
      <c r="E12" s="11">
        <v>0</v>
      </c>
      <c r="F12" s="11">
        <f t="shared" si="3"/>
        <v>191.07</v>
      </c>
      <c r="G12" s="11">
        <f t="shared" si="0"/>
        <v>2056.6774799999998</v>
      </c>
    </row>
    <row r="13" spans="1:8" ht="15" customHeight="1" x14ac:dyDescent="0.3">
      <c r="A13" s="10">
        <v>12</v>
      </c>
      <c r="B13" s="10" t="s">
        <v>47</v>
      </c>
      <c r="C13" s="11">
        <v>153.44999999999999</v>
      </c>
      <c r="D13" s="11">
        <v>37.619999999999997</v>
      </c>
      <c r="E13" s="11">
        <v>0</v>
      </c>
      <c r="F13" s="11">
        <f t="shared" si="3"/>
        <v>191.07</v>
      </c>
      <c r="G13" s="11">
        <f t="shared" si="0"/>
        <v>2056.6774799999998</v>
      </c>
    </row>
    <row r="14" spans="1:8" ht="15" customHeight="1" x14ac:dyDescent="0.3">
      <c r="A14" s="10">
        <v>13</v>
      </c>
      <c r="B14" s="10" t="s">
        <v>48</v>
      </c>
      <c r="C14" s="11">
        <v>153.44999999999999</v>
      </c>
      <c r="D14" s="11">
        <v>37.619999999999997</v>
      </c>
      <c r="E14" s="11">
        <v>0</v>
      </c>
      <c r="F14" s="11">
        <f t="shared" si="3"/>
        <v>191.07</v>
      </c>
      <c r="G14" s="11">
        <f t="shared" si="0"/>
        <v>2056.6774799999998</v>
      </c>
    </row>
    <row r="15" spans="1:8" ht="15" customHeight="1" x14ac:dyDescent="0.3">
      <c r="A15" s="10">
        <v>14</v>
      </c>
      <c r="B15" s="10" t="s">
        <v>24</v>
      </c>
      <c r="C15" s="11">
        <v>0</v>
      </c>
      <c r="D15" s="11">
        <v>37.619999999999997</v>
      </c>
      <c r="E15" s="11">
        <v>0</v>
      </c>
      <c r="F15" s="11">
        <f t="shared" si="3"/>
        <v>37.619999999999997</v>
      </c>
      <c r="G15" s="11">
        <f t="shared" si="0"/>
        <v>404.94167999999996</v>
      </c>
    </row>
    <row r="16" spans="1:8" ht="15" customHeight="1" x14ac:dyDescent="0.3">
      <c r="A16" s="98" t="s">
        <v>17</v>
      </c>
      <c r="B16" s="98"/>
      <c r="C16" s="18">
        <f>SUM(C2:C15)</f>
        <v>1533.39</v>
      </c>
      <c r="D16" s="18">
        <f>SUM(D2:D15)</f>
        <v>393.53000000000003</v>
      </c>
      <c r="E16" s="18">
        <f>SUM(E2:E15)</f>
        <v>562.03419999999994</v>
      </c>
      <c r="F16" s="18">
        <f>SUM(F2:F15)</f>
        <v>2488.9541999999997</v>
      </c>
      <c r="G16" s="18">
        <f>SUM(G2:G15)</f>
        <v>26791.103008799993</v>
      </c>
      <c r="H16" s="17"/>
    </row>
    <row r="17" spans="1:8" ht="15" customHeight="1" x14ac:dyDescent="0.3">
      <c r="A17" s="96" t="s">
        <v>39</v>
      </c>
      <c r="B17" s="99"/>
      <c r="C17" s="99"/>
      <c r="D17" s="99"/>
      <c r="E17" s="99"/>
      <c r="F17" s="97"/>
      <c r="G17" s="94">
        <v>32</v>
      </c>
      <c r="H17" s="17"/>
    </row>
    <row r="18" spans="1:8" ht="15" customHeight="1" x14ac:dyDescent="0.3">
      <c r="F18" s="17"/>
      <c r="G18" s="17">
        <v>3000</v>
      </c>
      <c r="H18" s="17">
        <v>30000</v>
      </c>
    </row>
    <row r="19" spans="1:8" ht="15" customHeight="1" x14ac:dyDescent="0.3">
      <c r="C19" s="12">
        <v>1534.81</v>
      </c>
      <c r="F19" s="17"/>
      <c r="G19" s="17">
        <f>ROUND(G16*G18,0)</f>
        <v>80373309</v>
      </c>
      <c r="H19" s="20">
        <f>H18*F16</f>
        <v>74668625.999999985</v>
      </c>
    </row>
    <row r="20" spans="1:8" ht="15" customHeight="1" x14ac:dyDescent="0.3">
      <c r="C20" s="17">
        <f>C19-C16</f>
        <v>1.4199999999998454</v>
      </c>
      <c r="F20" s="17"/>
      <c r="G20" s="17">
        <f>ROUND(G19*10%,0)</f>
        <v>8037331</v>
      </c>
      <c r="H20" s="20">
        <f>G22</f>
        <v>17600000</v>
      </c>
    </row>
    <row r="21" spans="1:8" ht="15" customHeight="1" x14ac:dyDescent="0.3">
      <c r="F21" s="17"/>
      <c r="G21" s="17">
        <v>550000</v>
      </c>
      <c r="H21" s="20">
        <f>H19+H20</f>
        <v>92268625.999999985</v>
      </c>
    </row>
    <row r="22" spans="1:8" ht="15" customHeight="1" x14ac:dyDescent="0.3">
      <c r="F22" s="16">
        <v>1948.52</v>
      </c>
      <c r="G22" s="16">
        <f>G21*G17</f>
        <v>17600000</v>
      </c>
    </row>
    <row r="23" spans="1:8" ht="15" customHeight="1" x14ac:dyDescent="0.3">
      <c r="F23" s="17">
        <f>F22*30000</f>
        <v>58455600</v>
      </c>
      <c r="G23" s="17">
        <f>G19+G22+G20</f>
        <v>106010640</v>
      </c>
      <c r="H23" s="30"/>
    </row>
    <row r="24" spans="1:8" ht="15" customHeight="1" x14ac:dyDescent="0.3">
      <c r="G24" s="17"/>
    </row>
    <row r="25" spans="1:8" ht="15" customHeight="1" x14ac:dyDescent="0.3">
      <c r="F25" s="30"/>
      <c r="G25" s="17"/>
    </row>
    <row r="26" spans="1:8" ht="15" customHeight="1" x14ac:dyDescent="0.3">
      <c r="F26" s="30"/>
      <c r="G26" s="17"/>
    </row>
    <row r="27" spans="1:8" ht="15" customHeight="1" x14ac:dyDescent="0.3">
      <c r="G27" s="17"/>
    </row>
    <row r="28" spans="1:8" ht="15" customHeight="1" x14ac:dyDescent="0.3">
      <c r="F28" s="30"/>
      <c r="G28" s="17"/>
    </row>
    <row r="29" spans="1:8" ht="15" customHeight="1" x14ac:dyDescent="0.3">
      <c r="F29" s="30"/>
      <c r="G29" s="17"/>
    </row>
  </sheetData>
  <mergeCells count="2">
    <mergeCell ref="A16:B16"/>
    <mergeCell ref="A17:F17"/>
  </mergeCells>
  <phoneticPr fontId="14" type="noConversion"/>
  <printOptions horizontalCentered="1" verticalCentered="1" gridLines="1"/>
  <pageMargins left="0.7" right="0.7" top="0.75" bottom="0.75" header="0" footer="0"/>
  <pageSetup paperSize="9" scale="6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DE78D-6C57-439A-B32D-79B1E0EAFDCA}">
  <dimension ref="A1:I13"/>
  <sheetViews>
    <sheetView zoomScaleNormal="100" workbookViewId="0">
      <selection sqref="A1:H13"/>
    </sheetView>
  </sheetViews>
  <sheetFormatPr defaultRowHeight="16.5" x14ac:dyDescent="0.2"/>
  <cols>
    <col min="1" max="1" width="3.5" style="49" customWidth="1"/>
    <col min="2" max="2" width="11.875" style="49" bestFit="1" customWidth="1"/>
    <col min="3" max="3" width="12.25" style="49" bestFit="1" customWidth="1"/>
    <col min="4" max="4" width="15" style="49" bestFit="1" customWidth="1"/>
    <col min="5" max="5" width="11.25" style="33" customWidth="1"/>
    <col min="6" max="6" width="12.25" style="49" customWidth="1"/>
    <col min="7" max="7" width="11.75" style="49" customWidth="1"/>
    <col min="8" max="8" width="15" style="49" bestFit="1" customWidth="1"/>
    <col min="9" max="242" width="9" style="49"/>
    <col min="243" max="243" width="9.125" style="49" customWidth="1"/>
    <col min="244" max="244" width="13.75" style="49" bestFit="1" customWidth="1"/>
    <col min="245" max="245" width="7.5" style="49" bestFit="1" customWidth="1"/>
    <col min="246" max="246" width="23.875" style="49" customWidth="1"/>
    <col min="247" max="247" width="9.625" style="49" customWidth="1"/>
    <col min="248" max="248" width="11.625" style="49" customWidth="1"/>
    <col min="249" max="250" width="15" style="49" customWidth="1"/>
    <col min="251" max="251" width="19" style="49" bestFit="1" customWidth="1"/>
    <col min="252" max="252" width="12.125" style="49" customWidth="1"/>
    <col min="253" max="253" width="10.125" style="49" bestFit="1" customWidth="1"/>
    <col min="254" max="254" width="27" style="49" bestFit="1" customWidth="1"/>
    <col min="255" max="255" width="0" style="49" hidden="1" customWidth="1"/>
    <col min="256" max="256" width="10.75" style="49" bestFit="1" customWidth="1"/>
    <col min="257" max="257" width="13.25" style="49" customWidth="1"/>
    <col min="258" max="258" width="15.375" style="49" bestFit="1" customWidth="1"/>
    <col min="259" max="259" width="16.875" style="49" bestFit="1" customWidth="1"/>
    <col min="260" max="260" width="15.375" style="49" bestFit="1" customWidth="1"/>
    <col min="261" max="261" width="15.375" style="49" customWidth="1"/>
    <col min="262" max="262" width="11.625" style="49" bestFit="1" customWidth="1"/>
    <col min="263" max="498" width="9" style="49"/>
    <col min="499" max="499" width="9.125" style="49" customWidth="1"/>
    <col min="500" max="500" width="13.75" style="49" bestFit="1" customWidth="1"/>
    <col min="501" max="501" width="7.5" style="49" bestFit="1" customWidth="1"/>
    <col min="502" max="502" width="23.875" style="49" customWidth="1"/>
    <col min="503" max="503" width="9.625" style="49" customWidth="1"/>
    <col min="504" max="504" width="11.625" style="49" customWidth="1"/>
    <col min="505" max="506" width="15" style="49" customWidth="1"/>
    <col min="507" max="507" width="19" style="49" bestFit="1" customWidth="1"/>
    <col min="508" max="508" width="12.125" style="49" customWidth="1"/>
    <col min="509" max="509" width="10.125" style="49" bestFit="1" customWidth="1"/>
    <col min="510" max="510" width="27" style="49" bestFit="1" customWidth="1"/>
    <col min="511" max="511" width="0" style="49" hidden="1" customWidth="1"/>
    <col min="512" max="512" width="10.75" style="49" bestFit="1" customWidth="1"/>
    <col min="513" max="513" width="13.25" style="49" customWidth="1"/>
    <col min="514" max="514" width="15.375" style="49" bestFit="1" customWidth="1"/>
    <col min="515" max="515" width="16.875" style="49" bestFit="1" customWidth="1"/>
    <col min="516" max="516" width="15.375" style="49" bestFit="1" customWidth="1"/>
    <col min="517" max="517" width="15.375" style="49" customWidth="1"/>
    <col min="518" max="518" width="11.625" style="49" bestFit="1" customWidth="1"/>
    <col min="519" max="754" width="9" style="49"/>
    <col min="755" max="755" width="9.125" style="49" customWidth="1"/>
    <col min="756" max="756" width="13.75" style="49" bestFit="1" customWidth="1"/>
    <col min="757" max="757" width="7.5" style="49" bestFit="1" customWidth="1"/>
    <col min="758" max="758" width="23.875" style="49" customWidth="1"/>
    <col min="759" max="759" width="9.625" style="49" customWidth="1"/>
    <col min="760" max="760" width="11.625" style="49" customWidth="1"/>
    <col min="761" max="762" width="15" style="49" customWidth="1"/>
    <col min="763" max="763" width="19" style="49" bestFit="1" customWidth="1"/>
    <col min="764" max="764" width="12.125" style="49" customWidth="1"/>
    <col min="765" max="765" width="10.125" style="49" bestFit="1" customWidth="1"/>
    <col min="766" max="766" width="27" style="49" bestFit="1" customWidth="1"/>
    <col min="767" max="767" width="0" style="49" hidden="1" customWidth="1"/>
    <col min="768" max="768" width="10.75" style="49" bestFit="1" customWidth="1"/>
    <col min="769" max="769" width="13.25" style="49" customWidth="1"/>
    <col min="770" max="770" width="15.375" style="49" bestFit="1" customWidth="1"/>
    <col min="771" max="771" width="16.875" style="49" bestFit="1" customWidth="1"/>
    <col min="772" max="772" width="15.375" style="49" bestFit="1" customWidth="1"/>
    <col min="773" max="773" width="15.375" style="49" customWidth="1"/>
    <col min="774" max="774" width="11.625" style="49" bestFit="1" customWidth="1"/>
    <col min="775" max="1010" width="9" style="49"/>
    <col min="1011" max="1011" width="9.125" style="49" customWidth="1"/>
    <col min="1012" max="1012" width="13.75" style="49" bestFit="1" customWidth="1"/>
    <col min="1013" max="1013" width="7.5" style="49" bestFit="1" customWidth="1"/>
    <col min="1014" max="1014" width="23.875" style="49" customWidth="1"/>
    <col min="1015" max="1015" width="9.625" style="49" customWidth="1"/>
    <col min="1016" max="1016" width="11.625" style="49" customWidth="1"/>
    <col min="1017" max="1018" width="15" style="49" customWidth="1"/>
    <col min="1019" max="1019" width="19" style="49" bestFit="1" customWidth="1"/>
    <col min="1020" max="1020" width="12.125" style="49" customWidth="1"/>
    <col min="1021" max="1021" width="10.125" style="49" bestFit="1" customWidth="1"/>
    <col min="1022" max="1022" width="27" style="49" bestFit="1" customWidth="1"/>
    <col min="1023" max="1023" width="0" style="49" hidden="1" customWidth="1"/>
    <col min="1024" max="1024" width="10.75" style="49" bestFit="1" customWidth="1"/>
    <col min="1025" max="1025" width="13.25" style="49" customWidth="1"/>
    <col min="1026" max="1026" width="15.375" style="49" bestFit="1" customWidth="1"/>
    <col min="1027" max="1027" width="16.875" style="49" bestFit="1" customWidth="1"/>
    <col min="1028" max="1028" width="15.375" style="49" bestFit="1" customWidth="1"/>
    <col min="1029" max="1029" width="15.375" style="49" customWidth="1"/>
    <col min="1030" max="1030" width="11.625" style="49" bestFit="1" customWidth="1"/>
    <col min="1031" max="1266" width="9" style="49"/>
    <col min="1267" max="1267" width="9.125" style="49" customWidth="1"/>
    <col min="1268" max="1268" width="13.75" style="49" bestFit="1" customWidth="1"/>
    <col min="1269" max="1269" width="7.5" style="49" bestFit="1" customWidth="1"/>
    <col min="1270" max="1270" width="23.875" style="49" customWidth="1"/>
    <col min="1271" max="1271" width="9.625" style="49" customWidth="1"/>
    <col min="1272" max="1272" width="11.625" style="49" customWidth="1"/>
    <col min="1273" max="1274" width="15" style="49" customWidth="1"/>
    <col min="1275" max="1275" width="19" style="49" bestFit="1" customWidth="1"/>
    <col min="1276" max="1276" width="12.125" style="49" customWidth="1"/>
    <col min="1277" max="1277" width="10.125" style="49" bestFit="1" customWidth="1"/>
    <col min="1278" max="1278" width="27" style="49" bestFit="1" customWidth="1"/>
    <col min="1279" max="1279" width="0" style="49" hidden="1" customWidth="1"/>
    <col min="1280" max="1280" width="10.75" style="49" bestFit="1" customWidth="1"/>
    <col min="1281" max="1281" width="13.25" style="49" customWidth="1"/>
    <col min="1282" max="1282" width="15.375" style="49" bestFit="1" customWidth="1"/>
    <col min="1283" max="1283" width="16.875" style="49" bestFit="1" customWidth="1"/>
    <col min="1284" max="1284" width="15.375" style="49" bestFit="1" customWidth="1"/>
    <col min="1285" max="1285" width="15.375" style="49" customWidth="1"/>
    <col min="1286" max="1286" width="11.625" style="49" bestFit="1" customWidth="1"/>
    <col min="1287" max="1522" width="9" style="49"/>
    <col min="1523" max="1523" width="9.125" style="49" customWidth="1"/>
    <col min="1524" max="1524" width="13.75" style="49" bestFit="1" customWidth="1"/>
    <col min="1525" max="1525" width="7.5" style="49" bestFit="1" customWidth="1"/>
    <col min="1526" max="1526" width="23.875" style="49" customWidth="1"/>
    <col min="1527" max="1527" width="9.625" style="49" customWidth="1"/>
    <col min="1528" max="1528" width="11.625" style="49" customWidth="1"/>
    <col min="1529" max="1530" width="15" style="49" customWidth="1"/>
    <col min="1531" max="1531" width="19" style="49" bestFit="1" customWidth="1"/>
    <col min="1532" max="1532" width="12.125" style="49" customWidth="1"/>
    <col min="1533" max="1533" width="10.125" style="49" bestFit="1" customWidth="1"/>
    <col min="1534" max="1534" width="27" style="49" bestFit="1" customWidth="1"/>
    <col min="1535" max="1535" width="0" style="49" hidden="1" customWidth="1"/>
    <col min="1536" max="1536" width="10.75" style="49" bestFit="1" customWidth="1"/>
    <col min="1537" max="1537" width="13.25" style="49" customWidth="1"/>
    <col min="1538" max="1538" width="15.375" style="49" bestFit="1" customWidth="1"/>
    <col min="1539" max="1539" width="16.875" style="49" bestFit="1" customWidth="1"/>
    <col min="1540" max="1540" width="15.375" style="49" bestFit="1" customWidth="1"/>
    <col min="1541" max="1541" width="15.375" style="49" customWidth="1"/>
    <col min="1542" max="1542" width="11.625" style="49" bestFit="1" customWidth="1"/>
    <col min="1543" max="1778" width="9" style="49"/>
    <col min="1779" max="1779" width="9.125" style="49" customWidth="1"/>
    <col min="1780" max="1780" width="13.75" style="49" bestFit="1" customWidth="1"/>
    <col min="1781" max="1781" width="7.5" style="49" bestFit="1" customWidth="1"/>
    <col min="1782" max="1782" width="23.875" style="49" customWidth="1"/>
    <col min="1783" max="1783" width="9.625" style="49" customWidth="1"/>
    <col min="1784" max="1784" width="11.625" style="49" customWidth="1"/>
    <col min="1785" max="1786" width="15" style="49" customWidth="1"/>
    <col min="1787" max="1787" width="19" style="49" bestFit="1" customWidth="1"/>
    <col min="1788" max="1788" width="12.125" style="49" customWidth="1"/>
    <col min="1789" max="1789" width="10.125" style="49" bestFit="1" customWidth="1"/>
    <col min="1790" max="1790" width="27" style="49" bestFit="1" customWidth="1"/>
    <col min="1791" max="1791" width="0" style="49" hidden="1" customWidth="1"/>
    <col min="1792" max="1792" width="10.75" style="49" bestFit="1" customWidth="1"/>
    <col min="1793" max="1793" width="13.25" style="49" customWidth="1"/>
    <col min="1794" max="1794" width="15.375" style="49" bestFit="1" customWidth="1"/>
    <col min="1795" max="1795" width="16.875" style="49" bestFit="1" customWidth="1"/>
    <col min="1796" max="1796" width="15.375" style="49" bestFit="1" customWidth="1"/>
    <col min="1797" max="1797" width="15.375" style="49" customWidth="1"/>
    <col min="1798" max="1798" width="11.625" style="49" bestFit="1" customWidth="1"/>
    <col min="1799" max="2034" width="9" style="49"/>
    <col min="2035" max="2035" width="9.125" style="49" customWidth="1"/>
    <col min="2036" max="2036" width="13.75" style="49" bestFit="1" customWidth="1"/>
    <col min="2037" max="2037" width="7.5" style="49" bestFit="1" customWidth="1"/>
    <col min="2038" max="2038" width="23.875" style="49" customWidth="1"/>
    <col min="2039" max="2039" width="9.625" style="49" customWidth="1"/>
    <col min="2040" max="2040" width="11.625" style="49" customWidth="1"/>
    <col min="2041" max="2042" width="15" style="49" customWidth="1"/>
    <col min="2043" max="2043" width="19" style="49" bestFit="1" customWidth="1"/>
    <col min="2044" max="2044" width="12.125" style="49" customWidth="1"/>
    <col min="2045" max="2045" width="10.125" style="49" bestFit="1" customWidth="1"/>
    <col min="2046" max="2046" width="27" style="49" bestFit="1" customWidth="1"/>
    <col min="2047" max="2047" width="0" style="49" hidden="1" customWidth="1"/>
    <col min="2048" max="2048" width="10.75" style="49" bestFit="1" customWidth="1"/>
    <col min="2049" max="2049" width="13.25" style="49" customWidth="1"/>
    <col min="2050" max="2050" width="15.375" style="49" bestFit="1" customWidth="1"/>
    <col min="2051" max="2051" width="16.875" style="49" bestFit="1" customWidth="1"/>
    <col min="2052" max="2052" width="15.375" style="49" bestFit="1" customWidth="1"/>
    <col min="2053" max="2053" width="15.375" style="49" customWidth="1"/>
    <col min="2054" max="2054" width="11.625" style="49" bestFit="1" customWidth="1"/>
    <col min="2055" max="2290" width="9" style="49"/>
    <col min="2291" max="2291" width="9.125" style="49" customWidth="1"/>
    <col min="2292" max="2292" width="13.75" style="49" bestFit="1" customWidth="1"/>
    <col min="2293" max="2293" width="7.5" style="49" bestFit="1" customWidth="1"/>
    <col min="2294" max="2294" width="23.875" style="49" customWidth="1"/>
    <col min="2295" max="2295" width="9.625" style="49" customWidth="1"/>
    <col min="2296" max="2296" width="11.625" style="49" customWidth="1"/>
    <col min="2297" max="2298" width="15" style="49" customWidth="1"/>
    <col min="2299" max="2299" width="19" style="49" bestFit="1" customWidth="1"/>
    <col min="2300" max="2300" width="12.125" style="49" customWidth="1"/>
    <col min="2301" max="2301" width="10.125" style="49" bestFit="1" customWidth="1"/>
    <col min="2302" max="2302" width="27" style="49" bestFit="1" customWidth="1"/>
    <col min="2303" max="2303" width="0" style="49" hidden="1" customWidth="1"/>
    <col min="2304" max="2304" width="10.75" style="49" bestFit="1" customWidth="1"/>
    <col min="2305" max="2305" width="13.25" style="49" customWidth="1"/>
    <col min="2306" max="2306" width="15.375" style="49" bestFit="1" customWidth="1"/>
    <col min="2307" max="2307" width="16.875" style="49" bestFit="1" customWidth="1"/>
    <col min="2308" max="2308" width="15.375" style="49" bestFit="1" customWidth="1"/>
    <col min="2309" max="2309" width="15.375" style="49" customWidth="1"/>
    <col min="2310" max="2310" width="11.625" style="49" bestFit="1" customWidth="1"/>
    <col min="2311" max="2546" width="9" style="49"/>
    <col min="2547" max="2547" width="9.125" style="49" customWidth="1"/>
    <col min="2548" max="2548" width="13.75" style="49" bestFit="1" customWidth="1"/>
    <col min="2549" max="2549" width="7.5" style="49" bestFit="1" customWidth="1"/>
    <col min="2550" max="2550" width="23.875" style="49" customWidth="1"/>
    <col min="2551" max="2551" width="9.625" style="49" customWidth="1"/>
    <col min="2552" max="2552" width="11.625" style="49" customWidth="1"/>
    <col min="2553" max="2554" width="15" style="49" customWidth="1"/>
    <col min="2555" max="2555" width="19" style="49" bestFit="1" customWidth="1"/>
    <col min="2556" max="2556" width="12.125" style="49" customWidth="1"/>
    <col min="2557" max="2557" width="10.125" style="49" bestFit="1" customWidth="1"/>
    <col min="2558" max="2558" width="27" style="49" bestFit="1" customWidth="1"/>
    <col min="2559" max="2559" width="0" style="49" hidden="1" customWidth="1"/>
    <col min="2560" max="2560" width="10.75" style="49" bestFit="1" customWidth="1"/>
    <col min="2561" max="2561" width="13.25" style="49" customWidth="1"/>
    <col min="2562" max="2562" width="15.375" style="49" bestFit="1" customWidth="1"/>
    <col min="2563" max="2563" width="16.875" style="49" bestFit="1" customWidth="1"/>
    <col min="2564" max="2564" width="15.375" style="49" bestFit="1" customWidth="1"/>
    <col min="2565" max="2565" width="15.375" style="49" customWidth="1"/>
    <col min="2566" max="2566" width="11.625" style="49" bestFit="1" customWidth="1"/>
    <col min="2567" max="2802" width="9" style="49"/>
    <col min="2803" max="2803" width="9.125" style="49" customWidth="1"/>
    <col min="2804" max="2804" width="13.75" style="49" bestFit="1" customWidth="1"/>
    <col min="2805" max="2805" width="7.5" style="49" bestFit="1" customWidth="1"/>
    <col min="2806" max="2806" width="23.875" style="49" customWidth="1"/>
    <col min="2807" max="2807" width="9.625" style="49" customWidth="1"/>
    <col min="2808" max="2808" width="11.625" style="49" customWidth="1"/>
    <col min="2809" max="2810" width="15" style="49" customWidth="1"/>
    <col min="2811" max="2811" width="19" style="49" bestFit="1" customWidth="1"/>
    <col min="2812" max="2812" width="12.125" style="49" customWidth="1"/>
    <col min="2813" max="2813" width="10.125" style="49" bestFit="1" customWidth="1"/>
    <col min="2814" max="2814" width="27" style="49" bestFit="1" customWidth="1"/>
    <col min="2815" max="2815" width="0" style="49" hidden="1" customWidth="1"/>
    <col min="2816" max="2816" width="10.75" style="49" bestFit="1" customWidth="1"/>
    <col min="2817" max="2817" width="13.25" style="49" customWidth="1"/>
    <col min="2818" max="2818" width="15.375" style="49" bestFit="1" customWidth="1"/>
    <col min="2819" max="2819" width="16.875" style="49" bestFit="1" customWidth="1"/>
    <col min="2820" max="2820" width="15.375" style="49" bestFit="1" customWidth="1"/>
    <col min="2821" max="2821" width="15.375" style="49" customWidth="1"/>
    <col min="2822" max="2822" width="11.625" style="49" bestFit="1" customWidth="1"/>
    <col min="2823" max="3058" width="9" style="49"/>
    <col min="3059" max="3059" width="9.125" style="49" customWidth="1"/>
    <col min="3060" max="3060" width="13.75" style="49" bestFit="1" customWidth="1"/>
    <col min="3061" max="3061" width="7.5" style="49" bestFit="1" customWidth="1"/>
    <col min="3062" max="3062" width="23.875" style="49" customWidth="1"/>
    <col min="3063" max="3063" width="9.625" style="49" customWidth="1"/>
    <col min="3064" max="3064" width="11.625" style="49" customWidth="1"/>
    <col min="3065" max="3066" width="15" style="49" customWidth="1"/>
    <col min="3067" max="3067" width="19" style="49" bestFit="1" customWidth="1"/>
    <col min="3068" max="3068" width="12.125" style="49" customWidth="1"/>
    <col min="3069" max="3069" width="10.125" style="49" bestFit="1" customWidth="1"/>
    <col min="3070" max="3070" width="27" style="49" bestFit="1" customWidth="1"/>
    <col min="3071" max="3071" width="0" style="49" hidden="1" customWidth="1"/>
    <col min="3072" max="3072" width="10.75" style="49" bestFit="1" customWidth="1"/>
    <col min="3073" max="3073" width="13.25" style="49" customWidth="1"/>
    <col min="3074" max="3074" width="15.375" style="49" bestFit="1" customWidth="1"/>
    <col min="3075" max="3075" width="16.875" style="49" bestFit="1" customWidth="1"/>
    <col min="3076" max="3076" width="15.375" style="49" bestFit="1" customWidth="1"/>
    <col min="3077" max="3077" width="15.375" style="49" customWidth="1"/>
    <col min="3078" max="3078" width="11.625" style="49" bestFit="1" customWidth="1"/>
    <col min="3079" max="3314" width="9" style="49"/>
    <col min="3315" max="3315" width="9.125" style="49" customWidth="1"/>
    <col min="3316" max="3316" width="13.75" style="49" bestFit="1" customWidth="1"/>
    <col min="3317" max="3317" width="7.5" style="49" bestFit="1" customWidth="1"/>
    <col min="3318" max="3318" width="23.875" style="49" customWidth="1"/>
    <col min="3319" max="3319" width="9.625" style="49" customWidth="1"/>
    <col min="3320" max="3320" width="11.625" style="49" customWidth="1"/>
    <col min="3321" max="3322" width="15" style="49" customWidth="1"/>
    <col min="3323" max="3323" width="19" style="49" bestFit="1" customWidth="1"/>
    <col min="3324" max="3324" width="12.125" style="49" customWidth="1"/>
    <col min="3325" max="3325" width="10.125" style="49" bestFit="1" customWidth="1"/>
    <col min="3326" max="3326" width="27" style="49" bestFit="1" customWidth="1"/>
    <col min="3327" max="3327" width="0" style="49" hidden="1" customWidth="1"/>
    <col min="3328" max="3328" width="10.75" style="49" bestFit="1" customWidth="1"/>
    <col min="3329" max="3329" width="13.25" style="49" customWidth="1"/>
    <col min="3330" max="3330" width="15.375" style="49" bestFit="1" customWidth="1"/>
    <col min="3331" max="3331" width="16.875" style="49" bestFit="1" customWidth="1"/>
    <col min="3332" max="3332" width="15.375" style="49" bestFit="1" customWidth="1"/>
    <col min="3333" max="3333" width="15.375" style="49" customWidth="1"/>
    <col min="3334" max="3334" width="11.625" style="49" bestFit="1" customWidth="1"/>
    <col min="3335" max="3570" width="9" style="49"/>
    <col min="3571" max="3571" width="9.125" style="49" customWidth="1"/>
    <col min="3572" max="3572" width="13.75" style="49" bestFit="1" customWidth="1"/>
    <col min="3573" max="3573" width="7.5" style="49" bestFit="1" customWidth="1"/>
    <col min="3574" max="3574" width="23.875" style="49" customWidth="1"/>
    <col min="3575" max="3575" width="9.625" style="49" customWidth="1"/>
    <col min="3576" max="3576" width="11.625" style="49" customWidth="1"/>
    <col min="3577" max="3578" width="15" style="49" customWidth="1"/>
    <col min="3579" max="3579" width="19" style="49" bestFit="1" customWidth="1"/>
    <col min="3580" max="3580" width="12.125" style="49" customWidth="1"/>
    <col min="3581" max="3581" width="10.125" style="49" bestFit="1" customWidth="1"/>
    <col min="3582" max="3582" width="27" style="49" bestFit="1" customWidth="1"/>
    <col min="3583" max="3583" width="0" style="49" hidden="1" customWidth="1"/>
    <col min="3584" max="3584" width="10.75" style="49" bestFit="1" customWidth="1"/>
    <col min="3585" max="3585" width="13.25" style="49" customWidth="1"/>
    <col min="3586" max="3586" width="15.375" style="49" bestFit="1" customWidth="1"/>
    <col min="3587" max="3587" width="16.875" style="49" bestFit="1" customWidth="1"/>
    <col min="3588" max="3588" width="15.375" style="49" bestFit="1" customWidth="1"/>
    <col min="3589" max="3589" width="15.375" style="49" customWidth="1"/>
    <col min="3590" max="3590" width="11.625" style="49" bestFit="1" customWidth="1"/>
    <col min="3591" max="3826" width="9" style="49"/>
    <col min="3827" max="3827" width="9.125" style="49" customWidth="1"/>
    <col min="3828" max="3828" width="13.75" style="49" bestFit="1" customWidth="1"/>
    <col min="3829" max="3829" width="7.5" style="49" bestFit="1" customWidth="1"/>
    <col min="3830" max="3830" width="23.875" style="49" customWidth="1"/>
    <col min="3831" max="3831" width="9.625" style="49" customWidth="1"/>
    <col min="3832" max="3832" width="11.625" style="49" customWidth="1"/>
    <col min="3833" max="3834" width="15" style="49" customWidth="1"/>
    <col min="3835" max="3835" width="19" style="49" bestFit="1" customWidth="1"/>
    <col min="3836" max="3836" width="12.125" style="49" customWidth="1"/>
    <col min="3837" max="3837" width="10.125" style="49" bestFit="1" customWidth="1"/>
    <col min="3838" max="3838" width="27" style="49" bestFit="1" customWidth="1"/>
    <col min="3839" max="3839" width="0" style="49" hidden="1" customWidth="1"/>
    <col min="3840" max="3840" width="10.75" style="49" bestFit="1" customWidth="1"/>
    <col min="3841" max="3841" width="13.25" style="49" customWidth="1"/>
    <col min="3842" max="3842" width="15.375" style="49" bestFit="1" customWidth="1"/>
    <col min="3843" max="3843" width="16.875" style="49" bestFit="1" customWidth="1"/>
    <col min="3844" max="3844" width="15.375" style="49" bestFit="1" customWidth="1"/>
    <col min="3845" max="3845" width="15.375" style="49" customWidth="1"/>
    <col min="3846" max="3846" width="11.625" style="49" bestFit="1" customWidth="1"/>
    <col min="3847" max="4082" width="9" style="49"/>
    <col min="4083" max="4083" width="9.125" style="49" customWidth="1"/>
    <col min="4084" max="4084" width="13.75" style="49" bestFit="1" customWidth="1"/>
    <col min="4085" max="4085" width="7.5" style="49" bestFit="1" customWidth="1"/>
    <col min="4086" max="4086" width="23.875" style="49" customWidth="1"/>
    <col min="4087" max="4087" width="9.625" style="49" customWidth="1"/>
    <col min="4088" max="4088" width="11.625" style="49" customWidth="1"/>
    <col min="4089" max="4090" width="15" style="49" customWidth="1"/>
    <col min="4091" max="4091" width="19" style="49" bestFit="1" customWidth="1"/>
    <col min="4092" max="4092" width="12.125" style="49" customWidth="1"/>
    <col min="4093" max="4093" width="10.125" style="49" bestFit="1" customWidth="1"/>
    <col min="4094" max="4094" width="27" style="49" bestFit="1" customWidth="1"/>
    <col min="4095" max="4095" width="0" style="49" hidden="1" customWidth="1"/>
    <col min="4096" max="4096" width="10.75" style="49" bestFit="1" customWidth="1"/>
    <col min="4097" max="4097" width="13.25" style="49" customWidth="1"/>
    <col min="4098" max="4098" width="15.375" style="49" bestFit="1" customWidth="1"/>
    <col min="4099" max="4099" width="16.875" style="49" bestFit="1" customWidth="1"/>
    <col min="4100" max="4100" width="15.375" style="49" bestFit="1" customWidth="1"/>
    <col min="4101" max="4101" width="15.375" style="49" customWidth="1"/>
    <col min="4102" max="4102" width="11.625" style="49" bestFit="1" customWidth="1"/>
    <col min="4103" max="4338" width="9" style="49"/>
    <col min="4339" max="4339" width="9.125" style="49" customWidth="1"/>
    <col min="4340" max="4340" width="13.75" style="49" bestFit="1" customWidth="1"/>
    <col min="4341" max="4341" width="7.5" style="49" bestFit="1" customWidth="1"/>
    <col min="4342" max="4342" width="23.875" style="49" customWidth="1"/>
    <col min="4343" max="4343" width="9.625" style="49" customWidth="1"/>
    <col min="4344" max="4344" width="11.625" style="49" customWidth="1"/>
    <col min="4345" max="4346" width="15" style="49" customWidth="1"/>
    <col min="4347" max="4347" width="19" style="49" bestFit="1" customWidth="1"/>
    <col min="4348" max="4348" width="12.125" style="49" customWidth="1"/>
    <col min="4349" max="4349" width="10.125" style="49" bestFit="1" customWidth="1"/>
    <col min="4350" max="4350" width="27" style="49" bestFit="1" customWidth="1"/>
    <col min="4351" max="4351" width="0" style="49" hidden="1" customWidth="1"/>
    <col min="4352" max="4352" width="10.75" style="49" bestFit="1" customWidth="1"/>
    <col min="4353" max="4353" width="13.25" style="49" customWidth="1"/>
    <col min="4354" max="4354" width="15.375" style="49" bestFit="1" customWidth="1"/>
    <col min="4355" max="4355" width="16.875" style="49" bestFit="1" customWidth="1"/>
    <col min="4356" max="4356" width="15.375" style="49" bestFit="1" customWidth="1"/>
    <col min="4357" max="4357" width="15.375" style="49" customWidth="1"/>
    <col min="4358" max="4358" width="11.625" style="49" bestFit="1" customWidth="1"/>
    <col min="4359" max="4594" width="9" style="49"/>
    <col min="4595" max="4595" width="9.125" style="49" customWidth="1"/>
    <col min="4596" max="4596" width="13.75" style="49" bestFit="1" customWidth="1"/>
    <col min="4597" max="4597" width="7.5" style="49" bestFit="1" customWidth="1"/>
    <col min="4598" max="4598" width="23.875" style="49" customWidth="1"/>
    <col min="4599" max="4599" width="9.625" style="49" customWidth="1"/>
    <col min="4600" max="4600" width="11.625" style="49" customWidth="1"/>
    <col min="4601" max="4602" width="15" style="49" customWidth="1"/>
    <col min="4603" max="4603" width="19" style="49" bestFit="1" customWidth="1"/>
    <col min="4604" max="4604" width="12.125" style="49" customWidth="1"/>
    <col min="4605" max="4605" width="10.125" style="49" bestFit="1" customWidth="1"/>
    <col min="4606" max="4606" width="27" style="49" bestFit="1" customWidth="1"/>
    <col min="4607" max="4607" width="0" style="49" hidden="1" customWidth="1"/>
    <col min="4608" max="4608" width="10.75" style="49" bestFit="1" customWidth="1"/>
    <col min="4609" max="4609" width="13.25" style="49" customWidth="1"/>
    <col min="4610" max="4610" width="15.375" style="49" bestFit="1" customWidth="1"/>
    <col min="4611" max="4611" width="16.875" style="49" bestFit="1" customWidth="1"/>
    <col min="4612" max="4612" width="15.375" style="49" bestFit="1" customWidth="1"/>
    <col min="4613" max="4613" width="15.375" style="49" customWidth="1"/>
    <col min="4614" max="4614" width="11.625" style="49" bestFit="1" customWidth="1"/>
    <col min="4615" max="4850" width="9" style="49"/>
    <col min="4851" max="4851" width="9.125" style="49" customWidth="1"/>
    <col min="4852" max="4852" width="13.75" style="49" bestFit="1" customWidth="1"/>
    <col min="4853" max="4853" width="7.5" style="49" bestFit="1" customWidth="1"/>
    <col min="4854" max="4854" width="23.875" style="49" customWidth="1"/>
    <col min="4855" max="4855" width="9.625" style="49" customWidth="1"/>
    <col min="4856" max="4856" width="11.625" style="49" customWidth="1"/>
    <col min="4857" max="4858" width="15" style="49" customWidth="1"/>
    <col min="4859" max="4859" width="19" style="49" bestFit="1" customWidth="1"/>
    <col min="4860" max="4860" width="12.125" style="49" customWidth="1"/>
    <col min="4861" max="4861" width="10.125" style="49" bestFit="1" customWidth="1"/>
    <col min="4862" max="4862" width="27" style="49" bestFit="1" customWidth="1"/>
    <col min="4863" max="4863" width="0" style="49" hidden="1" customWidth="1"/>
    <col min="4864" max="4864" width="10.75" style="49" bestFit="1" customWidth="1"/>
    <col min="4865" max="4865" width="13.25" style="49" customWidth="1"/>
    <col min="4866" max="4866" width="15.375" style="49" bestFit="1" customWidth="1"/>
    <col min="4867" max="4867" width="16.875" style="49" bestFit="1" customWidth="1"/>
    <col min="4868" max="4868" width="15.375" style="49" bestFit="1" customWidth="1"/>
    <col min="4869" max="4869" width="15.375" style="49" customWidth="1"/>
    <col min="4870" max="4870" width="11.625" style="49" bestFit="1" customWidth="1"/>
    <col min="4871" max="5106" width="9" style="49"/>
    <col min="5107" max="5107" width="9.125" style="49" customWidth="1"/>
    <col min="5108" max="5108" width="13.75" style="49" bestFit="1" customWidth="1"/>
    <col min="5109" max="5109" width="7.5" style="49" bestFit="1" customWidth="1"/>
    <col min="5110" max="5110" width="23.875" style="49" customWidth="1"/>
    <col min="5111" max="5111" width="9.625" style="49" customWidth="1"/>
    <col min="5112" max="5112" width="11.625" style="49" customWidth="1"/>
    <col min="5113" max="5114" width="15" style="49" customWidth="1"/>
    <col min="5115" max="5115" width="19" style="49" bestFit="1" customWidth="1"/>
    <col min="5116" max="5116" width="12.125" style="49" customWidth="1"/>
    <col min="5117" max="5117" width="10.125" style="49" bestFit="1" customWidth="1"/>
    <col min="5118" max="5118" width="27" style="49" bestFit="1" customWidth="1"/>
    <col min="5119" max="5119" width="0" style="49" hidden="1" customWidth="1"/>
    <col min="5120" max="5120" width="10.75" style="49" bestFit="1" customWidth="1"/>
    <col min="5121" max="5121" width="13.25" style="49" customWidth="1"/>
    <col min="5122" max="5122" width="15.375" style="49" bestFit="1" customWidth="1"/>
    <col min="5123" max="5123" width="16.875" style="49" bestFit="1" customWidth="1"/>
    <col min="5124" max="5124" width="15.375" style="49" bestFit="1" customWidth="1"/>
    <col min="5125" max="5125" width="15.375" style="49" customWidth="1"/>
    <col min="5126" max="5126" width="11.625" style="49" bestFit="1" customWidth="1"/>
    <col min="5127" max="5362" width="9" style="49"/>
    <col min="5363" max="5363" width="9.125" style="49" customWidth="1"/>
    <col min="5364" max="5364" width="13.75" style="49" bestFit="1" customWidth="1"/>
    <col min="5365" max="5365" width="7.5" style="49" bestFit="1" customWidth="1"/>
    <col min="5366" max="5366" width="23.875" style="49" customWidth="1"/>
    <col min="5367" max="5367" width="9.625" style="49" customWidth="1"/>
    <col min="5368" max="5368" width="11.625" style="49" customWidth="1"/>
    <col min="5369" max="5370" width="15" style="49" customWidth="1"/>
    <col min="5371" max="5371" width="19" style="49" bestFit="1" customWidth="1"/>
    <col min="5372" max="5372" width="12.125" style="49" customWidth="1"/>
    <col min="5373" max="5373" width="10.125" style="49" bestFit="1" customWidth="1"/>
    <col min="5374" max="5374" width="27" style="49" bestFit="1" customWidth="1"/>
    <col min="5375" max="5375" width="0" style="49" hidden="1" customWidth="1"/>
    <col min="5376" max="5376" width="10.75" style="49" bestFit="1" customWidth="1"/>
    <col min="5377" max="5377" width="13.25" style="49" customWidth="1"/>
    <col min="5378" max="5378" width="15.375" style="49" bestFit="1" customWidth="1"/>
    <col min="5379" max="5379" width="16.875" style="49" bestFit="1" customWidth="1"/>
    <col min="5380" max="5380" width="15.375" style="49" bestFit="1" customWidth="1"/>
    <col min="5381" max="5381" width="15.375" style="49" customWidth="1"/>
    <col min="5382" max="5382" width="11.625" style="49" bestFit="1" customWidth="1"/>
    <col min="5383" max="5618" width="9" style="49"/>
    <col min="5619" max="5619" width="9.125" style="49" customWidth="1"/>
    <col min="5620" max="5620" width="13.75" style="49" bestFit="1" customWidth="1"/>
    <col min="5621" max="5621" width="7.5" style="49" bestFit="1" customWidth="1"/>
    <col min="5622" max="5622" width="23.875" style="49" customWidth="1"/>
    <col min="5623" max="5623" width="9.625" style="49" customWidth="1"/>
    <col min="5624" max="5624" width="11.625" style="49" customWidth="1"/>
    <col min="5625" max="5626" width="15" style="49" customWidth="1"/>
    <col min="5627" max="5627" width="19" style="49" bestFit="1" customWidth="1"/>
    <col min="5628" max="5628" width="12.125" style="49" customWidth="1"/>
    <col min="5629" max="5629" width="10.125" style="49" bestFit="1" customWidth="1"/>
    <col min="5630" max="5630" width="27" style="49" bestFit="1" customWidth="1"/>
    <col min="5631" max="5631" width="0" style="49" hidden="1" customWidth="1"/>
    <col min="5632" max="5632" width="10.75" style="49" bestFit="1" customWidth="1"/>
    <col min="5633" max="5633" width="13.25" style="49" customWidth="1"/>
    <col min="5634" max="5634" width="15.375" style="49" bestFit="1" customWidth="1"/>
    <col min="5635" max="5635" width="16.875" style="49" bestFit="1" customWidth="1"/>
    <col min="5636" max="5636" width="15.375" style="49" bestFit="1" customWidth="1"/>
    <col min="5637" max="5637" width="15.375" style="49" customWidth="1"/>
    <col min="5638" max="5638" width="11.625" style="49" bestFit="1" customWidth="1"/>
    <col min="5639" max="5874" width="9" style="49"/>
    <col min="5875" max="5875" width="9.125" style="49" customWidth="1"/>
    <col min="5876" max="5876" width="13.75" style="49" bestFit="1" customWidth="1"/>
    <col min="5877" max="5877" width="7.5" style="49" bestFit="1" customWidth="1"/>
    <col min="5878" max="5878" width="23.875" style="49" customWidth="1"/>
    <col min="5879" max="5879" width="9.625" style="49" customWidth="1"/>
    <col min="5880" max="5880" width="11.625" style="49" customWidth="1"/>
    <col min="5881" max="5882" width="15" style="49" customWidth="1"/>
    <col min="5883" max="5883" width="19" style="49" bestFit="1" customWidth="1"/>
    <col min="5884" max="5884" width="12.125" style="49" customWidth="1"/>
    <col min="5885" max="5885" width="10.125" style="49" bestFit="1" customWidth="1"/>
    <col min="5886" max="5886" width="27" style="49" bestFit="1" customWidth="1"/>
    <col min="5887" max="5887" width="0" style="49" hidden="1" customWidth="1"/>
    <col min="5888" max="5888" width="10.75" style="49" bestFit="1" customWidth="1"/>
    <col min="5889" max="5889" width="13.25" style="49" customWidth="1"/>
    <col min="5890" max="5890" width="15.375" style="49" bestFit="1" customWidth="1"/>
    <col min="5891" max="5891" width="16.875" style="49" bestFit="1" customWidth="1"/>
    <col min="5892" max="5892" width="15.375" style="49" bestFit="1" customWidth="1"/>
    <col min="5893" max="5893" width="15.375" style="49" customWidth="1"/>
    <col min="5894" max="5894" width="11.625" style="49" bestFit="1" customWidth="1"/>
    <col min="5895" max="6130" width="9" style="49"/>
    <col min="6131" max="6131" width="9.125" style="49" customWidth="1"/>
    <col min="6132" max="6132" width="13.75" style="49" bestFit="1" customWidth="1"/>
    <col min="6133" max="6133" width="7.5" style="49" bestFit="1" customWidth="1"/>
    <col min="6134" max="6134" width="23.875" style="49" customWidth="1"/>
    <col min="6135" max="6135" width="9.625" style="49" customWidth="1"/>
    <col min="6136" max="6136" width="11.625" style="49" customWidth="1"/>
    <col min="6137" max="6138" width="15" style="49" customWidth="1"/>
    <col min="6139" max="6139" width="19" style="49" bestFit="1" customWidth="1"/>
    <col min="6140" max="6140" width="12.125" style="49" customWidth="1"/>
    <col min="6141" max="6141" width="10.125" style="49" bestFit="1" customWidth="1"/>
    <col min="6142" max="6142" width="27" style="49" bestFit="1" customWidth="1"/>
    <col min="6143" max="6143" width="0" style="49" hidden="1" customWidth="1"/>
    <col min="6144" max="6144" width="10.75" style="49" bestFit="1" customWidth="1"/>
    <col min="6145" max="6145" width="13.25" style="49" customWidth="1"/>
    <col min="6146" max="6146" width="15.375" style="49" bestFit="1" customWidth="1"/>
    <col min="6147" max="6147" width="16.875" style="49" bestFit="1" customWidth="1"/>
    <col min="6148" max="6148" width="15.375" style="49" bestFit="1" customWidth="1"/>
    <col min="6149" max="6149" width="15.375" style="49" customWidth="1"/>
    <col min="6150" max="6150" width="11.625" style="49" bestFit="1" customWidth="1"/>
    <col min="6151" max="6386" width="9" style="49"/>
    <col min="6387" max="6387" width="9.125" style="49" customWidth="1"/>
    <col min="6388" max="6388" width="13.75" style="49" bestFit="1" customWidth="1"/>
    <col min="6389" max="6389" width="7.5" style="49" bestFit="1" customWidth="1"/>
    <col min="6390" max="6390" width="23.875" style="49" customWidth="1"/>
    <col min="6391" max="6391" width="9.625" style="49" customWidth="1"/>
    <col min="6392" max="6392" width="11.625" style="49" customWidth="1"/>
    <col min="6393" max="6394" width="15" style="49" customWidth="1"/>
    <col min="6395" max="6395" width="19" style="49" bestFit="1" customWidth="1"/>
    <col min="6396" max="6396" width="12.125" style="49" customWidth="1"/>
    <col min="6397" max="6397" width="10.125" style="49" bestFit="1" customWidth="1"/>
    <col min="6398" max="6398" width="27" style="49" bestFit="1" customWidth="1"/>
    <col min="6399" max="6399" width="0" style="49" hidden="1" customWidth="1"/>
    <col min="6400" max="6400" width="10.75" style="49" bestFit="1" customWidth="1"/>
    <col min="6401" max="6401" width="13.25" style="49" customWidth="1"/>
    <col min="6402" max="6402" width="15.375" style="49" bestFit="1" customWidth="1"/>
    <col min="6403" max="6403" width="16.875" style="49" bestFit="1" customWidth="1"/>
    <col min="6404" max="6404" width="15.375" style="49" bestFit="1" customWidth="1"/>
    <col min="6405" max="6405" width="15.375" style="49" customWidth="1"/>
    <col min="6406" max="6406" width="11.625" style="49" bestFit="1" customWidth="1"/>
    <col min="6407" max="6642" width="9" style="49"/>
    <col min="6643" max="6643" width="9.125" style="49" customWidth="1"/>
    <col min="6644" max="6644" width="13.75" style="49" bestFit="1" customWidth="1"/>
    <col min="6645" max="6645" width="7.5" style="49" bestFit="1" customWidth="1"/>
    <col min="6646" max="6646" width="23.875" style="49" customWidth="1"/>
    <col min="6647" max="6647" width="9.625" style="49" customWidth="1"/>
    <col min="6648" max="6648" width="11.625" style="49" customWidth="1"/>
    <col min="6649" max="6650" width="15" style="49" customWidth="1"/>
    <col min="6651" max="6651" width="19" style="49" bestFit="1" customWidth="1"/>
    <col min="6652" max="6652" width="12.125" style="49" customWidth="1"/>
    <col min="6653" max="6653" width="10.125" style="49" bestFit="1" customWidth="1"/>
    <col min="6654" max="6654" width="27" style="49" bestFit="1" customWidth="1"/>
    <col min="6655" max="6655" width="0" style="49" hidden="1" customWidth="1"/>
    <col min="6656" max="6656" width="10.75" style="49" bestFit="1" customWidth="1"/>
    <col min="6657" max="6657" width="13.25" style="49" customWidth="1"/>
    <col min="6658" max="6658" width="15.375" style="49" bestFit="1" customWidth="1"/>
    <col min="6659" max="6659" width="16.875" style="49" bestFit="1" customWidth="1"/>
    <col min="6660" max="6660" width="15.375" style="49" bestFit="1" customWidth="1"/>
    <col min="6661" max="6661" width="15.375" style="49" customWidth="1"/>
    <col min="6662" max="6662" width="11.625" style="49" bestFit="1" customWidth="1"/>
    <col min="6663" max="6898" width="9" style="49"/>
    <col min="6899" max="6899" width="9.125" style="49" customWidth="1"/>
    <col min="6900" max="6900" width="13.75" style="49" bestFit="1" customWidth="1"/>
    <col min="6901" max="6901" width="7.5" style="49" bestFit="1" customWidth="1"/>
    <col min="6902" max="6902" width="23.875" style="49" customWidth="1"/>
    <col min="6903" max="6903" width="9.625" style="49" customWidth="1"/>
    <col min="6904" max="6904" width="11.625" style="49" customWidth="1"/>
    <col min="6905" max="6906" width="15" style="49" customWidth="1"/>
    <col min="6907" max="6907" width="19" style="49" bestFit="1" customWidth="1"/>
    <col min="6908" max="6908" width="12.125" style="49" customWidth="1"/>
    <col min="6909" max="6909" width="10.125" style="49" bestFit="1" customWidth="1"/>
    <col min="6910" max="6910" width="27" style="49" bestFit="1" customWidth="1"/>
    <col min="6911" max="6911" width="0" style="49" hidden="1" customWidth="1"/>
    <col min="6912" max="6912" width="10.75" style="49" bestFit="1" customWidth="1"/>
    <col min="6913" max="6913" width="13.25" style="49" customWidth="1"/>
    <col min="6914" max="6914" width="15.375" style="49" bestFit="1" customWidth="1"/>
    <col min="6915" max="6915" width="16.875" style="49" bestFit="1" customWidth="1"/>
    <col min="6916" max="6916" width="15.375" style="49" bestFit="1" customWidth="1"/>
    <col min="6917" max="6917" width="15.375" style="49" customWidth="1"/>
    <col min="6918" max="6918" width="11.625" style="49" bestFit="1" customWidth="1"/>
    <col min="6919" max="7154" width="9" style="49"/>
    <col min="7155" max="7155" width="9.125" style="49" customWidth="1"/>
    <col min="7156" max="7156" width="13.75" style="49" bestFit="1" customWidth="1"/>
    <col min="7157" max="7157" width="7.5" style="49" bestFit="1" customWidth="1"/>
    <col min="7158" max="7158" width="23.875" style="49" customWidth="1"/>
    <col min="7159" max="7159" width="9.625" style="49" customWidth="1"/>
    <col min="7160" max="7160" width="11.625" style="49" customWidth="1"/>
    <col min="7161" max="7162" width="15" style="49" customWidth="1"/>
    <col min="7163" max="7163" width="19" style="49" bestFit="1" customWidth="1"/>
    <col min="7164" max="7164" width="12.125" style="49" customWidth="1"/>
    <col min="7165" max="7165" width="10.125" style="49" bestFit="1" customWidth="1"/>
    <col min="7166" max="7166" width="27" style="49" bestFit="1" customWidth="1"/>
    <col min="7167" max="7167" width="0" style="49" hidden="1" customWidth="1"/>
    <col min="7168" max="7168" width="10.75" style="49" bestFit="1" customWidth="1"/>
    <col min="7169" max="7169" width="13.25" style="49" customWidth="1"/>
    <col min="7170" max="7170" width="15.375" style="49" bestFit="1" customWidth="1"/>
    <col min="7171" max="7171" width="16.875" style="49" bestFit="1" customWidth="1"/>
    <col min="7172" max="7172" width="15.375" style="49" bestFit="1" customWidth="1"/>
    <col min="7173" max="7173" width="15.375" style="49" customWidth="1"/>
    <col min="7174" max="7174" width="11.625" style="49" bestFit="1" customWidth="1"/>
    <col min="7175" max="7410" width="9" style="49"/>
    <col min="7411" max="7411" width="9.125" style="49" customWidth="1"/>
    <col min="7412" max="7412" width="13.75" style="49" bestFit="1" customWidth="1"/>
    <col min="7413" max="7413" width="7.5" style="49" bestFit="1" customWidth="1"/>
    <col min="7414" max="7414" width="23.875" style="49" customWidth="1"/>
    <col min="7415" max="7415" width="9.625" style="49" customWidth="1"/>
    <col min="7416" max="7416" width="11.625" style="49" customWidth="1"/>
    <col min="7417" max="7418" width="15" style="49" customWidth="1"/>
    <col min="7419" max="7419" width="19" style="49" bestFit="1" customWidth="1"/>
    <col min="7420" max="7420" width="12.125" style="49" customWidth="1"/>
    <col min="7421" max="7421" width="10.125" style="49" bestFit="1" customWidth="1"/>
    <col min="7422" max="7422" width="27" style="49" bestFit="1" customWidth="1"/>
    <col min="7423" max="7423" width="0" style="49" hidden="1" customWidth="1"/>
    <col min="7424" max="7424" width="10.75" style="49" bestFit="1" customWidth="1"/>
    <col min="7425" max="7425" width="13.25" style="49" customWidth="1"/>
    <col min="7426" max="7426" width="15.375" style="49" bestFit="1" customWidth="1"/>
    <col min="7427" max="7427" width="16.875" style="49" bestFit="1" customWidth="1"/>
    <col min="7428" max="7428" width="15.375" style="49" bestFit="1" customWidth="1"/>
    <col min="7429" max="7429" width="15.375" style="49" customWidth="1"/>
    <col min="7430" max="7430" width="11.625" style="49" bestFit="1" customWidth="1"/>
    <col min="7431" max="7666" width="9" style="49"/>
    <col min="7667" max="7667" width="9.125" style="49" customWidth="1"/>
    <col min="7668" max="7668" width="13.75" style="49" bestFit="1" customWidth="1"/>
    <col min="7669" max="7669" width="7.5" style="49" bestFit="1" customWidth="1"/>
    <col min="7670" max="7670" width="23.875" style="49" customWidth="1"/>
    <col min="7671" max="7671" width="9.625" style="49" customWidth="1"/>
    <col min="7672" max="7672" width="11.625" style="49" customWidth="1"/>
    <col min="7673" max="7674" width="15" style="49" customWidth="1"/>
    <col min="7675" max="7675" width="19" style="49" bestFit="1" customWidth="1"/>
    <col min="7676" max="7676" width="12.125" style="49" customWidth="1"/>
    <col min="7677" max="7677" width="10.125" style="49" bestFit="1" customWidth="1"/>
    <col min="7678" max="7678" width="27" style="49" bestFit="1" customWidth="1"/>
    <col min="7679" max="7679" width="0" style="49" hidden="1" customWidth="1"/>
    <col min="7680" max="7680" width="10.75" style="49" bestFit="1" customWidth="1"/>
    <col min="7681" max="7681" width="13.25" style="49" customWidth="1"/>
    <col min="7682" max="7682" width="15.375" style="49" bestFit="1" customWidth="1"/>
    <col min="7683" max="7683" width="16.875" style="49" bestFit="1" customWidth="1"/>
    <col min="7684" max="7684" width="15.375" style="49" bestFit="1" customWidth="1"/>
    <col min="7685" max="7685" width="15.375" style="49" customWidth="1"/>
    <col min="7686" max="7686" width="11.625" style="49" bestFit="1" customWidth="1"/>
    <col min="7687" max="7922" width="9" style="49"/>
    <col min="7923" max="7923" width="9.125" style="49" customWidth="1"/>
    <col min="7924" max="7924" width="13.75" style="49" bestFit="1" customWidth="1"/>
    <col min="7925" max="7925" width="7.5" style="49" bestFit="1" customWidth="1"/>
    <col min="7926" max="7926" width="23.875" style="49" customWidth="1"/>
    <col min="7927" max="7927" width="9.625" style="49" customWidth="1"/>
    <col min="7928" max="7928" width="11.625" style="49" customWidth="1"/>
    <col min="7929" max="7930" width="15" style="49" customWidth="1"/>
    <col min="7931" max="7931" width="19" style="49" bestFit="1" customWidth="1"/>
    <col min="7932" max="7932" width="12.125" style="49" customWidth="1"/>
    <col min="7933" max="7933" width="10.125" style="49" bestFit="1" customWidth="1"/>
    <col min="7934" max="7934" width="27" style="49" bestFit="1" customWidth="1"/>
    <col min="7935" max="7935" width="0" style="49" hidden="1" customWidth="1"/>
    <col min="7936" max="7936" width="10.75" style="49" bestFit="1" customWidth="1"/>
    <col min="7937" max="7937" width="13.25" style="49" customWidth="1"/>
    <col min="7938" max="7938" width="15.375" style="49" bestFit="1" customWidth="1"/>
    <col min="7939" max="7939" width="16.875" style="49" bestFit="1" customWidth="1"/>
    <col min="7940" max="7940" width="15.375" style="49" bestFit="1" customWidth="1"/>
    <col min="7941" max="7941" width="15.375" style="49" customWidth="1"/>
    <col min="7942" max="7942" width="11.625" style="49" bestFit="1" customWidth="1"/>
    <col min="7943" max="8178" width="9" style="49"/>
    <col min="8179" max="8179" width="9.125" style="49" customWidth="1"/>
    <col min="8180" max="8180" width="13.75" style="49" bestFit="1" customWidth="1"/>
    <col min="8181" max="8181" width="7.5" style="49" bestFit="1" customWidth="1"/>
    <col min="8182" max="8182" width="23.875" style="49" customWidth="1"/>
    <col min="8183" max="8183" width="9.625" style="49" customWidth="1"/>
    <col min="8184" max="8184" width="11.625" style="49" customWidth="1"/>
    <col min="8185" max="8186" width="15" style="49" customWidth="1"/>
    <col min="8187" max="8187" width="19" style="49" bestFit="1" customWidth="1"/>
    <col min="8188" max="8188" width="12.125" style="49" customWidth="1"/>
    <col min="8189" max="8189" width="10.125" style="49" bestFit="1" customWidth="1"/>
    <col min="8190" max="8190" width="27" style="49" bestFit="1" customWidth="1"/>
    <col min="8191" max="8191" width="0" style="49" hidden="1" customWidth="1"/>
    <col min="8192" max="8192" width="10.75" style="49" bestFit="1" customWidth="1"/>
    <col min="8193" max="8193" width="13.25" style="49" customWidth="1"/>
    <col min="8194" max="8194" width="15.375" style="49" bestFit="1" customWidth="1"/>
    <col min="8195" max="8195" width="16.875" style="49" bestFit="1" customWidth="1"/>
    <col min="8196" max="8196" width="15.375" style="49" bestFit="1" customWidth="1"/>
    <col min="8197" max="8197" width="15.375" style="49" customWidth="1"/>
    <col min="8198" max="8198" width="11.625" style="49" bestFit="1" customWidth="1"/>
    <col min="8199" max="8434" width="9" style="49"/>
    <col min="8435" max="8435" width="9.125" style="49" customWidth="1"/>
    <col min="8436" max="8436" width="13.75" style="49" bestFit="1" customWidth="1"/>
    <col min="8437" max="8437" width="7.5" style="49" bestFit="1" customWidth="1"/>
    <col min="8438" max="8438" width="23.875" style="49" customWidth="1"/>
    <col min="8439" max="8439" width="9.625" style="49" customWidth="1"/>
    <col min="8440" max="8440" width="11.625" style="49" customWidth="1"/>
    <col min="8441" max="8442" width="15" style="49" customWidth="1"/>
    <col min="8443" max="8443" width="19" style="49" bestFit="1" customWidth="1"/>
    <col min="8444" max="8444" width="12.125" style="49" customWidth="1"/>
    <col min="8445" max="8445" width="10.125" style="49" bestFit="1" customWidth="1"/>
    <col min="8446" max="8446" width="27" style="49" bestFit="1" customWidth="1"/>
    <col min="8447" max="8447" width="0" style="49" hidden="1" customWidth="1"/>
    <col min="8448" max="8448" width="10.75" style="49" bestFit="1" customWidth="1"/>
    <col min="8449" max="8449" width="13.25" style="49" customWidth="1"/>
    <col min="8450" max="8450" width="15.375" style="49" bestFit="1" customWidth="1"/>
    <col min="8451" max="8451" width="16.875" style="49" bestFit="1" customWidth="1"/>
    <col min="8452" max="8452" width="15.375" style="49" bestFit="1" customWidth="1"/>
    <col min="8453" max="8453" width="15.375" style="49" customWidth="1"/>
    <col min="8454" max="8454" width="11.625" style="49" bestFit="1" customWidth="1"/>
    <col min="8455" max="8690" width="9" style="49"/>
    <col min="8691" max="8691" width="9.125" style="49" customWidth="1"/>
    <col min="8692" max="8692" width="13.75" style="49" bestFit="1" customWidth="1"/>
    <col min="8693" max="8693" width="7.5" style="49" bestFit="1" customWidth="1"/>
    <col min="8694" max="8694" width="23.875" style="49" customWidth="1"/>
    <col min="8695" max="8695" width="9.625" style="49" customWidth="1"/>
    <col min="8696" max="8696" width="11.625" style="49" customWidth="1"/>
    <col min="8697" max="8698" width="15" style="49" customWidth="1"/>
    <col min="8699" max="8699" width="19" style="49" bestFit="1" customWidth="1"/>
    <col min="8700" max="8700" width="12.125" style="49" customWidth="1"/>
    <col min="8701" max="8701" width="10.125" style="49" bestFit="1" customWidth="1"/>
    <col min="8702" max="8702" width="27" style="49" bestFit="1" customWidth="1"/>
    <col min="8703" max="8703" width="0" style="49" hidden="1" customWidth="1"/>
    <col min="8704" max="8704" width="10.75" style="49" bestFit="1" customWidth="1"/>
    <col min="8705" max="8705" width="13.25" style="49" customWidth="1"/>
    <col min="8706" max="8706" width="15.375" style="49" bestFit="1" customWidth="1"/>
    <col min="8707" max="8707" width="16.875" style="49" bestFit="1" customWidth="1"/>
    <col min="8708" max="8708" width="15.375" style="49" bestFit="1" customWidth="1"/>
    <col min="8709" max="8709" width="15.375" style="49" customWidth="1"/>
    <col min="8710" max="8710" width="11.625" style="49" bestFit="1" customWidth="1"/>
    <col min="8711" max="8946" width="9" style="49"/>
    <col min="8947" max="8947" width="9.125" style="49" customWidth="1"/>
    <col min="8948" max="8948" width="13.75" style="49" bestFit="1" customWidth="1"/>
    <col min="8949" max="8949" width="7.5" style="49" bestFit="1" customWidth="1"/>
    <col min="8950" max="8950" width="23.875" style="49" customWidth="1"/>
    <col min="8951" max="8951" width="9.625" style="49" customWidth="1"/>
    <col min="8952" max="8952" width="11.625" style="49" customWidth="1"/>
    <col min="8953" max="8954" width="15" style="49" customWidth="1"/>
    <col min="8955" max="8955" width="19" style="49" bestFit="1" customWidth="1"/>
    <col min="8956" max="8956" width="12.125" style="49" customWidth="1"/>
    <col min="8957" max="8957" width="10.125" style="49" bestFit="1" customWidth="1"/>
    <col min="8958" max="8958" width="27" style="49" bestFit="1" customWidth="1"/>
    <col min="8959" max="8959" width="0" style="49" hidden="1" customWidth="1"/>
    <col min="8960" max="8960" width="10.75" style="49" bestFit="1" customWidth="1"/>
    <col min="8961" max="8961" width="13.25" style="49" customWidth="1"/>
    <col min="8962" max="8962" width="15.375" style="49" bestFit="1" customWidth="1"/>
    <col min="8963" max="8963" width="16.875" style="49" bestFit="1" customWidth="1"/>
    <col min="8964" max="8964" width="15.375" style="49" bestFit="1" customWidth="1"/>
    <col min="8965" max="8965" width="15.375" style="49" customWidth="1"/>
    <col min="8966" max="8966" width="11.625" style="49" bestFit="1" customWidth="1"/>
    <col min="8967" max="9202" width="9" style="49"/>
    <col min="9203" max="9203" width="9.125" style="49" customWidth="1"/>
    <col min="9204" max="9204" width="13.75" style="49" bestFit="1" customWidth="1"/>
    <col min="9205" max="9205" width="7.5" style="49" bestFit="1" customWidth="1"/>
    <col min="9206" max="9206" width="23.875" style="49" customWidth="1"/>
    <col min="9207" max="9207" width="9.625" style="49" customWidth="1"/>
    <col min="9208" max="9208" width="11.625" style="49" customWidth="1"/>
    <col min="9209" max="9210" width="15" style="49" customWidth="1"/>
    <col min="9211" max="9211" width="19" style="49" bestFit="1" customWidth="1"/>
    <col min="9212" max="9212" width="12.125" style="49" customWidth="1"/>
    <col min="9213" max="9213" width="10.125" style="49" bestFit="1" customWidth="1"/>
    <col min="9214" max="9214" width="27" style="49" bestFit="1" customWidth="1"/>
    <col min="9215" max="9215" width="0" style="49" hidden="1" customWidth="1"/>
    <col min="9216" max="9216" width="10.75" style="49" bestFit="1" customWidth="1"/>
    <col min="9217" max="9217" width="13.25" style="49" customWidth="1"/>
    <col min="9218" max="9218" width="15.375" style="49" bestFit="1" customWidth="1"/>
    <col min="9219" max="9219" width="16.875" style="49" bestFit="1" customWidth="1"/>
    <col min="9220" max="9220" width="15.375" style="49" bestFit="1" customWidth="1"/>
    <col min="9221" max="9221" width="15.375" style="49" customWidth="1"/>
    <col min="9222" max="9222" width="11.625" style="49" bestFit="1" customWidth="1"/>
    <col min="9223" max="9458" width="9" style="49"/>
    <col min="9459" max="9459" width="9.125" style="49" customWidth="1"/>
    <col min="9460" max="9460" width="13.75" style="49" bestFit="1" customWidth="1"/>
    <col min="9461" max="9461" width="7.5" style="49" bestFit="1" customWidth="1"/>
    <col min="9462" max="9462" width="23.875" style="49" customWidth="1"/>
    <col min="9463" max="9463" width="9.625" style="49" customWidth="1"/>
    <col min="9464" max="9464" width="11.625" style="49" customWidth="1"/>
    <col min="9465" max="9466" width="15" style="49" customWidth="1"/>
    <col min="9467" max="9467" width="19" style="49" bestFit="1" customWidth="1"/>
    <col min="9468" max="9468" width="12.125" style="49" customWidth="1"/>
    <col min="9469" max="9469" width="10.125" style="49" bestFit="1" customWidth="1"/>
    <col min="9470" max="9470" width="27" style="49" bestFit="1" customWidth="1"/>
    <col min="9471" max="9471" width="0" style="49" hidden="1" customWidth="1"/>
    <col min="9472" max="9472" width="10.75" style="49" bestFit="1" customWidth="1"/>
    <col min="9473" max="9473" width="13.25" style="49" customWidth="1"/>
    <col min="9474" max="9474" width="15.375" style="49" bestFit="1" customWidth="1"/>
    <col min="9475" max="9475" width="16.875" style="49" bestFit="1" customWidth="1"/>
    <col min="9476" max="9476" width="15.375" style="49" bestFit="1" customWidth="1"/>
    <col min="9477" max="9477" width="15.375" style="49" customWidth="1"/>
    <col min="9478" max="9478" width="11.625" style="49" bestFit="1" customWidth="1"/>
    <col min="9479" max="9714" width="9" style="49"/>
    <col min="9715" max="9715" width="9.125" style="49" customWidth="1"/>
    <col min="9716" max="9716" width="13.75" style="49" bestFit="1" customWidth="1"/>
    <col min="9717" max="9717" width="7.5" style="49" bestFit="1" customWidth="1"/>
    <col min="9718" max="9718" width="23.875" style="49" customWidth="1"/>
    <col min="9719" max="9719" width="9.625" style="49" customWidth="1"/>
    <col min="9720" max="9720" width="11.625" style="49" customWidth="1"/>
    <col min="9721" max="9722" width="15" style="49" customWidth="1"/>
    <col min="9723" max="9723" width="19" style="49" bestFit="1" customWidth="1"/>
    <col min="9724" max="9724" width="12.125" style="49" customWidth="1"/>
    <col min="9725" max="9725" width="10.125" style="49" bestFit="1" customWidth="1"/>
    <col min="9726" max="9726" width="27" style="49" bestFit="1" customWidth="1"/>
    <col min="9727" max="9727" width="0" style="49" hidden="1" customWidth="1"/>
    <col min="9728" max="9728" width="10.75" style="49" bestFit="1" customWidth="1"/>
    <col min="9729" max="9729" width="13.25" style="49" customWidth="1"/>
    <col min="9730" max="9730" width="15.375" style="49" bestFit="1" customWidth="1"/>
    <col min="9731" max="9731" width="16.875" style="49" bestFit="1" customWidth="1"/>
    <col min="9732" max="9732" width="15.375" style="49" bestFit="1" customWidth="1"/>
    <col min="9733" max="9733" width="15.375" style="49" customWidth="1"/>
    <col min="9734" max="9734" width="11.625" style="49" bestFit="1" customWidth="1"/>
    <col min="9735" max="9970" width="9" style="49"/>
    <col min="9971" max="9971" width="9.125" style="49" customWidth="1"/>
    <col min="9972" max="9972" width="13.75" style="49" bestFit="1" customWidth="1"/>
    <col min="9973" max="9973" width="7.5" style="49" bestFit="1" customWidth="1"/>
    <col min="9974" max="9974" width="23.875" style="49" customWidth="1"/>
    <col min="9975" max="9975" width="9.625" style="49" customWidth="1"/>
    <col min="9976" max="9976" width="11.625" style="49" customWidth="1"/>
    <col min="9977" max="9978" width="15" style="49" customWidth="1"/>
    <col min="9979" max="9979" width="19" style="49" bestFit="1" customWidth="1"/>
    <col min="9980" max="9980" width="12.125" style="49" customWidth="1"/>
    <col min="9981" max="9981" width="10.125" style="49" bestFit="1" customWidth="1"/>
    <col min="9982" max="9982" width="27" style="49" bestFit="1" customWidth="1"/>
    <col min="9983" max="9983" width="0" style="49" hidden="1" customWidth="1"/>
    <col min="9984" max="9984" width="10.75" style="49" bestFit="1" customWidth="1"/>
    <col min="9985" max="9985" width="13.25" style="49" customWidth="1"/>
    <col min="9986" max="9986" width="15.375" style="49" bestFit="1" customWidth="1"/>
    <col min="9987" max="9987" width="16.875" style="49" bestFit="1" customWidth="1"/>
    <col min="9988" max="9988" width="15.375" style="49" bestFit="1" customWidth="1"/>
    <col min="9989" max="9989" width="15.375" style="49" customWidth="1"/>
    <col min="9990" max="9990" width="11.625" style="49" bestFit="1" customWidth="1"/>
    <col min="9991" max="10226" width="9" style="49"/>
    <col min="10227" max="10227" width="9.125" style="49" customWidth="1"/>
    <col min="10228" max="10228" width="13.75" style="49" bestFit="1" customWidth="1"/>
    <col min="10229" max="10229" width="7.5" style="49" bestFit="1" customWidth="1"/>
    <col min="10230" max="10230" width="23.875" style="49" customWidth="1"/>
    <col min="10231" max="10231" width="9.625" style="49" customWidth="1"/>
    <col min="10232" max="10232" width="11.625" style="49" customWidth="1"/>
    <col min="10233" max="10234" width="15" style="49" customWidth="1"/>
    <col min="10235" max="10235" width="19" style="49" bestFit="1" customWidth="1"/>
    <col min="10236" max="10236" width="12.125" style="49" customWidth="1"/>
    <col min="10237" max="10237" width="10.125" style="49" bestFit="1" customWidth="1"/>
    <col min="10238" max="10238" width="27" style="49" bestFit="1" customWidth="1"/>
    <col min="10239" max="10239" width="0" style="49" hidden="1" customWidth="1"/>
    <col min="10240" max="10240" width="10.75" style="49" bestFit="1" customWidth="1"/>
    <col min="10241" max="10241" width="13.25" style="49" customWidth="1"/>
    <col min="10242" max="10242" width="15.375" style="49" bestFit="1" customWidth="1"/>
    <col min="10243" max="10243" width="16.875" style="49" bestFit="1" customWidth="1"/>
    <col min="10244" max="10244" width="15.375" style="49" bestFit="1" customWidth="1"/>
    <col min="10245" max="10245" width="15.375" style="49" customWidth="1"/>
    <col min="10246" max="10246" width="11.625" style="49" bestFit="1" customWidth="1"/>
    <col min="10247" max="10482" width="9" style="49"/>
    <col min="10483" max="10483" width="9.125" style="49" customWidth="1"/>
    <col min="10484" max="10484" width="13.75" style="49" bestFit="1" customWidth="1"/>
    <col min="10485" max="10485" width="7.5" style="49" bestFit="1" customWidth="1"/>
    <col min="10486" max="10486" width="23.875" style="49" customWidth="1"/>
    <col min="10487" max="10487" width="9.625" style="49" customWidth="1"/>
    <col min="10488" max="10488" width="11.625" style="49" customWidth="1"/>
    <col min="10489" max="10490" width="15" style="49" customWidth="1"/>
    <col min="10491" max="10491" width="19" style="49" bestFit="1" customWidth="1"/>
    <col min="10492" max="10492" width="12.125" style="49" customWidth="1"/>
    <col min="10493" max="10493" width="10.125" style="49" bestFit="1" customWidth="1"/>
    <col min="10494" max="10494" width="27" style="49" bestFit="1" customWidth="1"/>
    <col min="10495" max="10495" width="0" style="49" hidden="1" customWidth="1"/>
    <col min="10496" max="10496" width="10.75" style="49" bestFit="1" customWidth="1"/>
    <col min="10497" max="10497" width="13.25" style="49" customWidth="1"/>
    <col min="10498" max="10498" width="15.375" style="49" bestFit="1" customWidth="1"/>
    <col min="10499" max="10499" width="16.875" style="49" bestFit="1" customWidth="1"/>
    <col min="10500" max="10500" width="15.375" style="49" bestFit="1" customWidth="1"/>
    <col min="10501" max="10501" width="15.375" style="49" customWidth="1"/>
    <col min="10502" max="10502" width="11.625" style="49" bestFit="1" customWidth="1"/>
    <col min="10503" max="10738" width="9" style="49"/>
    <col min="10739" max="10739" width="9.125" style="49" customWidth="1"/>
    <col min="10740" max="10740" width="13.75" style="49" bestFit="1" customWidth="1"/>
    <col min="10741" max="10741" width="7.5" style="49" bestFit="1" customWidth="1"/>
    <col min="10742" max="10742" width="23.875" style="49" customWidth="1"/>
    <col min="10743" max="10743" width="9.625" style="49" customWidth="1"/>
    <col min="10744" max="10744" width="11.625" style="49" customWidth="1"/>
    <col min="10745" max="10746" width="15" style="49" customWidth="1"/>
    <col min="10747" max="10747" width="19" style="49" bestFit="1" customWidth="1"/>
    <col min="10748" max="10748" width="12.125" style="49" customWidth="1"/>
    <col min="10749" max="10749" width="10.125" style="49" bestFit="1" customWidth="1"/>
    <col min="10750" max="10750" width="27" style="49" bestFit="1" customWidth="1"/>
    <col min="10751" max="10751" width="0" style="49" hidden="1" customWidth="1"/>
    <col min="10752" max="10752" width="10.75" style="49" bestFit="1" customWidth="1"/>
    <col min="10753" max="10753" width="13.25" style="49" customWidth="1"/>
    <col min="10754" max="10754" width="15.375" style="49" bestFit="1" customWidth="1"/>
    <col min="10755" max="10755" width="16.875" style="49" bestFit="1" customWidth="1"/>
    <col min="10756" max="10756" width="15.375" style="49" bestFit="1" customWidth="1"/>
    <col min="10757" max="10757" width="15.375" style="49" customWidth="1"/>
    <col min="10758" max="10758" width="11.625" style="49" bestFit="1" customWidth="1"/>
    <col min="10759" max="10994" width="9" style="49"/>
    <col min="10995" max="10995" width="9.125" style="49" customWidth="1"/>
    <col min="10996" max="10996" width="13.75" style="49" bestFit="1" customWidth="1"/>
    <col min="10997" max="10997" width="7.5" style="49" bestFit="1" customWidth="1"/>
    <col min="10998" max="10998" width="23.875" style="49" customWidth="1"/>
    <col min="10999" max="10999" width="9.625" style="49" customWidth="1"/>
    <col min="11000" max="11000" width="11.625" style="49" customWidth="1"/>
    <col min="11001" max="11002" width="15" style="49" customWidth="1"/>
    <col min="11003" max="11003" width="19" style="49" bestFit="1" customWidth="1"/>
    <col min="11004" max="11004" width="12.125" style="49" customWidth="1"/>
    <col min="11005" max="11005" width="10.125" style="49" bestFit="1" customWidth="1"/>
    <col min="11006" max="11006" width="27" style="49" bestFit="1" customWidth="1"/>
    <col min="11007" max="11007" width="0" style="49" hidden="1" customWidth="1"/>
    <col min="11008" max="11008" width="10.75" style="49" bestFit="1" customWidth="1"/>
    <col min="11009" max="11009" width="13.25" style="49" customWidth="1"/>
    <col min="11010" max="11010" width="15.375" style="49" bestFit="1" customWidth="1"/>
    <col min="11011" max="11011" width="16.875" style="49" bestFit="1" customWidth="1"/>
    <col min="11012" max="11012" width="15.375" style="49" bestFit="1" customWidth="1"/>
    <col min="11013" max="11013" width="15.375" style="49" customWidth="1"/>
    <col min="11014" max="11014" width="11.625" style="49" bestFit="1" customWidth="1"/>
    <col min="11015" max="11250" width="9" style="49"/>
    <col min="11251" max="11251" width="9.125" style="49" customWidth="1"/>
    <col min="11252" max="11252" width="13.75" style="49" bestFit="1" customWidth="1"/>
    <col min="11253" max="11253" width="7.5" style="49" bestFit="1" customWidth="1"/>
    <col min="11254" max="11254" width="23.875" style="49" customWidth="1"/>
    <col min="11255" max="11255" width="9.625" style="49" customWidth="1"/>
    <col min="11256" max="11256" width="11.625" style="49" customWidth="1"/>
    <col min="11257" max="11258" width="15" style="49" customWidth="1"/>
    <col min="11259" max="11259" width="19" style="49" bestFit="1" customWidth="1"/>
    <col min="11260" max="11260" width="12.125" style="49" customWidth="1"/>
    <col min="11261" max="11261" width="10.125" style="49" bestFit="1" customWidth="1"/>
    <col min="11262" max="11262" width="27" style="49" bestFit="1" customWidth="1"/>
    <col min="11263" max="11263" width="0" style="49" hidden="1" customWidth="1"/>
    <col min="11264" max="11264" width="10.75" style="49" bestFit="1" customWidth="1"/>
    <col min="11265" max="11265" width="13.25" style="49" customWidth="1"/>
    <col min="11266" max="11266" width="15.375" style="49" bestFit="1" customWidth="1"/>
    <col min="11267" max="11267" width="16.875" style="49" bestFit="1" customWidth="1"/>
    <col min="11268" max="11268" width="15.375" style="49" bestFit="1" customWidth="1"/>
    <col min="11269" max="11269" width="15.375" style="49" customWidth="1"/>
    <col min="11270" max="11270" width="11.625" style="49" bestFit="1" customWidth="1"/>
    <col min="11271" max="11506" width="9" style="49"/>
    <col min="11507" max="11507" width="9.125" style="49" customWidth="1"/>
    <col min="11508" max="11508" width="13.75" style="49" bestFit="1" customWidth="1"/>
    <col min="11509" max="11509" width="7.5" style="49" bestFit="1" customWidth="1"/>
    <col min="11510" max="11510" width="23.875" style="49" customWidth="1"/>
    <col min="11511" max="11511" width="9.625" style="49" customWidth="1"/>
    <col min="11512" max="11512" width="11.625" style="49" customWidth="1"/>
    <col min="11513" max="11514" width="15" style="49" customWidth="1"/>
    <col min="11515" max="11515" width="19" style="49" bestFit="1" customWidth="1"/>
    <col min="11516" max="11516" width="12.125" style="49" customWidth="1"/>
    <col min="11517" max="11517" width="10.125" style="49" bestFit="1" customWidth="1"/>
    <col min="11518" max="11518" width="27" style="49" bestFit="1" customWidth="1"/>
    <col min="11519" max="11519" width="0" style="49" hidden="1" customWidth="1"/>
    <col min="11520" max="11520" width="10.75" style="49" bestFit="1" customWidth="1"/>
    <col min="11521" max="11521" width="13.25" style="49" customWidth="1"/>
    <col min="11522" max="11522" width="15.375" style="49" bestFit="1" customWidth="1"/>
    <col min="11523" max="11523" width="16.875" style="49" bestFit="1" customWidth="1"/>
    <col min="11524" max="11524" width="15.375" style="49" bestFit="1" customWidth="1"/>
    <col min="11525" max="11525" width="15.375" style="49" customWidth="1"/>
    <col min="11526" max="11526" width="11.625" style="49" bestFit="1" customWidth="1"/>
    <col min="11527" max="11762" width="9" style="49"/>
    <col min="11763" max="11763" width="9.125" style="49" customWidth="1"/>
    <col min="11764" max="11764" width="13.75" style="49" bestFit="1" customWidth="1"/>
    <col min="11765" max="11765" width="7.5" style="49" bestFit="1" customWidth="1"/>
    <col min="11766" max="11766" width="23.875" style="49" customWidth="1"/>
    <col min="11767" max="11767" width="9.625" style="49" customWidth="1"/>
    <col min="11768" max="11768" width="11.625" style="49" customWidth="1"/>
    <col min="11769" max="11770" width="15" style="49" customWidth="1"/>
    <col min="11771" max="11771" width="19" style="49" bestFit="1" customWidth="1"/>
    <col min="11772" max="11772" width="12.125" style="49" customWidth="1"/>
    <col min="11773" max="11773" width="10.125" style="49" bestFit="1" customWidth="1"/>
    <col min="11774" max="11774" width="27" style="49" bestFit="1" customWidth="1"/>
    <col min="11775" max="11775" width="0" style="49" hidden="1" customWidth="1"/>
    <col min="11776" max="11776" width="10.75" style="49" bestFit="1" customWidth="1"/>
    <col min="11777" max="11777" width="13.25" style="49" customWidth="1"/>
    <col min="11778" max="11778" width="15.375" style="49" bestFit="1" customWidth="1"/>
    <col min="11779" max="11779" width="16.875" style="49" bestFit="1" customWidth="1"/>
    <col min="11780" max="11780" width="15.375" style="49" bestFit="1" customWidth="1"/>
    <col min="11781" max="11781" width="15.375" style="49" customWidth="1"/>
    <col min="11782" max="11782" width="11.625" style="49" bestFit="1" customWidth="1"/>
    <col min="11783" max="12018" width="9" style="49"/>
    <col min="12019" max="12019" width="9.125" style="49" customWidth="1"/>
    <col min="12020" max="12020" width="13.75" style="49" bestFit="1" customWidth="1"/>
    <col min="12021" max="12021" width="7.5" style="49" bestFit="1" customWidth="1"/>
    <col min="12022" max="12022" width="23.875" style="49" customWidth="1"/>
    <col min="12023" max="12023" width="9.625" style="49" customWidth="1"/>
    <col min="12024" max="12024" width="11.625" style="49" customWidth="1"/>
    <col min="12025" max="12026" width="15" style="49" customWidth="1"/>
    <col min="12027" max="12027" width="19" style="49" bestFit="1" customWidth="1"/>
    <col min="12028" max="12028" width="12.125" style="49" customWidth="1"/>
    <col min="12029" max="12029" width="10.125" style="49" bestFit="1" customWidth="1"/>
    <col min="12030" max="12030" width="27" style="49" bestFit="1" customWidth="1"/>
    <col min="12031" max="12031" width="0" style="49" hidden="1" customWidth="1"/>
    <col min="12032" max="12032" width="10.75" style="49" bestFit="1" customWidth="1"/>
    <col min="12033" max="12033" width="13.25" style="49" customWidth="1"/>
    <col min="12034" max="12034" width="15.375" style="49" bestFit="1" customWidth="1"/>
    <col min="12035" max="12035" width="16.875" style="49" bestFit="1" customWidth="1"/>
    <col min="12036" max="12036" width="15.375" style="49" bestFit="1" customWidth="1"/>
    <col min="12037" max="12037" width="15.375" style="49" customWidth="1"/>
    <col min="12038" max="12038" width="11.625" style="49" bestFit="1" customWidth="1"/>
    <col min="12039" max="12274" width="9" style="49"/>
    <col min="12275" max="12275" width="9.125" style="49" customWidth="1"/>
    <col min="12276" max="12276" width="13.75" style="49" bestFit="1" customWidth="1"/>
    <col min="12277" max="12277" width="7.5" style="49" bestFit="1" customWidth="1"/>
    <col min="12278" max="12278" width="23.875" style="49" customWidth="1"/>
    <col min="12279" max="12279" width="9.625" style="49" customWidth="1"/>
    <col min="12280" max="12280" width="11.625" style="49" customWidth="1"/>
    <col min="12281" max="12282" width="15" style="49" customWidth="1"/>
    <col min="12283" max="12283" width="19" style="49" bestFit="1" customWidth="1"/>
    <col min="12284" max="12284" width="12.125" style="49" customWidth="1"/>
    <col min="12285" max="12285" width="10.125" style="49" bestFit="1" customWidth="1"/>
    <col min="12286" max="12286" width="27" style="49" bestFit="1" customWidth="1"/>
    <col min="12287" max="12287" width="0" style="49" hidden="1" customWidth="1"/>
    <col min="12288" max="12288" width="10.75" style="49" bestFit="1" customWidth="1"/>
    <col min="12289" max="12289" width="13.25" style="49" customWidth="1"/>
    <col min="12290" max="12290" width="15.375" style="49" bestFit="1" customWidth="1"/>
    <col min="12291" max="12291" width="16.875" style="49" bestFit="1" customWidth="1"/>
    <col min="12292" max="12292" width="15.375" style="49" bestFit="1" customWidth="1"/>
    <col min="12293" max="12293" width="15.375" style="49" customWidth="1"/>
    <col min="12294" max="12294" width="11.625" style="49" bestFit="1" customWidth="1"/>
    <col min="12295" max="12530" width="9" style="49"/>
    <col min="12531" max="12531" width="9.125" style="49" customWidth="1"/>
    <col min="12532" max="12532" width="13.75" style="49" bestFit="1" customWidth="1"/>
    <col min="12533" max="12533" width="7.5" style="49" bestFit="1" customWidth="1"/>
    <col min="12534" max="12534" width="23.875" style="49" customWidth="1"/>
    <col min="12535" max="12535" width="9.625" style="49" customWidth="1"/>
    <col min="12536" max="12536" width="11.625" style="49" customWidth="1"/>
    <col min="12537" max="12538" width="15" style="49" customWidth="1"/>
    <col min="12539" max="12539" width="19" style="49" bestFit="1" customWidth="1"/>
    <col min="12540" max="12540" width="12.125" style="49" customWidth="1"/>
    <col min="12541" max="12541" width="10.125" style="49" bestFit="1" customWidth="1"/>
    <col min="12542" max="12542" width="27" style="49" bestFit="1" customWidth="1"/>
    <col min="12543" max="12543" width="0" style="49" hidden="1" customWidth="1"/>
    <col min="12544" max="12544" width="10.75" style="49" bestFit="1" customWidth="1"/>
    <col min="12545" max="12545" width="13.25" style="49" customWidth="1"/>
    <col min="12546" max="12546" width="15.375" style="49" bestFit="1" customWidth="1"/>
    <col min="12547" max="12547" width="16.875" style="49" bestFit="1" customWidth="1"/>
    <col min="12548" max="12548" width="15.375" style="49" bestFit="1" customWidth="1"/>
    <col min="12549" max="12549" width="15.375" style="49" customWidth="1"/>
    <col min="12550" max="12550" width="11.625" style="49" bestFit="1" customWidth="1"/>
    <col min="12551" max="12786" width="9" style="49"/>
    <col min="12787" max="12787" width="9.125" style="49" customWidth="1"/>
    <col min="12788" max="12788" width="13.75" style="49" bestFit="1" customWidth="1"/>
    <col min="12789" max="12789" width="7.5" style="49" bestFit="1" customWidth="1"/>
    <col min="12790" max="12790" width="23.875" style="49" customWidth="1"/>
    <col min="12791" max="12791" width="9.625" style="49" customWidth="1"/>
    <col min="12792" max="12792" width="11.625" style="49" customWidth="1"/>
    <col min="12793" max="12794" width="15" style="49" customWidth="1"/>
    <col min="12795" max="12795" width="19" style="49" bestFit="1" customWidth="1"/>
    <col min="12796" max="12796" width="12.125" style="49" customWidth="1"/>
    <col min="12797" max="12797" width="10.125" style="49" bestFit="1" customWidth="1"/>
    <col min="12798" max="12798" width="27" style="49" bestFit="1" customWidth="1"/>
    <col min="12799" max="12799" width="0" style="49" hidden="1" customWidth="1"/>
    <col min="12800" max="12800" width="10.75" style="49" bestFit="1" customWidth="1"/>
    <col min="12801" max="12801" width="13.25" style="49" customWidth="1"/>
    <col min="12802" max="12802" width="15.375" style="49" bestFit="1" customWidth="1"/>
    <col min="12803" max="12803" width="16.875" style="49" bestFit="1" customWidth="1"/>
    <col min="12804" max="12804" width="15.375" style="49" bestFit="1" customWidth="1"/>
    <col min="12805" max="12805" width="15.375" style="49" customWidth="1"/>
    <col min="12806" max="12806" width="11.625" style="49" bestFit="1" customWidth="1"/>
    <col min="12807" max="13042" width="9" style="49"/>
    <col min="13043" max="13043" width="9.125" style="49" customWidth="1"/>
    <col min="13044" max="13044" width="13.75" style="49" bestFit="1" customWidth="1"/>
    <col min="13045" max="13045" width="7.5" style="49" bestFit="1" customWidth="1"/>
    <col min="13046" max="13046" width="23.875" style="49" customWidth="1"/>
    <col min="13047" max="13047" width="9.625" style="49" customWidth="1"/>
    <col min="13048" max="13048" width="11.625" style="49" customWidth="1"/>
    <col min="13049" max="13050" width="15" style="49" customWidth="1"/>
    <col min="13051" max="13051" width="19" style="49" bestFit="1" customWidth="1"/>
    <col min="13052" max="13052" width="12.125" style="49" customWidth="1"/>
    <col min="13053" max="13053" width="10.125" style="49" bestFit="1" customWidth="1"/>
    <col min="13054" max="13054" width="27" style="49" bestFit="1" customWidth="1"/>
    <col min="13055" max="13055" width="0" style="49" hidden="1" customWidth="1"/>
    <col min="13056" max="13056" width="10.75" style="49" bestFit="1" customWidth="1"/>
    <col min="13057" max="13057" width="13.25" style="49" customWidth="1"/>
    <col min="13058" max="13058" width="15.375" style="49" bestFit="1" customWidth="1"/>
    <col min="13059" max="13059" width="16.875" style="49" bestFit="1" customWidth="1"/>
    <col min="13060" max="13060" width="15.375" style="49" bestFit="1" customWidth="1"/>
    <col min="13061" max="13061" width="15.375" style="49" customWidth="1"/>
    <col min="13062" max="13062" width="11.625" style="49" bestFit="1" customWidth="1"/>
    <col min="13063" max="13298" width="9" style="49"/>
    <col min="13299" max="13299" width="9.125" style="49" customWidth="1"/>
    <col min="13300" max="13300" width="13.75" style="49" bestFit="1" customWidth="1"/>
    <col min="13301" max="13301" width="7.5" style="49" bestFit="1" customWidth="1"/>
    <col min="13302" max="13302" width="23.875" style="49" customWidth="1"/>
    <col min="13303" max="13303" width="9.625" style="49" customWidth="1"/>
    <col min="13304" max="13304" width="11.625" style="49" customWidth="1"/>
    <col min="13305" max="13306" width="15" style="49" customWidth="1"/>
    <col min="13307" max="13307" width="19" style="49" bestFit="1" customWidth="1"/>
    <col min="13308" max="13308" width="12.125" style="49" customWidth="1"/>
    <col min="13309" max="13309" width="10.125" style="49" bestFit="1" customWidth="1"/>
    <col min="13310" max="13310" width="27" style="49" bestFit="1" customWidth="1"/>
    <col min="13311" max="13311" width="0" style="49" hidden="1" customWidth="1"/>
    <col min="13312" max="13312" width="10.75" style="49" bestFit="1" customWidth="1"/>
    <col min="13313" max="13313" width="13.25" style="49" customWidth="1"/>
    <col min="13314" max="13314" width="15.375" style="49" bestFit="1" customWidth="1"/>
    <col min="13315" max="13315" width="16.875" style="49" bestFit="1" customWidth="1"/>
    <col min="13316" max="13316" width="15.375" style="49" bestFit="1" customWidth="1"/>
    <col min="13317" max="13317" width="15.375" style="49" customWidth="1"/>
    <col min="13318" max="13318" width="11.625" style="49" bestFit="1" customWidth="1"/>
    <col min="13319" max="13554" width="9" style="49"/>
    <col min="13555" max="13555" width="9.125" style="49" customWidth="1"/>
    <col min="13556" max="13556" width="13.75" style="49" bestFit="1" customWidth="1"/>
    <col min="13557" max="13557" width="7.5" style="49" bestFit="1" customWidth="1"/>
    <col min="13558" max="13558" width="23.875" style="49" customWidth="1"/>
    <col min="13559" max="13559" width="9.625" style="49" customWidth="1"/>
    <col min="13560" max="13560" width="11.625" style="49" customWidth="1"/>
    <col min="13561" max="13562" width="15" style="49" customWidth="1"/>
    <col min="13563" max="13563" width="19" style="49" bestFit="1" customWidth="1"/>
    <col min="13564" max="13564" width="12.125" style="49" customWidth="1"/>
    <col min="13565" max="13565" width="10.125" style="49" bestFit="1" customWidth="1"/>
    <col min="13566" max="13566" width="27" style="49" bestFit="1" customWidth="1"/>
    <col min="13567" max="13567" width="0" style="49" hidden="1" customWidth="1"/>
    <col min="13568" max="13568" width="10.75" style="49" bestFit="1" customWidth="1"/>
    <col min="13569" max="13569" width="13.25" style="49" customWidth="1"/>
    <col min="13570" max="13570" width="15.375" style="49" bestFit="1" customWidth="1"/>
    <col min="13571" max="13571" width="16.875" style="49" bestFit="1" customWidth="1"/>
    <col min="13572" max="13572" width="15.375" style="49" bestFit="1" customWidth="1"/>
    <col min="13573" max="13573" width="15.375" style="49" customWidth="1"/>
    <col min="13574" max="13574" width="11.625" style="49" bestFit="1" customWidth="1"/>
    <col min="13575" max="13810" width="9" style="49"/>
    <col min="13811" max="13811" width="9.125" style="49" customWidth="1"/>
    <col min="13812" max="13812" width="13.75" style="49" bestFit="1" customWidth="1"/>
    <col min="13813" max="13813" width="7.5" style="49" bestFit="1" customWidth="1"/>
    <col min="13814" max="13814" width="23.875" style="49" customWidth="1"/>
    <col min="13815" max="13815" width="9.625" style="49" customWidth="1"/>
    <col min="13816" max="13816" width="11.625" style="49" customWidth="1"/>
    <col min="13817" max="13818" width="15" style="49" customWidth="1"/>
    <col min="13819" max="13819" width="19" style="49" bestFit="1" customWidth="1"/>
    <col min="13820" max="13820" width="12.125" style="49" customWidth="1"/>
    <col min="13821" max="13821" width="10.125" style="49" bestFit="1" customWidth="1"/>
    <col min="13822" max="13822" width="27" style="49" bestFit="1" customWidth="1"/>
    <col min="13823" max="13823" width="0" style="49" hidden="1" customWidth="1"/>
    <col min="13824" max="13824" width="10.75" style="49" bestFit="1" customWidth="1"/>
    <col min="13825" max="13825" width="13.25" style="49" customWidth="1"/>
    <col min="13826" max="13826" width="15.375" style="49" bestFit="1" customWidth="1"/>
    <col min="13827" max="13827" width="16.875" style="49" bestFit="1" customWidth="1"/>
    <col min="13828" max="13828" width="15.375" style="49" bestFit="1" customWidth="1"/>
    <col min="13829" max="13829" width="15.375" style="49" customWidth="1"/>
    <col min="13830" max="13830" width="11.625" style="49" bestFit="1" customWidth="1"/>
    <col min="13831" max="14066" width="9" style="49"/>
    <col min="14067" max="14067" width="9.125" style="49" customWidth="1"/>
    <col min="14068" max="14068" width="13.75" style="49" bestFit="1" customWidth="1"/>
    <col min="14069" max="14069" width="7.5" style="49" bestFit="1" customWidth="1"/>
    <col min="14070" max="14070" width="23.875" style="49" customWidth="1"/>
    <col min="14071" max="14071" width="9.625" style="49" customWidth="1"/>
    <col min="14072" max="14072" width="11.625" style="49" customWidth="1"/>
    <col min="14073" max="14074" width="15" style="49" customWidth="1"/>
    <col min="14075" max="14075" width="19" style="49" bestFit="1" customWidth="1"/>
    <col min="14076" max="14076" width="12.125" style="49" customWidth="1"/>
    <col min="14077" max="14077" width="10.125" style="49" bestFit="1" customWidth="1"/>
    <col min="14078" max="14078" width="27" style="49" bestFit="1" customWidth="1"/>
    <col min="14079" max="14079" width="0" style="49" hidden="1" customWidth="1"/>
    <col min="14080" max="14080" width="10.75" style="49" bestFit="1" customWidth="1"/>
    <col min="14081" max="14081" width="13.25" style="49" customWidth="1"/>
    <col min="14082" max="14082" width="15.375" style="49" bestFit="1" customWidth="1"/>
    <col min="14083" max="14083" width="16.875" style="49" bestFit="1" customWidth="1"/>
    <col min="14084" max="14084" width="15.375" style="49" bestFit="1" customWidth="1"/>
    <col min="14085" max="14085" width="15.375" style="49" customWidth="1"/>
    <col min="14086" max="14086" width="11.625" style="49" bestFit="1" customWidth="1"/>
    <col min="14087" max="14322" width="9" style="49"/>
    <col min="14323" max="14323" width="9.125" style="49" customWidth="1"/>
    <col min="14324" max="14324" width="13.75" style="49" bestFit="1" customWidth="1"/>
    <col min="14325" max="14325" width="7.5" style="49" bestFit="1" customWidth="1"/>
    <col min="14326" max="14326" width="23.875" style="49" customWidth="1"/>
    <col min="14327" max="14327" width="9.625" style="49" customWidth="1"/>
    <col min="14328" max="14328" width="11.625" style="49" customWidth="1"/>
    <col min="14329" max="14330" width="15" style="49" customWidth="1"/>
    <col min="14331" max="14331" width="19" style="49" bestFit="1" customWidth="1"/>
    <col min="14332" max="14332" width="12.125" style="49" customWidth="1"/>
    <col min="14333" max="14333" width="10.125" style="49" bestFit="1" customWidth="1"/>
    <col min="14334" max="14334" width="27" style="49" bestFit="1" customWidth="1"/>
    <col min="14335" max="14335" width="0" style="49" hidden="1" customWidth="1"/>
    <col min="14336" max="14336" width="10.75" style="49" bestFit="1" customWidth="1"/>
    <col min="14337" max="14337" width="13.25" style="49" customWidth="1"/>
    <col min="14338" max="14338" width="15.375" style="49" bestFit="1" customWidth="1"/>
    <col min="14339" max="14339" width="16.875" style="49" bestFit="1" customWidth="1"/>
    <col min="14340" max="14340" width="15.375" style="49" bestFit="1" customWidth="1"/>
    <col min="14341" max="14341" width="15.375" style="49" customWidth="1"/>
    <col min="14342" max="14342" width="11.625" style="49" bestFit="1" customWidth="1"/>
    <col min="14343" max="14578" width="9" style="49"/>
    <col min="14579" max="14579" width="9.125" style="49" customWidth="1"/>
    <col min="14580" max="14580" width="13.75" style="49" bestFit="1" customWidth="1"/>
    <col min="14581" max="14581" width="7.5" style="49" bestFit="1" customWidth="1"/>
    <col min="14582" max="14582" width="23.875" style="49" customWidth="1"/>
    <col min="14583" max="14583" width="9.625" style="49" customWidth="1"/>
    <col min="14584" max="14584" width="11.625" style="49" customWidth="1"/>
    <col min="14585" max="14586" width="15" style="49" customWidth="1"/>
    <col min="14587" max="14587" width="19" style="49" bestFit="1" customWidth="1"/>
    <col min="14588" max="14588" width="12.125" style="49" customWidth="1"/>
    <col min="14589" max="14589" width="10.125" style="49" bestFit="1" customWidth="1"/>
    <col min="14590" max="14590" width="27" style="49" bestFit="1" customWidth="1"/>
    <col min="14591" max="14591" width="0" style="49" hidden="1" customWidth="1"/>
    <col min="14592" max="14592" width="10.75" style="49" bestFit="1" customWidth="1"/>
    <col min="14593" max="14593" width="13.25" style="49" customWidth="1"/>
    <col min="14594" max="14594" width="15.375" style="49" bestFit="1" customWidth="1"/>
    <col min="14595" max="14595" width="16.875" style="49" bestFit="1" customWidth="1"/>
    <col min="14596" max="14596" width="15.375" style="49" bestFit="1" customWidth="1"/>
    <col min="14597" max="14597" width="15.375" style="49" customWidth="1"/>
    <col min="14598" max="14598" width="11.625" style="49" bestFit="1" customWidth="1"/>
    <col min="14599" max="14834" width="9" style="49"/>
    <col min="14835" max="14835" width="9.125" style="49" customWidth="1"/>
    <col min="14836" max="14836" width="13.75" style="49" bestFit="1" customWidth="1"/>
    <col min="14837" max="14837" width="7.5" style="49" bestFit="1" customWidth="1"/>
    <col min="14838" max="14838" width="23.875" style="49" customWidth="1"/>
    <col min="14839" max="14839" width="9.625" style="49" customWidth="1"/>
    <col min="14840" max="14840" width="11.625" style="49" customWidth="1"/>
    <col min="14841" max="14842" width="15" style="49" customWidth="1"/>
    <col min="14843" max="14843" width="19" style="49" bestFit="1" customWidth="1"/>
    <col min="14844" max="14844" width="12.125" style="49" customWidth="1"/>
    <col min="14845" max="14845" width="10.125" style="49" bestFit="1" customWidth="1"/>
    <col min="14846" max="14846" width="27" style="49" bestFit="1" customWidth="1"/>
    <col min="14847" max="14847" width="0" style="49" hidden="1" customWidth="1"/>
    <col min="14848" max="14848" width="10.75" style="49" bestFit="1" customWidth="1"/>
    <col min="14849" max="14849" width="13.25" style="49" customWidth="1"/>
    <col min="14850" max="14850" width="15.375" style="49" bestFit="1" customWidth="1"/>
    <col min="14851" max="14851" width="16.875" style="49" bestFit="1" customWidth="1"/>
    <col min="14852" max="14852" width="15.375" style="49" bestFit="1" customWidth="1"/>
    <col min="14853" max="14853" width="15.375" style="49" customWidth="1"/>
    <col min="14854" max="14854" width="11.625" style="49" bestFit="1" customWidth="1"/>
    <col min="14855" max="15090" width="9" style="49"/>
    <col min="15091" max="15091" width="9.125" style="49" customWidth="1"/>
    <col min="15092" max="15092" width="13.75" style="49" bestFit="1" customWidth="1"/>
    <col min="15093" max="15093" width="7.5" style="49" bestFit="1" customWidth="1"/>
    <col min="15094" max="15094" width="23.875" style="49" customWidth="1"/>
    <col min="15095" max="15095" width="9.625" style="49" customWidth="1"/>
    <col min="15096" max="15096" width="11.625" style="49" customWidth="1"/>
    <col min="15097" max="15098" width="15" style="49" customWidth="1"/>
    <col min="15099" max="15099" width="19" style="49" bestFit="1" customWidth="1"/>
    <col min="15100" max="15100" width="12.125" style="49" customWidth="1"/>
    <col min="15101" max="15101" width="10.125" style="49" bestFit="1" customWidth="1"/>
    <col min="15102" max="15102" width="27" style="49" bestFit="1" customWidth="1"/>
    <col min="15103" max="15103" width="0" style="49" hidden="1" customWidth="1"/>
    <col min="15104" max="15104" width="10.75" style="49" bestFit="1" customWidth="1"/>
    <col min="15105" max="15105" width="13.25" style="49" customWidth="1"/>
    <col min="15106" max="15106" width="15.375" style="49" bestFit="1" customWidth="1"/>
    <col min="15107" max="15107" width="16.875" style="49" bestFit="1" customWidth="1"/>
    <col min="15108" max="15108" width="15.375" style="49" bestFit="1" customWidth="1"/>
    <col min="15109" max="15109" width="15.375" style="49" customWidth="1"/>
    <col min="15110" max="15110" width="11.625" style="49" bestFit="1" customWidth="1"/>
    <col min="15111" max="15346" width="9" style="49"/>
    <col min="15347" max="15347" width="9.125" style="49" customWidth="1"/>
    <col min="15348" max="15348" width="13.75" style="49" bestFit="1" customWidth="1"/>
    <col min="15349" max="15349" width="7.5" style="49" bestFit="1" customWidth="1"/>
    <col min="15350" max="15350" width="23.875" style="49" customWidth="1"/>
    <col min="15351" max="15351" width="9.625" style="49" customWidth="1"/>
    <col min="15352" max="15352" width="11.625" style="49" customWidth="1"/>
    <col min="15353" max="15354" width="15" style="49" customWidth="1"/>
    <col min="15355" max="15355" width="19" style="49" bestFit="1" customWidth="1"/>
    <col min="15356" max="15356" width="12.125" style="49" customWidth="1"/>
    <col min="15357" max="15357" width="10.125" style="49" bestFit="1" customWidth="1"/>
    <col min="15358" max="15358" width="27" style="49" bestFit="1" customWidth="1"/>
    <col min="15359" max="15359" width="0" style="49" hidden="1" customWidth="1"/>
    <col min="15360" max="15360" width="10.75" style="49" bestFit="1" customWidth="1"/>
    <col min="15361" max="15361" width="13.25" style="49" customWidth="1"/>
    <col min="15362" max="15362" width="15.375" style="49" bestFit="1" customWidth="1"/>
    <col min="15363" max="15363" width="16.875" style="49" bestFit="1" customWidth="1"/>
    <col min="15364" max="15364" width="15.375" style="49" bestFit="1" customWidth="1"/>
    <col min="15365" max="15365" width="15.375" style="49" customWidth="1"/>
    <col min="15366" max="15366" width="11.625" style="49" bestFit="1" customWidth="1"/>
    <col min="15367" max="15602" width="9" style="49"/>
    <col min="15603" max="15603" width="9.125" style="49" customWidth="1"/>
    <col min="15604" max="15604" width="13.75" style="49" bestFit="1" customWidth="1"/>
    <col min="15605" max="15605" width="7.5" style="49" bestFit="1" customWidth="1"/>
    <col min="15606" max="15606" width="23.875" style="49" customWidth="1"/>
    <col min="15607" max="15607" width="9.625" style="49" customWidth="1"/>
    <col min="15608" max="15608" width="11.625" style="49" customWidth="1"/>
    <col min="15609" max="15610" width="15" style="49" customWidth="1"/>
    <col min="15611" max="15611" width="19" style="49" bestFit="1" customWidth="1"/>
    <col min="15612" max="15612" width="12.125" style="49" customWidth="1"/>
    <col min="15613" max="15613" width="10.125" style="49" bestFit="1" customWidth="1"/>
    <col min="15614" max="15614" width="27" style="49" bestFit="1" customWidth="1"/>
    <col min="15615" max="15615" width="0" style="49" hidden="1" customWidth="1"/>
    <col min="15616" max="15616" width="10.75" style="49" bestFit="1" customWidth="1"/>
    <col min="15617" max="15617" width="13.25" style="49" customWidth="1"/>
    <col min="15618" max="15618" width="15.375" style="49" bestFit="1" customWidth="1"/>
    <col min="15619" max="15619" width="16.875" style="49" bestFit="1" customWidth="1"/>
    <col min="15620" max="15620" width="15.375" style="49" bestFit="1" customWidth="1"/>
    <col min="15621" max="15621" width="15.375" style="49" customWidth="1"/>
    <col min="15622" max="15622" width="11.625" style="49" bestFit="1" customWidth="1"/>
    <col min="15623" max="15858" width="9" style="49"/>
    <col min="15859" max="15859" width="9.125" style="49" customWidth="1"/>
    <col min="15860" max="15860" width="13.75" style="49" bestFit="1" customWidth="1"/>
    <col min="15861" max="15861" width="7.5" style="49" bestFit="1" customWidth="1"/>
    <col min="15862" max="15862" width="23.875" style="49" customWidth="1"/>
    <col min="15863" max="15863" width="9.625" style="49" customWidth="1"/>
    <col min="15864" max="15864" width="11.625" style="49" customWidth="1"/>
    <col min="15865" max="15866" width="15" style="49" customWidth="1"/>
    <col min="15867" max="15867" width="19" style="49" bestFit="1" customWidth="1"/>
    <col min="15868" max="15868" width="12.125" style="49" customWidth="1"/>
    <col min="15869" max="15869" width="10.125" style="49" bestFit="1" customWidth="1"/>
    <col min="15870" max="15870" width="27" style="49" bestFit="1" customWidth="1"/>
    <col min="15871" max="15871" width="0" style="49" hidden="1" customWidth="1"/>
    <col min="15872" max="15872" width="10.75" style="49" bestFit="1" customWidth="1"/>
    <col min="15873" max="15873" width="13.25" style="49" customWidth="1"/>
    <col min="15874" max="15874" width="15.375" style="49" bestFit="1" customWidth="1"/>
    <col min="15875" max="15875" width="16.875" style="49" bestFit="1" customWidth="1"/>
    <col min="15876" max="15876" width="15.375" style="49" bestFit="1" customWidth="1"/>
    <col min="15877" max="15877" width="15.375" style="49" customWidth="1"/>
    <col min="15878" max="15878" width="11.625" style="49" bestFit="1" customWidth="1"/>
    <col min="15879" max="16114" width="9" style="49"/>
    <col min="16115" max="16115" width="9.125" style="49" customWidth="1"/>
    <col min="16116" max="16116" width="13.75" style="49" bestFit="1" customWidth="1"/>
    <col min="16117" max="16117" width="7.5" style="49" bestFit="1" customWidth="1"/>
    <col min="16118" max="16118" width="23.875" style="49" customWidth="1"/>
    <col min="16119" max="16119" width="9.625" style="49" customWidth="1"/>
    <col min="16120" max="16120" width="11.625" style="49" customWidth="1"/>
    <col min="16121" max="16122" width="15" style="49" customWidth="1"/>
    <col min="16123" max="16123" width="19" style="49" bestFit="1" customWidth="1"/>
    <col min="16124" max="16124" width="12.125" style="49" customWidth="1"/>
    <col min="16125" max="16125" width="10.125" style="49" bestFit="1" customWidth="1"/>
    <col min="16126" max="16126" width="27" style="49" bestFit="1" customWidth="1"/>
    <col min="16127" max="16127" width="0" style="49" hidden="1" customWidth="1"/>
    <col min="16128" max="16128" width="10.75" style="49" bestFit="1" customWidth="1"/>
    <col min="16129" max="16129" width="13.25" style="49" customWidth="1"/>
    <col min="16130" max="16130" width="15.375" style="49" bestFit="1" customWidth="1"/>
    <col min="16131" max="16131" width="16.875" style="49" bestFit="1" customWidth="1"/>
    <col min="16132" max="16132" width="15.375" style="49" bestFit="1" customWidth="1"/>
    <col min="16133" max="16133" width="15.375" style="49" customWidth="1"/>
    <col min="16134" max="16134" width="11.625" style="49" bestFit="1" customWidth="1"/>
    <col min="16135" max="16384" width="9" style="49"/>
  </cols>
  <sheetData>
    <row r="1" spans="1:8" ht="33" x14ac:dyDescent="0.2">
      <c r="A1" s="53" t="s">
        <v>16</v>
      </c>
      <c r="B1" s="53" t="s">
        <v>52</v>
      </c>
      <c r="C1" s="53" t="s">
        <v>88</v>
      </c>
      <c r="D1" s="53" t="s">
        <v>32</v>
      </c>
      <c r="E1" s="54" t="s">
        <v>63</v>
      </c>
      <c r="F1" s="54" t="s">
        <v>66</v>
      </c>
      <c r="G1" s="54" t="s">
        <v>67</v>
      </c>
      <c r="H1" s="53" t="s">
        <v>87</v>
      </c>
    </row>
    <row r="2" spans="1:8" ht="14.25" customHeight="1" x14ac:dyDescent="0.2">
      <c r="A2" s="58">
        <v>1</v>
      </c>
      <c r="B2" s="58" t="s">
        <v>56</v>
      </c>
      <c r="C2" s="56"/>
      <c r="D2" s="58" t="s">
        <v>57</v>
      </c>
      <c r="E2" s="59">
        <v>79.41</v>
      </c>
      <c r="F2" s="61">
        <f>E2*10.764</f>
        <v>854.76923999999997</v>
      </c>
      <c r="G2" s="55">
        <f>F2*1.1</f>
        <v>940.24616400000002</v>
      </c>
      <c r="H2" s="52" t="s">
        <v>20</v>
      </c>
    </row>
    <row r="3" spans="1:8" x14ac:dyDescent="0.2">
      <c r="A3" s="50">
        <v>2</v>
      </c>
      <c r="B3" s="57" t="s">
        <v>49</v>
      </c>
      <c r="C3" s="56"/>
      <c r="D3" s="58" t="s">
        <v>57</v>
      </c>
      <c r="E3" s="55">
        <v>72.88</v>
      </c>
      <c r="F3" s="55">
        <f>E3*10.764</f>
        <v>784.48031999999989</v>
      </c>
      <c r="G3" s="55">
        <f>F3*1.1</f>
        <v>862.9283519999999</v>
      </c>
      <c r="H3" s="52" t="s">
        <v>20</v>
      </c>
    </row>
    <row r="4" spans="1:8" x14ac:dyDescent="0.2">
      <c r="A4" s="50">
        <v>3</v>
      </c>
      <c r="B4" s="51" t="s">
        <v>40</v>
      </c>
      <c r="C4" s="50">
        <v>101</v>
      </c>
      <c r="D4" s="58" t="s">
        <v>57</v>
      </c>
      <c r="E4" s="55">
        <v>145.68</v>
      </c>
      <c r="F4" s="55">
        <f>E4*10.764</f>
        <v>1568.09952</v>
      </c>
      <c r="G4" s="55">
        <f t="shared" ref="G4:G13" si="0">F4*1.1</f>
        <v>1724.9094720000001</v>
      </c>
      <c r="H4" s="52" t="s">
        <v>20</v>
      </c>
    </row>
    <row r="5" spans="1:8" x14ac:dyDescent="0.2">
      <c r="A5" s="50">
        <v>4</v>
      </c>
      <c r="B5" s="51" t="s">
        <v>40</v>
      </c>
      <c r="C5" s="50">
        <v>201</v>
      </c>
      <c r="D5" s="58" t="s">
        <v>57</v>
      </c>
      <c r="E5" s="55">
        <v>145.68</v>
      </c>
      <c r="F5" s="55">
        <f t="shared" ref="F5:F12" si="1">E5*10.764</f>
        <v>1568.09952</v>
      </c>
      <c r="G5" s="55">
        <f t="shared" si="0"/>
        <v>1724.9094720000001</v>
      </c>
      <c r="H5" s="52" t="s">
        <v>20</v>
      </c>
    </row>
    <row r="6" spans="1:8" x14ac:dyDescent="0.2">
      <c r="A6" s="58">
        <v>5</v>
      </c>
      <c r="B6" s="51" t="s">
        <v>40</v>
      </c>
      <c r="C6" s="50">
        <v>301</v>
      </c>
      <c r="D6" s="93" t="s">
        <v>58</v>
      </c>
      <c r="E6" s="55">
        <v>145.68</v>
      </c>
      <c r="F6" s="55">
        <f t="shared" si="1"/>
        <v>1568.09952</v>
      </c>
      <c r="G6" s="55">
        <f t="shared" si="0"/>
        <v>1724.9094720000001</v>
      </c>
      <c r="H6" s="52" t="s">
        <v>20</v>
      </c>
    </row>
    <row r="7" spans="1:8" x14ac:dyDescent="0.2">
      <c r="A7" s="50">
        <v>6</v>
      </c>
      <c r="B7" s="51" t="s">
        <v>41</v>
      </c>
      <c r="C7" s="50">
        <v>401</v>
      </c>
      <c r="D7" s="50" t="s">
        <v>59</v>
      </c>
      <c r="E7" s="55">
        <v>145.68</v>
      </c>
      <c r="F7" s="55">
        <f t="shared" si="1"/>
        <v>1568.09952</v>
      </c>
      <c r="G7" s="55">
        <f t="shared" si="0"/>
        <v>1724.9094720000001</v>
      </c>
      <c r="H7" s="52" t="s">
        <v>20</v>
      </c>
    </row>
    <row r="8" spans="1:8" x14ac:dyDescent="0.2">
      <c r="A8" s="50">
        <v>7</v>
      </c>
      <c r="B8" s="51" t="s">
        <v>41</v>
      </c>
      <c r="C8" s="50">
        <v>501</v>
      </c>
      <c r="D8" s="50" t="s">
        <v>60</v>
      </c>
      <c r="E8" s="55">
        <v>145.68</v>
      </c>
      <c r="F8" s="55">
        <f t="shared" si="1"/>
        <v>1568.09952</v>
      </c>
      <c r="G8" s="55">
        <f t="shared" si="0"/>
        <v>1724.9094720000001</v>
      </c>
      <c r="H8" s="52" t="s">
        <v>20</v>
      </c>
    </row>
    <row r="9" spans="1:8" x14ac:dyDescent="0.2">
      <c r="A9" s="50">
        <v>8</v>
      </c>
      <c r="B9" s="51" t="s">
        <v>41</v>
      </c>
      <c r="C9" s="50">
        <v>601</v>
      </c>
      <c r="D9" s="50" t="s">
        <v>60</v>
      </c>
      <c r="E9" s="55">
        <v>145.68</v>
      </c>
      <c r="F9" s="55">
        <f t="shared" si="1"/>
        <v>1568.09952</v>
      </c>
      <c r="G9" s="55">
        <f t="shared" si="0"/>
        <v>1724.9094720000001</v>
      </c>
      <c r="H9" s="52" t="s">
        <v>20</v>
      </c>
    </row>
    <row r="10" spans="1:8" x14ac:dyDescent="0.2">
      <c r="A10" s="58">
        <v>9</v>
      </c>
      <c r="B10" s="51" t="s">
        <v>42</v>
      </c>
      <c r="C10" s="50">
        <v>701</v>
      </c>
      <c r="D10" s="50" t="s">
        <v>61</v>
      </c>
      <c r="E10" s="55">
        <v>145.68</v>
      </c>
      <c r="F10" s="55">
        <f t="shared" si="1"/>
        <v>1568.09952</v>
      </c>
      <c r="G10" s="55">
        <f t="shared" si="0"/>
        <v>1724.9094720000001</v>
      </c>
      <c r="H10" s="52" t="s">
        <v>20</v>
      </c>
    </row>
    <row r="11" spans="1:8" x14ac:dyDescent="0.2">
      <c r="A11" s="50">
        <v>10</v>
      </c>
      <c r="B11" s="51" t="s">
        <v>42</v>
      </c>
      <c r="C11" s="50">
        <v>801</v>
      </c>
      <c r="D11" s="50" t="s">
        <v>62</v>
      </c>
      <c r="E11" s="55">
        <v>145.68</v>
      </c>
      <c r="F11" s="55">
        <f t="shared" si="1"/>
        <v>1568.09952</v>
      </c>
      <c r="G11" s="55">
        <f t="shared" si="0"/>
        <v>1724.9094720000001</v>
      </c>
      <c r="H11" s="52" t="s">
        <v>20</v>
      </c>
    </row>
    <row r="12" spans="1:8" ht="17.25" customHeight="1" x14ac:dyDescent="0.2">
      <c r="A12" s="50">
        <v>11</v>
      </c>
      <c r="B12" s="51" t="s">
        <v>42</v>
      </c>
      <c r="C12" s="50">
        <v>901</v>
      </c>
      <c r="D12" s="50" t="s">
        <v>62</v>
      </c>
      <c r="E12" s="60">
        <v>145.68</v>
      </c>
      <c r="F12" s="55">
        <f t="shared" si="1"/>
        <v>1568.09952</v>
      </c>
      <c r="G12" s="55">
        <f t="shared" si="0"/>
        <v>1724.9094720000001</v>
      </c>
      <c r="H12" s="52" t="s">
        <v>20</v>
      </c>
    </row>
    <row r="13" spans="1:8" s="64" customFormat="1" x14ac:dyDescent="0.2">
      <c r="A13" s="100" t="s">
        <v>17</v>
      </c>
      <c r="B13" s="101"/>
      <c r="C13" s="101"/>
      <c r="D13" s="102"/>
      <c r="E13" s="62">
        <f>SUM(E2:E12)</f>
        <v>1463.4100000000003</v>
      </c>
      <c r="F13" s="62">
        <f>SUM(F2:F12)</f>
        <v>15752.145239999998</v>
      </c>
      <c r="G13" s="62">
        <f t="shared" si="0"/>
        <v>17327.359764000001</v>
      </c>
      <c r="H13" s="63"/>
    </row>
  </sheetData>
  <autoFilter ref="A1:H13" xr:uid="{836DE78D-6C57-439A-B32D-79B1E0EAFDCA}"/>
  <mergeCells count="1">
    <mergeCell ref="A13:D1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B3C79-9EB8-4F69-8671-19A0AF3034A2}">
  <dimension ref="A1:I13"/>
  <sheetViews>
    <sheetView workbookViewId="0">
      <selection sqref="A1:I13"/>
    </sheetView>
  </sheetViews>
  <sheetFormatPr defaultRowHeight="14.25" x14ac:dyDescent="0.2"/>
  <cols>
    <col min="1" max="1" width="3.125" customWidth="1"/>
    <col min="2" max="2" width="10.625" customWidth="1"/>
    <col min="3" max="3" width="6.625" bestFit="1" customWidth="1"/>
    <col min="4" max="4" width="10.625" style="19" customWidth="1"/>
    <col min="5" max="5" width="12.5" customWidth="1"/>
    <col min="6" max="6" width="11.5" customWidth="1"/>
    <col min="7" max="7" width="15.625" bestFit="1" customWidth="1"/>
    <col min="8" max="8" width="12.625" customWidth="1"/>
    <col min="9" max="9" width="13.125" bestFit="1" customWidth="1"/>
  </cols>
  <sheetData>
    <row r="1" spans="1:9" ht="49.5" x14ac:dyDescent="0.2">
      <c r="A1" s="53" t="s">
        <v>16</v>
      </c>
      <c r="B1" s="53" t="s">
        <v>52</v>
      </c>
      <c r="C1" s="53" t="s">
        <v>18</v>
      </c>
      <c r="D1" s="53" t="s">
        <v>32</v>
      </c>
      <c r="E1" s="54" t="s">
        <v>63</v>
      </c>
      <c r="F1" s="54" t="s">
        <v>64</v>
      </c>
      <c r="G1" s="54" t="s">
        <v>65</v>
      </c>
      <c r="H1" s="14" t="s">
        <v>31</v>
      </c>
      <c r="I1" s="32" t="s">
        <v>50</v>
      </c>
    </row>
    <row r="2" spans="1:9" ht="33" x14ac:dyDescent="0.3">
      <c r="A2" s="50">
        <v>1</v>
      </c>
      <c r="B2" s="51" t="s">
        <v>56</v>
      </c>
      <c r="C2" s="50">
        <v>201</v>
      </c>
      <c r="D2" s="58" t="s">
        <v>57</v>
      </c>
      <c r="E2" s="55">
        <v>79.41</v>
      </c>
      <c r="F2" s="55">
        <f>E2*10.764</f>
        <v>854.76923999999997</v>
      </c>
      <c r="G2" s="55">
        <f>F2*1.1</f>
        <v>940.24616400000002</v>
      </c>
      <c r="H2" s="11">
        <f>H3*0.7</f>
        <v>31499.999999999996</v>
      </c>
      <c r="I2" s="11">
        <f t="shared" ref="I2:I12" si="0">ROUND(H2*F2,0)</f>
        <v>26925231</v>
      </c>
    </row>
    <row r="3" spans="1:9" ht="33" x14ac:dyDescent="0.3">
      <c r="A3" s="50">
        <v>2</v>
      </c>
      <c r="B3" s="51" t="s">
        <v>49</v>
      </c>
      <c r="C3" s="50">
        <v>401</v>
      </c>
      <c r="D3" s="58" t="s">
        <v>57</v>
      </c>
      <c r="E3" s="55">
        <v>72.88</v>
      </c>
      <c r="F3" s="55">
        <f t="shared" ref="F3:F12" si="1">E3*10.764</f>
        <v>784.48031999999989</v>
      </c>
      <c r="G3" s="55">
        <f t="shared" ref="G3:G12" si="2">F3*1.1</f>
        <v>862.9283519999999</v>
      </c>
      <c r="H3" s="11">
        <v>45000</v>
      </c>
      <c r="I3" s="11">
        <f t="shared" si="0"/>
        <v>35301614</v>
      </c>
    </row>
    <row r="4" spans="1:9" ht="33" x14ac:dyDescent="0.3">
      <c r="A4" s="50">
        <v>3</v>
      </c>
      <c r="B4" s="51" t="s">
        <v>40</v>
      </c>
      <c r="C4" s="50">
        <v>501</v>
      </c>
      <c r="D4" s="58" t="s">
        <v>57</v>
      </c>
      <c r="E4" s="55">
        <v>145.68</v>
      </c>
      <c r="F4" s="55">
        <f t="shared" si="1"/>
        <v>1568.09952</v>
      </c>
      <c r="G4" s="55">
        <f t="shared" si="2"/>
        <v>1724.9094720000001</v>
      </c>
      <c r="H4" s="11">
        <v>35000</v>
      </c>
      <c r="I4" s="11">
        <f t="shared" si="0"/>
        <v>54883483</v>
      </c>
    </row>
    <row r="5" spans="1:9" ht="33" x14ac:dyDescent="0.3">
      <c r="A5" s="50">
        <v>4</v>
      </c>
      <c r="B5" s="51" t="s">
        <v>41</v>
      </c>
      <c r="C5" s="50">
        <v>502</v>
      </c>
      <c r="D5" s="58" t="s">
        <v>57</v>
      </c>
      <c r="E5" s="55">
        <v>145.68</v>
      </c>
      <c r="F5" s="55">
        <f t="shared" si="1"/>
        <v>1568.09952</v>
      </c>
      <c r="G5" s="55">
        <f t="shared" si="2"/>
        <v>1724.9094720000001</v>
      </c>
      <c r="H5" s="11">
        <v>35000</v>
      </c>
      <c r="I5" s="11">
        <f t="shared" si="0"/>
        <v>54883483</v>
      </c>
    </row>
    <row r="6" spans="1:9" ht="33" x14ac:dyDescent="0.3">
      <c r="A6" s="50">
        <v>5</v>
      </c>
      <c r="B6" s="51" t="s">
        <v>42</v>
      </c>
      <c r="C6" s="50">
        <v>601</v>
      </c>
      <c r="D6" s="50" t="s">
        <v>58</v>
      </c>
      <c r="E6" s="55">
        <v>145.68</v>
      </c>
      <c r="F6" s="55">
        <f t="shared" si="1"/>
        <v>1568.09952</v>
      </c>
      <c r="G6" s="55">
        <f t="shared" si="2"/>
        <v>1724.9094720000001</v>
      </c>
      <c r="H6" s="11">
        <v>35000</v>
      </c>
      <c r="I6" s="11">
        <f t="shared" si="0"/>
        <v>54883483</v>
      </c>
    </row>
    <row r="7" spans="1:9" ht="16.5" x14ac:dyDescent="0.3">
      <c r="A7" s="50">
        <v>6</v>
      </c>
      <c r="B7" s="51" t="s">
        <v>43</v>
      </c>
      <c r="C7" s="50">
        <v>702</v>
      </c>
      <c r="D7" s="50" t="s">
        <v>59</v>
      </c>
      <c r="E7" s="55">
        <v>145.68</v>
      </c>
      <c r="F7" s="55">
        <f t="shared" si="1"/>
        <v>1568.09952</v>
      </c>
      <c r="G7" s="55">
        <f t="shared" si="2"/>
        <v>1724.9094720000001</v>
      </c>
      <c r="H7" s="11">
        <v>35000</v>
      </c>
      <c r="I7" s="11">
        <f t="shared" si="0"/>
        <v>54883483</v>
      </c>
    </row>
    <row r="8" spans="1:9" ht="33" x14ac:dyDescent="0.3">
      <c r="A8" s="50">
        <v>7</v>
      </c>
      <c r="B8" s="51" t="s">
        <v>44</v>
      </c>
      <c r="C8" s="50">
        <v>903</v>
      </c>
      <c r="D8" s="50" t="s">
        <v>60</v>
      </c>
      <c r="E8" s="55">
        <v>145.68</v>
      </c>
      <c r="F8" s="55">
        <f t="shared" si="1"/>
        <v>1568.09952</v>
      </c>
      <c r="G8" s="55">
        <f t="shared" si="2"/>
        <v>1724.9094720000001</v>
      </c>
      <c r="H8" s="11">
        <v>35000</v>
      </c>
      <c r="I8" s="11">
        <f t="shared" si="0"/>
        <v>54883483</v>
      </c>
    </row>
    <row r="9" spans="1:9" ht="33" x14ac:dyDescent="0.3">
      <c r="A9" s="50">
        <v>8</v>
      </c>
      <c r="B9" s="51" t="s">
        <v>45</v>
      </c>
      <c r="C9" s="50">
        <v>1001</v>
      </c>
      <c r="D9" s="50" t="s">
        <v>60</v>
      </c>
      <c r="E9" s="55">
        <v>145.68</v>
      </c>
      <c r="F9" s="55">
        <f t="shared" si="1"/>
        <v>1568.09952</v>
      </c>
      <c r="G9" s="55">
        <f t="shared" si="2"/>
        <v>1724.9094720000001</v>
      </c>
      <c r="H9" s="11">
        <v>35000</v>
      </c>
      <c r="I9" s="11">
        <f t="shared" si="0"/>
        <v>54883483</v>
      </c>
    </row>
    <row r="10" spans="1:9" ht="16.5" x14ac:dyDescent="0.3">
      <c r="A10" s="50">
        <v>9</v>
      </c>
      <c r="B10" s="51" t="s">
        <v>46</v>
      </c>
      <c r="C10" s="50">
        <v>1003</v>
      </c>
      <c r="D10" s="50" t="s">
        <v>61</v>
      </c>
      <c r="E10" s="55">
        <v>145.68</v>
      </c>
      <c r="F10" s="55">
        <f t="shared" si="1"/>
        <v>1568.09952</v>
      </c>
      <c r="G10" s="55">
        <f t="shared" si="2"/>
        <v>1724.9094720000001</v>
      </c>
      <c r="H10" s="11">
        <v>35000</v>
      </c>
      <c r="I10" s="11">
        <f t="shared" si="0"/>
        <v>54883483</v>
      </c>
    </row>
    <row r="11" spans="1:9" ht="16.5" x14ac:dyDescent="0.3">
      <c r="A11" s="50">
        <v>10</v>
      </c>
      <c r="B11" s="51" t="s">
        <v>47</v>
      </c>
      <c r="C11" s="50">
        <v>1101</v>
      </c>
      <c r="D11" s="50" t="s">
        <v>62</v>
      </c>
      <c r="E11" s="55">
        <v>145.68</v>
      </c>
      <c r="F11" s="55">
        <f t="shared" si="1"/>
        <v>1568.09952</v>
      </c>
      <c r="G11" s="55">
        <f t="shared" si="2"/>
        <v>1724.9094720000001</v>
      </c>
      <c r="H11" s="11">
        <v>35000</v>
      </c>
      <c r="I11" s="11">
        <f t="shared" si="0"/>
        <v>54883483</v>
      </c>
    </row>
    <row r="12" spans="1:9" ht="16.5" x14ac:dyDescent="0.3">
      <c r="A12" s="50">
        <v>11</v>
      </c>
      <c r="B12" s="51" t="s">
        <v>48</v>
      </c>
      <c r="C12" s="50">
        <v>1102</v>
      </c>
      <c r="D12" s="50" t="s">
        <v>62</v>
      </c>
      <c r="E12" s="55">
        <v>145.68</v>
      </c>
      <c r="F12" s="55">
        <f t="shared" si="1"/>
        <v>1568.09952</v>
      </c>
      <c r="G12" s="55">
        <f t="shared" si="2"/>
        <v>1724.9094720000001</v>
      </c>
      <c r="H12" s="11">
        <v>35000</v>
      </c>
      <c r="I12" s="11">
        <f t="shared" si="0"/>
        <v>54883483</v>
      </c>
    </row>
    <row r="13" spans="1:9" ht="16.5" x14ac:dyDescent="0.3">
      <c r="A13" s="98" t="s">
        <v>17</v>
      </c>
      <c r="B13" s="98"/>
      <c r="C13" s="98"/>
      <c r="D13" s="98"/>
      <c r="E13" s="18">
        <f>SUM(E2:E12)</f>
        <v>1463.4100000000003</v>
      </c>
      <c r="F13" s="18">
        <f>SUM(F2:F12)</f>
        <v>15752.145239999998</v>
      </c>
      <c r="G13" s="18">
        <f>SUM(G2:G12)</f>
        <v>17327.359763999997</v>
      </c>
      <c r="H13" s="18"/>
      <c r="I13" s="18">
        <f>SUM(I2:I12)</f>
        <v>556178192</v>
      </c>
    </row>
  </sheetData>
  <mergeCells count="1">
    <mergeCell ref="A13:D1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000"/>
  <sheetViews>
    <sheetView workbookViewId="0"/>
  </sheetViews>
  <sheetFormatPr defaultColWidth="12.625" defaultRowHeight="15" customHeight="1" x14ac:dyDescent="0.2"/>
  <cols>
    <col min="1" max="2" width="7.625" customWidth="1"/>
    <col min="3" max="3" width="10" customWidth="1"/>
    <col min="4" max="4" width="10.875" customWidth="1"/>
    <col min="5" max="5" width="11.5" customWidth="1"/>
    <col min="6" max="26" width="7.625" customWidth="1"/>
  </cols>
  <sheetData>
    <row r="1" spans="1:13" x14ac:dyDescent="0.25">
      <c r="A1" s="7" t="s">
        <v>19</v>
      </c>
      <c r="B1" s="7" t="s">
        <v>18</v>
      </c>
      <c r="C1" s="7" t="s">
        <v>21</v>
      </c>
      <c r="D1" s="7" t="s">
        <v>22</v>
      </c>
      <c r="E1" s="7" t="s">
        <v>23</v>
      </c>
      <c r="F1" s="7" t="s">
        <v>24</v>
      </c>
    </row>
    <row r="2" spans="1:13" x14ac:dyDescent="0.25">
      <c r="A2" s="7">
        <v>1</v>
      </c>
      <c r="B2" s="7">
        <v>1</v>
      </c>
      <c r="C2" s="7">
        <v>52.05</v>
      </c>
      <c r="D2" s="7">
        <f t="shared" ref="D2:D31" si="0">11.23/2</f>
        <v>5.6150000000000002</v>
      </c>
      <c r="E2" s="7">
        <f t="shared" ref="E2:E39" si="1">2.4*0.6*4</f>
        <v>5.76</v>
      </c>
      <c r="I2" s="7">
        <f t="shared" ref="I2:K2" si="2">C2*10.764</f>
        <v>560.26619999999991</v>
      </c>
      <c r="J2" s="7">
        <f t="shared" si="2"/>
        <v>60.439859999999996</v>
      </c>
      <c r="K2" s="7">
        <f t="shared" si="2"/>
        <v>62.000639999999997</v>
      </c>
      <c r="M2" s="7">
        <f t="shared" ref="M2:M6" si="3">I2+J2+K2</f>
        <v>682.70669999999984</v>
      </c>
    </row>
    <row r="3" spans="1:13" x14ac:dyDescent="0.25">
      <c r="B3" s="7">
        <v>2</v>
      </c>
      <c r="C3" s="7">
        <v>52.05</v>
      </c>
      <c r="D3" s="7">
        <f t="shared" si="0"/>
        <v>5.6150000000000002</v>
      </c>
      <c r="E3" s="7">
        <f t="shared" si="1"/>
        <v>5.76</v>
      </c>
      <c r="I3" s="7">
        <f t="shared" ref="I3:K3" si="4">C3*10.764</f>
        <v>560.26619999999991</v>
      </c>
      <c r="J3" s="7">
        <f t="shared" si="4"/>
        <v>60.439859999999996</v>
      </c>
      <c r="K3" s="7">
        <f t="shared" si="4"/>
        <v>62.000639999999997</v>
      </c>
      <c r="M3" s="7">
        <f t="shared" si="3"/>
        <v>682.70669999999984</v>
      </c>
    </row>
    <row r="4" spans="1:13" x14ac:dyDescent="0.25">
      <c r="A4" s="7">
        <v>2</v>
      </c>
      <c r="B4" s="7">
        <v>1</v>
      </c>
      <c r="C4" s="7">
        <v>52.05</v>
      </c>
      <c r="D4" s="7">
        <f t="shared" si="0"/>
        <v>5.6150000000000002</v>
      </c>
      <c r="E4" s="7">
        <f t="shared" si="1"/>
        <v>5.76</v>
      </c>
      <c r="I4" s="7">
        <f t="shared" ref="I4:K4" si="5">C4*10.764</f>
        <v>560.26619999999991</v>
      </c>
      <c r="J4" s="7">
        <f t="shared" si="5"/>
        <v>60.439859999999996</v>
      </c>
      <c r="K4" s="7">
        <f t="shared" si="5"/>
        <v>62.000639999999997</v>
      </c>
      <c r="M4" s="7">
        <f t="shared" si="3"/>
        <v>682.70669999999984</v>
      </c>
    </row>
    <row r="5" spans="1:13" x14ac:dyDescent="0.25">
      <c r="B5" s="7">
        <v>2</v>
      </c>
      <c r="C5" s="7">
        <v>52.05</v>
      </c>
      <c r="D5" s="7">
        <f t="shared" si="0"/>
        <v>5.6150000000000002</v>
      </c>
      <c r="E5" s="7">
        <f t="shared" si="1"/>
        <v>5.76</v>
      </c>
      <c r="I5" s="7">
        <f t="shared" ref="I5:K5" si="6">C5*10.764</f>
        <v>560.26619999999991</v>
      </c>
      <c r="J5" s="7">
        <f t="shared" si="6"/>
        <v>60.439859999999996</v>
      </c>
      <c r="K5" s="7">
        <f t="shared" si="6"/>
        <v>62.000639999999997</v>
      </c>
      <c r="M5" s="7">
        <f t="shared" si="3"/>
        <v>682.70669999999984</v>
      </c>
    </row>
    <row r="6" spans="1:13" x14ac:dyDescent="0.25">
      <c r="B6" s="7">
        <v>3</v>
      </c>
      <c r="C6" s="7">
        <v>52.05</v>
      </c>
      <c r="D6" s="7">
        <f t="shared" si="0"/>
        <v>5.6150000000000002</v>
      </c>
      <c r="E6" s="7">
        <f t="shared" si="1"/>
        <v>5.76</v>
      </c>
      <c r="I6" s="7">
        <f t="shared" ref="I6:K6" si="7">C6*10.764</f>
        <v>560.26619999999991</v>
      </c>
      <c r="J6" s="7">
        <f t="shared" si="7"/>
        <v>60.439859999999996</v>
      </c>
      <c r="K6" s="7">
        <f t="shared" si="7"/>
        <v>62.000639999999997</v>
      </c>
      <c r="M6" s="7">
        <f t="shared" si="3"/>
        <v>682.70669999999984</v>
      </c>
    </row>
    <row r="7" spans="1:13" x14ac:dyDescent="0.25">
      <c r="B7" s="7">
        <v>4</v>
      </c>
      <c r="C7" s="7">
        <v>52.05</v>
      </c>
      <c r="D7" s="7">
        <f t="shared" si="0"/>
        <v>5.6150000000000002</v>
      </c>
      <c r="E7" s="7">
        <f t="shared" si="1"/>
        <v>5.76</v>
      </c>
      <c r="F7" s="7">
        <f>3.35*1.45</f>
        <v>4.8574999999999999</v>
      </c>
      <c r="I7" s="7">
        <f t="shared" ref="I7:L7" si="8">C7*10.764</f>
        <v>560.26619999999991</v>
      </c>
      <c r="J7" s="7">
        <f t="shared" si="8"/>
        <v>60.439859999999996</v>
      </c>
      <c r="K7" s="7">
        <f t="shared" si="8"/>
        <v>62.000639999999997</v>
      </c>
      <c r="L7" s="7">
        <f t="shared" si="8"/>
        <v>52.286129999999993</v>
      </c>
      <c r="M7" s="7">
        <f>I7+J7+K7+L7</f>
        <v>734.9928299999998</v>
      </c>
    </row>
    <row r="8" spans="1:13" x14ac:dyDescent="0.25">
      <c r="A8" s="7">
        <v>3</v>
      </c>
      <c r="B8" s="7">
        <v>1</v>
      </c>
      <c r="C8" s="7">
        <v>52.05</v>
      </c>
      <c r="D8" s="7">
        <f t="shared" si="0"/>
        <v>5.6150000000000002</v>
      </c>
      <c r="E8" s="7">
        <f t="shared" si="1"/>
        <v>5.76</v>
      </c>
      <c r="I8" s="7">
        <f t="shared" ref="I8:K8" si="9">C8*10.764</f>
        <v>560.26619999999991</v>
      </c>
      <c r="J8" s="7">
        <f t="shared" si="9"/>
        <v>60.439859999999996</v>
      </c>
      <c r="K8" s="7">
        <f t="shared" si="9"/>
        <v>62.000639999999997</v>
      </c>
      <c r="M8" s="7">
        <f t="shared" ref="M8:M55" si="10">I8+J8+K8</f>
        <v>682.70669999999984</v>
      </c>
    </row>
    <row r="9" spans="1:13" x14ac:dyDescent="0.25">
      <c r="B9" s="7">
        <v>2</v>
      </c>
      <c r="C9" s="7">
        <v>52.05</v>
      </c>
      <c r="D9" s="7">
        <f t="shared" si="0"/>
        <v>5.6150000000000002</v>
      </c>
      <c r="E9" s="7">
        <f t="shared" si="1"/>
        <v>5.76</v>
      </c>
      <c r="I9" s="7">
        <f t="shared" ref="I9:K9" si="11">C9*10.764</f>
        <v>560.26619999999991</v>
      </c>
      <c r="J9" s="7">
        <f t="shared" si="11"/>
        <v>60.439859999999996</v>
      </c>
      <c r="K9" s="7">
        <f t="shared" si="11"/>
        <v>62.000639999999997</v>
      </c>
      <c r="M9" s="7">
        <f t="shared" si="10"/>
        <v>682.70669999999984</v>
      </c>
    </row>
    <row r="10" spans="1:13" x14ac:dyDescent="0.25">
      <c r="B10" s="7">
        <v>3</v>
      </c>
      <c r="C10" s="7">
        <v>52.05</v>
      </c>
      <c r="D10" s="7">
        <f t="shared" si="0"/>
        <v>5.6150000000000002</v>
      </c>
      <c r="E10" s="7">
        <f t="shared" si="1"/>
        <v>5.76</v>
      </c>
      <c r="I10" s="7">
        <f t="shared" ref="I10:K10" si="12">C10*10.764</f>
        <v>560.26619999999991</v>
      </c>
      <c r="J10" s="7">
        <f t="shared" si="12"/>
        <v>60.439859999999996</v>
      </c>
      <c r="K10" s="7">
        <f t="shared" si="12"/>
        <v>62.000639999999997</v>
      </c>
      <c r="M10" s="7">
        <f t="shared" si="10"/>
        <v>682.70669999999984</v>
      </c>
    </row>
    <row r="11" spans="1:13" x14ac:dyDescent="0.25">
      <c r="B11" s="7">
        <v>4</v>
      </c>
      <c r="C11" s="7">
        <v>52.05</v>
      </c>
      <c r="D11" s="7">
        <f t="shared" si="0"/>
        <v>5.6150000000000002</v>
      </c>
      <c r="E11" s="7">
        <f t="shared" si="1"/>
        <v>5.76</v>
      </c>
      <c r="I11" s="7">
        <f t="shared" ref="I11:K11" si="13">C11*10.764</f>
        <v>560.26619999999991</v>
      </c>
      <c r="J11" s="7">
        <f t="shared" si="13"/>
        <v>60.439859999999996</v>
      </c>
      <c r="K11" s="7">
        <f t="shared" si="13"/>
        <v>62.000639999999997</v>
      </c>
      <c r="M11" s="7">
        <f t="shared" si="10"/>
        <v>682.70669999999984</v>
      </c>
    </row>
    <row r="12" spans="1:13" x14ac:dyDescent="0.25">
      <c r="A12" s="7">
        <v>4</v>
      </c>
      <c r="B12" s="7">
        <v>1</v>
      </c>
      <c r="C12" s="7">
        <v>52.05</v>
      </c>
      <c r="D12" s="7">
        <f t="shared" si="0"/>
        <v>5.6150000000000002</v>
      </c>
      <c r="E12" s="7">
        <f t="shared" si="1"/>
        <v>5.76</v>
      </c>
      <c r="I12" s="7">
        <f t="shared" ref="I12:K12" si="14">C12*10.764</f>
        <v>560.26619999999991</v>
      </c>
      <c r="J12" s="7">
        <f t="shared" si="14"/>
        <v>60.439859999999996</v>
      </c>
      <c r="K12" s="7">
        <f t="shared" si="14"/>
        <v>62.000639999999997</v>
      </c>
      <c r="M12" s="7">
        <f t="shared" si="10"/>
        <v>682.70669999999984</v>
      </c>
    </row>
    <row r="13" spans="1:13" x14ac:dyDescent="0.25">
      <c r="B13" s="7">
        <v>2</v>
      </c>
      <c r="C13" s="7">
        <v>52.05</v>
      </c>
      <c r="D13" s="7">
        <f t="shared" si="0"/>
        <v>5.6150000000000002</v>
      </c>
      <c r="E13" s="7">
        <f t="shared" si="1"/>
        <v>5.76</v>
      </c>
      <c r="I13" s="7">
        <f t="shared" ref="I13:K13" si="15">C13*10.764</f>
        <v>560.26619999999991</v>
      </c>
      <c r="J13" s="7">
        <f t="shared" si="15"/>
        <v>60.439859999999996</v>
      </c>
      <c r="K13" s="7">
        <f t="shared" si="15"/>
        <v>62.000639999999997</v>
      </c>
      <c r="M13" s="7">
        <f t="shared" si="10"/>
        <v>682.70669999999984</v>
      </c>
    </row>
    <row r="14" spans="1:13" x14ac:dyDescent="0.25">
      <c r="B14" s="7">
        <v>3</v>
      </c>
      <c r="C14" s="7">
        <v>52.05</v>
      </c>
      <c r="D14" s="7">
        <f t="shared" si="0"/>
        <v>5.6150000000000002</v>
      </c>
      <c r="E14" s="7">
        <f t="shared" si="1"/>
        <v>5.76</v>
      </c>
      <c r="I14" s="7">
        <f t="shared" ref="I14:K14" si="16">C14*10.764</f>
        <v>560.26619999999991</v>
      </c>
      <c r="J14" s="7">
        <f t="shared" si="16"/>
        <v>60.439859999999996</v>
      </c>
      <c r="K14" s="7">
        <f t="shared" si="16"/>
        <v>62.000639999999997</v>
      </c>
      <c r="M14" s="7">
        <f t="shared" si="10"/>
        <v>682.70669999999984</v>
      </c>
    </row>
    <row r="15" spans="1:13" x14ac:dyDescent="0.25">
      <c r="B15" s="7">
        <v>4</v>
      </c>
      <c r="C15" s="7">
        <v>52.05</v>
      </c>
      <c r="D15" s="7">
        <f t="shared" si="0"/>
        <v>5.6150000000000002</v>
      </c>
      <c r="E15" s="7">
        <f t="shared" si="1"/>
        <v>5.76</v>
      </c>
      <c r="I15" s="7">
        <f t="shared" ref="I15:K15" si="17">C15*10.764</f>
        <v>560.26619999999991</v>
      </c>
      <c r="J15" s="7">
        <f t="shared" si="17"/>
        <v>60.439859999999996</v>
      </c>
      <c r="K15" s="7">
        <f t="shared" si="17"/>
        <v>62.000639999999997</v>
      </c>
      <c r="M15" s="7">
        <f t="shared" si="10"/>
        <v>682.70669999999984</v>
      </c>
    </row>
    <row r="16" spans="1:13" x14ac:dyDescent="0.25">
      <c r="A16" s="7">
        <v>5</v>
      </c>
      <c r="B16" s="7">
        <v>1</v>
      </c>
      <c r="C16" s="7">
        <v>52.05</v>
      </c>
      <c r="D16" s="7">
        <f t="shared" si="0"/>
        <v>5.6150000000000002</v>
      </c>
      <c r="E16" s="7">
        <f t="shared" si="1"/>
        <v>5.76</v>
      </c>
      <c r="I16" s="7">
        <f t="shared" ref="I16:K16" si="18">C16*10.764</f>
        <v>560.26619999999991</v>
      </c>
      <c r="J16" s="7">
        <f t="shared" si="18"/>
        <v>60.439859999999996</v>
      </c>
      <c r="K16" s="7">
        <f t="shared" si="18"/>
        <v>62.000639999999997</v>
      </c>
      <c r="M16" s="7">
        <f t="shared" si="10"/>
        <v>682.70669999999984</v>
      </c>
    </row>
    <row r="17" spans="1:13" x14ac:dyDescent="0.25">
      <c r="B17" s="7">
        <v>2</v>
      </c>
      <c r="C17" s="7">
        <v>52.05</v>
      </c>
      <c r="D17" s="7">
        <f t="shared" si="0"/>
        <v>5.6150000000000002</v>
      </c>
      <c r="E17" s="7">
        <f t="shared" si="1"/>
        <v>5.76</v>
      </c>
      <c r="I17" s="7">
        <f t="shared" ref="I17:K17" si="19">C17*10.764</f>
        <v>560.26619999999991</v>
      </c>
      <c r="J17" s="7">
        <f t="shared" si="19"/>
        <v>60.439859999999996</v>
      </c>
      <c r="K17" s="7">
        <f t="shared" si="19"/>
        <v>62.000639999999997</v>
      </c>
      <c r="M17" s="7">
        <f t="shared" si="10"/>
        <v>682.70669999999984</v>
      </c>
    </row>
    <row r="18" spans="1:13" x14ac:dyDescent="0.25">
      <c r="B18" s="7">
        <v>3</v>
      </c>
      <c r="C18" s="7">
        <v>52.05</v>
      </c>
      <c r="D18" s="7">
        <f t="shared" si="0"/>
        <v>5.6150000000000002</v>
      </c>
      <c r="E18" s="7">
        <f t="shared" si="1"/>
        <v>5.76</v>
      </c>
      <c r="I18" s="7">
        <f t="shared" ref="I18:K18" si="20">C18*10.764</f>
        <v>560.26619999999991</v>
      </c>
      <c r="J18" s="7">
        <f t="shared" si="20"/>
        <v>60.439859999999996</v>
      </c>
      <c r="K18" s="7">
        <f t="shared" si="20"/>
        <v>62.000639999999997</v>
      </c>
      <c r="M18" s="7">
        <f t="shared" si="10"/>
        <v>682.70669999999984</v>
      </c>
    </row>
    <row r="19" spans="1:13" x14ac:dyDescent="0.25">
      <c r="B19" s="7">
        <v>4</v>
      </c>
      <c r="C19" s="7">
        <v>52.05</v>
      </c>
      <c r="D19" s="7">
        <f t="shared" si="0"/>
        <v>5.6150000000000002</v>
      </c>
      <c r="E19" s="7">
        <f t="shared" si="1"/>
        <v>5.76</v>
      </c>
      <c r="I19" s="7">
        <f t="shared" ref="I19:K19" si="21">C19*10.764</f>
        <v>560.26619999999991</v>
      </c>
      <c r="J19" s="7">
        <f t="shared" si="21"/>
        <v>60.439859999999996</v>
      </c>
      <c r="K19" s="7">
        <f t="shared" si="21"/>
        <v>62.000639999999997</v>
      </c>
      <c r="M19" s="7">
        <f t="shared" si="10"/>
        <v>682.70669999999984</v>
      </c>
    </row>
    <row r="20" spans="1:13" x14ac:dyDescent="0.25">
      <c r="A20" s="7">
        <v>6</v>
      </c>
      <c r="B20" s="7">
        <v>1</v>
      </c>
      <c r="C20" s="7">
        <v>52.05</v>
      </c>
      <c r="D20" s="7">
        <f t="shared" si="0"/>
        <v>5.6150000000000002</v>
      </c>
      <c r="E20" s="7">
        <f t="shared" si="1"/>
        <v>5.76</v>
      </c>
      <c r="I20" s="7">
        <f t="shared" ref="I20:K20" si="22">C20*10.764</f>
        <v>560.26619999999991</v>
      </c>
      <c r="J20" s="7">
        <f t="shared" si="22"/>
        <v>60.439859999999996</v>
      </c>
      <c r="K20" s="7">
        <f t="shared" si="22"/>
        <v>62.000639999999997</v>
      </c>
      <c r="M20" s="7">
        <f t="shared" si="10"/>
        <v>682.70669999999984</v>
      </c>
    </row>
    <row r="21" spans="1:13" ht="15.75" customHeight="1" x14ac:dyDescent="0.25">
      <c r="B21" s="7">
        <v>2</v>
      </c>
      <c r="C21" s="7">
        <v>52.05</v>
      </c>
      <c r="D21" s="7">
        <f t="shared" si="0"/>
        <v>5.6150000000000002</v>
      </c>
      <c r="E21" s="7">
        <f t="shared" si="1"/>
        <v>5.76</v>
      </c>
      <c r="I21" s="7">
        <f t="shared" ref="I21:K21" si="23">C21*10.764</f>
        <v>560.26619999999991</v>
      </c>
      <c r="J21" s="7">
        <f t="shared" si="23"/>
        <v>60.439859999999996</v>
      </c>
      <c r="K21" s="7">
        <f t="shared" si="23"/>
        <v>62.000639999999997</v>
      </c>
      <c r="M21" s="7">
        <f t="shared" si="10"/>
        <v>682.70669999999984</v>
      </c>
    </row>
    <row r="22" spans="1:13" ht="15.75" customHeight="1" x14ac:dyDescent="0.25">
      <c r="B22" s="7">
        <v>3</v>
      </c>
      <c r="C22" s="7">
        <v>52.05</v>
      </c>
      <c r="D22" s="7">
        <f t="shared" si="0"/>
        <v>5.6150000000000002</v>
      </c>
      <c r="E22" s="7">
        <f t="shared" si="1"/>
        <v>5.76</v>
      </c>
      <c r="I22" s="7">
        <f t="shared" ref="I22:K22" si="24">C22*10.764</f>
        <v>560.26619999999991</v>
      </c>
      <c r="J22" s="7">
        <f t="shared" si="24"/>
        <v>60.439859999999996</v>
      </c>
      <c r="K22" s="7">
        <f t="shared" si="24"/>
        <v>62.000639999999997</v>
      </c>
      <c r="M22" s="7">
        <f t="shared" si="10"/>
        <v>682.70669999999984</v>
      </c>
    </row>
    <row r="23" spans="1:13" ht="15.75" customHeight="1" x14ac:dyDescent="0.25">
      <c r="B23" s="7">
        <v>4</v>
      </c>
      <c r="C23" s="7">
        <v>52.05</v>
      </c>
      <c r="D23" s="7">
        <f t="shared" si="0"/>
        <v>5.6150000000000002</v>
      </c>
      <c r="E23" s="7">
        <f t="shared" si="1"/>
        <v>5.76</v>
      </c>
      <c r="I23" s="7">
        <f t="shared" ref="I23:K23" si="25">C23*10.764</f>
        <v>560.26619999999991</v>
      </c>
      <c r="J23" s="7">
        <f t="shared" si="25"/>
        <v>60.439859999999996</v>
      </c>
      <c r="K23" s="7">
        <f t="shared" si="25"/>
        <v>62.000639999999997</v>
      </c>
      <c r="M23" s="7">
        <f t="shared" si="10"/>
        <v>682.70669999999984</v>
      </c>
    </row>
    <row r="24" spans="1:13" ht="15.75" customHeight="1" x14ac:dyDescent="0.25">
      <c r="A24" s="7">
        <v>7</v>
      </c>
      <c r="B24" s="7">
        <v>1</v>
      </c>
      <c r="C24" s="7">
        <v>52.05</v>
      </c>
      <c r="D24" s="7">
        <f t="shared" si="0"/>
        <v>5.6150000000000002</v>
      </c>
      <c r="E24" s="7">
        <f t="shared" si="1"/>
        <v>5.76</v>
      </c>
      <c r="I24" s="7">
        <f t="shared" ref="I24:K24" si="26">C24*10.764</f>
        <v>560.26619999999991</v>
      </c>
      <c r="J24" s="7">
        <f t="shared" si="26"/>
        <v>60.439859999999996</v>
      </c>
      <c r="K24" s="7">
        <f t="shared" si="26"/>
        <v>62.000639999999997</v>
      </c>
      <c r="M24" s="7">
        <f t="shared" si="10"/>
        <v>682.70669999999984</v>
      </c>
    </row>
    <row r="25" spans="1:13" ht="15.75" customHeight="1" x14ac:dyDescent="0.25">
      <c r="B25" s="7">
        <v>2</v>
      </c>
      <c r="C25" s="7">
        <v>52.05</v>
      </c>
      <c r="D25" s="7">
        <f t="shared" si="0"/>
        <v>5.6150000000000002</v>
      </c>
      <c r="E25" s="7">
        <f t="shared" si="1"/>
        <v>5.76</v>
      </c>
      <c r="I25" s="7">
        <f t="shared" ref="I25:K25" si="27">C25*10.764</f>
        <v>560.26619999999991</v>
      </c>
      <c r="J25" s="7">
        <f t="shared" si="27"/>
        <v>60.439859999999996</v>
      </c>
      <c r="K25" s="7">
        <f t="shared" si="27"/>
        <v>62.000639999999997</v>
      </c>
      <c r="M25" s="7">
        <f t="shared" si="10"/>
        <v>682.70669999999984</v>
      </c>
    </row>
    <row r="26" spans="1:13" ht="15.75" customHeight="1" x14ac:dyDescent="0.25">
      <c r="B26" s="7">
        <v>3</v>
      </c>
      <c r="C26" s="7">
        <v>52.05</v>
      </c>
      <c r="D26" s="7">
        <f t="shared" si="0"/>
        <v>5.6150000000000002</v>
      </c>
      <c r="E26" s="7">
        <f t="shared" si="1"/>
        <v>5.76</v>
      </c>
      <c r="I26" s="7">
        <f t="shared" ref="I26:K26" si="28">C26*10.764</f>
        <v>560.26619999999991</v>
      </c>
      <c r="J26" s="7">
        <f t="shared" si="28"/>
        <v>60.439859999999996</v>
      </c>
      <c r="K26" s="7">
        <f t="shared" si="28"/>
        <v>62.000639999999997</v>
      </c>
      <c r="M26" s="7">
        <f t="shared" si="10"/>
        <v>682.70669999999984</v>
      </c>
    </row>
    <row r="27" spans="1:13" ht="15.75" customHeight="1" x14ac:dyDescent="0.25">
      <c r="B27" s="7">
        <v>4</v>
      </c>
      <c r="C27" s="7">
        <v>52.05</v>
      </c>
      <c r="D27" s="7">
        <f t="shared" si="0"/>
        <v>5.6150000000000002</v>
      </c>
      <c r="E27" s="7">
        <f t="shared" si="1"/>
        <v>5.76</v>
      </c>
      <c r="I27" s="7">
        <f t="shared" ref="I27:K27" si="29">C27*10.764</f>
        <v>560.26619999999991</v>
      </c>
      <c r="J27" s="7">
        <f t="shared" si="29"/>
        <v>60.439859999999996</v>
      </c>
      <c r="K27" s="7">
        <f t="shared" si="29"/>
        <v>62.000639999999997</v>
      </c>
      <c r="M27" s="7">
        <f t="shared" si="10"/>
        <v>682.70669999999984</v>
      </c>
    </row>
    <row r="28" spans="1:13" ht="15.75" customHeight="1" x14ac:dyDescent="0.25">
      <c r="A28" s="7">
        <v>8</v>
      </c>
      <c r="B28" s="7">
        <v>1</v>
      </c>
      <c r="C28" s="7">
        <v>52.05</v>
      </c>
      <c r="D28" s="7">
        <f t="shared" si="0"/>
        <v>5.6150000000000002</v>
      </c>
      <c r="E28" s="7">
        <f t="shared" si="1"/>
        <v>5.76</v>
      </c>
      <c r="I28" s="7">
        <f t="shared" ref="I28:K28" si="30">C28*10.764</f>
        <v>560.26619999999991</v>
      </c>
      <c r="J28" s="7">
        <f t="shared" si="30"/>
        <v>60.439859999999996</v>
      </c>
      <c r="K28" s="7">
        <f t="shared" si="30"/>
        <v>62.000639999999997</v>
      </c>
      <c r="M28" s="7">
        <f t="shared" si="10"/>
        <v>682.70669999999984</v>
      </c>
    </row>
    <row r="29" spans="1:13" ht="15.75" customHeight="1" x14ac:dyDescent="0.25">
      <c r="B29" s="7">
        <v>2</v>
      </c>
      <c r="C29" s="7">
        <v>52.05</v>
      </c>
      <c r="D29" s="7">
        <f t="shared" si="0"/>
        <v>5.6150000000000002</v>
      </c>
      <c r="E29" s="7">
        <f t="shared" si="1"/>
        <v>5.76</v>
      </c>
      <c r="I29" s="7">
        <f t="shared" ref="I29:K29" si="31">C29*10.764</f>
        <v>560.26619999999991</v>
      </c>
      <c r="J29" s="7">
        <f t="shared" si="31"/>
        <v>60.439859999999996</v>
      </c>
      <c r="K29" s="7">
        <f t="shared" si="31"/>
        <v>62.000639999999997</v>
      </c>
      <c r="M29" s="7">
        <f t="shared" si="10"/>
        <v>682.70669999999984</v>
      </c>
    </row>
    <row r="30" spans="1:13" ht="15.75" customHeight="1" x14ac:dyDescent="0.25">
      <c r="B30" s="7">
        <v>3</v>
      </c>
      <c r="C30" s="7">
        <v>52.05</v>
      </c>
      <c r="D30" s="7">
        <f t="shared" si="0"/>
        <v>5.6150000000000002</v>
      </c>
      <c r="E30" s="7">
        <f t="shared" si="1"/>
        <v>5.76</v>
      </c>
      <c r="I30" s="7">
        <f t="shared" ref="I30:K30" si="32">C30*10.764</f>
        <v>560.26619999999991</v>
      </c>
      <c r="J30" s="7">
        <f t="shared" si="32"/>
        <v>60.439859999999996</v>
      </c>
      <c r="K30" s="7">
        <f t="shared" si="32"/>
        <v>62.000639999999997</v>
      </c>
      <c r="M30" s="7">
        <f t="shared" si="10"/>
        <v>682.70669999999984</v>
      </c>
    </row>
    <row r="31" spans="1:13" ht="15.75" customHeight="1" x14ac:dyDescent="0.25">
      <c r="B31" s="7">
        <v>4</v>
      </c>
      <c r="C31" s="7">
        <v>52.05</v>
      </c>
      <c r="D31" s="7">
        <f t="shared" si="0"/>
        <v>5.6150000000000002</v>
      </c>
      <c r="E31" s="7">
        <f t="shared" si="1"/>
        <v>5.76</v>
      </c>
      <c r="I31" s="7">
        <f t="shared" ref="I31:K31" si="33">C31*10.764</f>
        <v>560.26619999999991</v>
      </c>
      <c r="J31" s="7">
        <f t="shared" si="33"/>
        <v>60.439859999999996</v>
      </c>
      <c r="K31" s="7">
        <f t="shared" si="33"/>
        <v>62.000639999999997</v>
      </c>
      <c r="M31" s="7">
        <f t="shared" si="10"/>
        <v>682.70669999999984</v>
      </c>
    </row>
    <row r="32" spans="1:13" ht="15.75" customHeight="1" x14ac:dyDescent="0.25">
      <c r="A32" s="7">
        <v>9</v>
      </c>
      <c r="B32" s="7">
        <v>1</v>
      </c>
      <c r="C32" s="7">
        <f t="shared" ref="C32:C39" si="34">55.81</f>
        <v>55.81</v>
      </c>
      <c r="D32" s="7">
        <f t="shared" ref="D32:D39" si="35">(3.35*0.95)+(3.1*1.1)</f>
        <v>6.5925000000000011</v>
      </c>
      <c r="E32" s="7">
        <f t="shared" si="1"/>
        <v>5.76</v>
      </c>
      <c r="I32" s="7">
        <f t="shared" ref="I32:K32" si="36">C32*10.764</f>
        <v>600.73883999999998</v>
      </c>
      <c r="J32" s="7">
        <f t="shared" si="36"/>
        <v>70.961670000000012</v>
      </c>
      <c r="K32" s="7">
        <f t="shared" si="36"/>
        <v>62.000639999999997</v>
      </c>
      <c r="M32" s="7">
        <f t="shared" si="10"/>
        <v>733.70114999999998</v>
      </c>
    </row>
    <row r="33" spans="1:13" ht="15.75" customHeight="1" x14ac:dyDescent="0.25">
      <c r="B33" s="7">
        <v>2</v>
      </c>
      <c r="C33" s="7">
        <f t="shared" si="34"/>
        <v>55.81</v>
      </c>
      <c r="D33" s="7">
        <f t="shared" si="35"/>
        <v>6.5925000000000011</v>
      </c>
      <c r="E33" s="7">
        <f t="shared" si="1"/>
        <v>5.76</v>
      </c>
      <c r="I33" s="7">
        <f t="shared" ref="I33:K33" si="37">C33*10.764</f>
        <v>600.73883999999998</v>
      </c>
      <c r="J33" s="7">
        <f t="shared" si="37"/>
        <v>70.961670000000012</v>
      </c>
      <c r="K33" s="7">
        <f t="shared" si="37"/>
        <v>62.000639999999997</v>
      </c>
      <c r="M33" s="7">
        <f t="shared" si="10"/>
        <v>733.70114999999998</v>
      </c>
    </row>
    <row r="34" spans="1:13" ht="15.75" customHeight="1" x14ac:dyDescent="0.25">
      <c r="B34" s="7">
        <v>3</v>
      </c>
      <c r="C34" s="7">
        <f t="shared" si="34"/>
        <v>55.81</v>
      </c>
      <c r="D34" s="7">
        <f t="shared" si="35"/>
        <v>6.5925000000000011</v>
      </c>
      <c r="E34" s="7">
        <f t="shared" si="1"/>
        <v>5.76</v>
      </c>
      <c r="I34" s="7">
        <f t="shared" ref="I34:K34" si="38">C34*10.764</f>
        <v>600.73883999999998</v>
      </c>
      <c r="J34" s="7">
        <f t="shared" si="38"/>
        <v>70.961670000000012</v>
      </c>
      <c r="K34" s="7">
        <f t="shared" si="38"/>
        <v>62.000639999999997</v>
      </c>
      <c r="M34" s="7">
        <f t="shared" si="10"/>
        <v>733.70114999999998</v>
      </c>
    </row>
    <row r="35" spans="1:13" ht="15.75" customHeight="1" x14ac:dyDescent="0.25">
      <c r="B35" s="7">
        <v>4</v>
      </c>
      <c r="C35" s="7">
        <f t="shared" si="34"/>
        <v>55.81</v>
      </c>
      <c r="D35" s="7">
        <f t="shared" si="35"/>
        <v>6.5925000000000011</v>
      </c>
      <c r="E35" s="7">
        <f t="shared" si="1"/>
        <v>5.76</v>
      </c>
      <c r="I35" s="7">
        <f t="shared" ref="I35:K35" si="39">C35*10.764</f>
        <v>600.73883999999998</v>
      </c>
      <c r="J35" s="7">
        <f t="shared" si="39"/>
        <v>70.961670000000012</v>
      </c>
      <c r="K35" s="7">
        <f t="shared" si="39"/>
        <v>62.000639999999997</v>
      </c>
      <c r="M35" s="7">
        <f t="shared" si="10"/>
        <v>733.70114999999998</v>
      </c>
    </row>
    <row r="36" spans="1:13" ht="15.75" customHeight="1" x14ac:dyDescent="0.25">
      <c r="A36" s="7">
        <v>10</v>
      </c>
      <c r="B36" s="7">
        <v>1</v>
      </c>
      <c r="C36" s="7">
        <f t="shared" si="34"/>
        <v>55.81</v>
      </c>
      <c r="D36" s="7">
        <f t="shared" si="35"/>
        <v>6.5925000000000011</v>
      </c>
      <c r="E36" s="7">
        <f t="shared" si="1"/>
        <v>5.76</v>
      </c>
      <c r="I36" s="7">
        <f t="shared" ref="I36:K36" si="40">C36*10.764</f>
        <v>600.73883999999998</v>
      </c>
      <c r="J36" s="7">
        <f t="shared" si="40"/>
        <v>70.961670000000012</v>
      </c>
      <c r="K36" s="7">
        <f t="shared" si="40"/>
        <v>62.000639999999997</v>
      </c>
      <c r="M36" s="7">
        <f t="shared" si="10"/>
        <v>733.70114999999998</v>
      </c>
    </row>
    <row r="37" spans="1:13" ht="15.75" customHeight="1" x14ac:dyDescent="0.25">
      <c r="B37" s="7">
        <v>2</v>
      </c>
      <c r="C37" s="7">
        <f t="shared" si="34"/>
        <v>55.81</v>
      </c>
      <c r="D37" s="7">
        <f t="shared" si="35"/>
        <v>6.5925000000000011</v>
      </c>
      <c r="E37" s="7">
        <f t="shared" si="1"/>
        <v>5.76</v>
      </c>
      <c r="I37" s="7">
        <f t="shared" ref="I37:K37" si="41">C37*10.764</f>
        <v>600.73883999999998</v>
      </c>
      <c r="J37" s="7">
        <f t="shared" si="41"/>
        <v>70.961670000000012</v>
      </c>
      <c r="K37" s="7">
        <f t="shared" si="41"/>
        <v>62.000639999999997</v>
      </c>
      <c r="M37" s="7">
        <f t="shared" si="10"/>
        <v>733.70114999999998</v>
      </c>
    </row>
    <row r="38" spans="1:13" ht="15.75" customHeight="1" x14ac:dyDescent="0.25">
      <c r="B38" s="7">
        <v>3</v>
      </c>
      <c r="C38" s="7">
        <f t="shared" si="34"/>
        <v>55.81</v>
      </c>
      <c r="D38" s="7">
        <f t="shared" si="35"/>
        <v>6.5925000000000011</v>
      </c>
      <c r="E38" s="7">
        <f t="shared" si="1"/>
        <v>5.76</v>
      </c>
      <c r="I38" s="7">
        <f t="shared" ref="I38:K38" si="42">C38*10.764</f>
        <v>600.73883999999998</v>
      </c>
      <c r="J38" s="7">
        <f t="shared" si="42"/>
        <v>70.961670000000012</v>
      </c>
      <c r="K38" s="7">
        <f t="shared" si="42"/>
        <v>62.000639999999997</v>
      </c>
      <c r="M38" s="7">
        <f t="shared" si="10"/>
        <v>733.70114999999998</v>
      </c>
    </row>
    <row r="39" spans="1:13" ht="15.75" customHeight="1" x14ac:dyDescent="0.25">
      <c r="B39" s="7">
        <v>4</v>
      </c>
      <c r="C39" s="7">
        <f t="shared" si="34"/>
        <v>55.81</v>
      </c>
      <c r="D39" s="7">
        <f t="shared" si="35"/>
        <v>6.5925000000000011</v>
      </c>
      <c r="E39" s="7">
        <f t="shared" si="1"/>
        <v>5.76</v>
      </c>
      <c r="I39" s="7">
        <f t="shared" ref="I39:K39" si="43">C39*10.764</f>
        <v>600.73883999999998</v>
      </c>
      <c r="J39" s="7">
        <f t="shared" si="43"/>
        <v>70.961670000000012</v>
      </c>
      <c r="K39" s="7">
        <f t="shared" si="43"/>
        <v>62.000639999999997</v>
      </c>
      <c r="M39" s="7">
        <f t="shared" si="10"/>
        <v>733.70114999999998</v>
      </c>
    </row>
    <row r="40" spans="1:13" ht="15.75" customHeight="1" x14ac:dyDescent="0.25">
      <c r="A40" s="7">
        <v>11</v>
      </c>
      <c r="B40" s="7">
        <v>1</v>
      </c>
      <c r="C40" s="7">
        <f t="shared" ref="C40:C43" si="44">61.95</f>
        <v>61.95</v>
      </c>
      <c r="D40" s="7">
        <f t="shared" ref="D40:D44" si="45">(3.2*0.95)+(3.1*1.1)</f>
        <v>6.4500000000000011</v>
      </c>
      <c r="E40" s="7">
        <f t="shared" ref="E40:E55" si="46">2.4*0.6*3</f>
        <v>4.32</v>
      </c>
      <c r="I40" s="7">
        <f t="shared" ref="I40:K40" si="47">C40*10.764</f>
        <v>666.82979999999998</v>
      </c>
      <c r="J40" s="7">
        <f t="shared" si="47"/>
        <v>69.427800000000005</v>
      </c>
      <c r="K40" s="7">
        <f t="shared" si="47"/>
        <v>46.500480000000003</v>
      </c>
      <c r="M40" s="7">
        <f t="shared" si="10"/>
        <v>782.75808000000006</v>
      </c>
    </row>
    <row r="41" spans="1:13" ht="15.75" customHeight="1" x14ac:dyDescent="0.25">
      <c r="B41" s="7">
        <v>2</v>
      </c>
      <c r="C41" s="7">
        <f t="shared" si="44"/>
        <v>61.95</v>
      </c>
      <c r="D41" s="7">
        <f t="shared" si="45"/>
        <v>6.4500000000000011</v>
      </c>
      <c r="E41" s="7">
        <f t="shared" si="46"/>
        <v>4.32</v>
      </c>
      <c r="I41" s="7">
        <f t="shared" ref="I41:K41" si="48">C41*10.764</f>
        <v>666.82979999999998</v>
      </c>
      <c r="J41" s="7">
        <f t="shared" si="48"/>
        <v>69.427800000000005</v>
      </c>
      <c r="K41" s="7">
        <f t="shared" si="48"/>
        <v>46.500480000000003</v>
      </c>
      <c r="M41" s="7">
        <f t="shared" si="10"/>
        <v>782.75808000000006</v>
      </c>
    </row>
    <row r="42" spans="1:13" ht="15.75" customHeight="1" x14ac:dyDescent="0.25">
      <c r="B42" s="7">
        <v>3</v>
      </c>
      <c r="C42" s="7">
        <f t="shared" si="44"/>
        <v>61.95</v>
      </c>
      <c r="D42" s="7">
        <f t="shared" si="45"/>
        <v>6.4500000000000011</v>
      </c>
      <c r="E42" s="7">
        <f t="shared" si="46"/>
        <v>4.32</v>
      </c>
      <c r="I42" s="7">
        <f t="shared" ref="I42:K42" si="49">C42*10.764</f>
        <v>666.82979999999998</v>
      </c>
      <c r="J42" s="7">
        <f t="shared" si="49"/>
        <v>69.427800000000005</v>
      </c>
      <c r="K42" s="7">
        <f t="shared" si="49"/>
        <v>46.500480000000003</v>
      </c>
      <c r="M42" s="7">
        <f t="shared" si="10"/>
        <v>782.75808000000006</v>
      </c>
    </row>
    <row r="43" spans="1:13" ht="15.75" customHeight="1" x14ac:dyDescent="0.25">
      <c r="B43" s="7">
        <v>4</v>
      </c>
      <c r="C43" s="7">
        <f t="shared" si="44"/>
        <v>61.95</v>
      </c>
      <c r="D43" s="7">
        <f t="shared" si="45"/>
        <v>6.4500000000000011</v>
      </c>
      <c r="E43" s="7">
        <f t="shared" si="46"/>
        <v>4.32</v>
      </c>
      <c r="I43" s="7">
        <f t="shared" ref="I43:K43" si="50">C43*10.764</f>
        <v>666.82979999999998</v>
      </c>
      <c r="J43" s="7">
        <f t="shared" si="50"/>
        <v>69.427800000000005</v>
      </c>
      <c r="K43" s="7">
        <f t="shared" si="50"/>
        <v>46.500480000000003</v>
      </c>
      <c r="M43" s="7">
        <f t="shared" si="10"/>
        <v>782.75808000000006</v>
      </c>
    </row>
    <row r="44" spans="1:13" ht="15.75" customHeight="1" x14ac:dyDescent="0.25">
      <c r="A44" s="7">
        <v>12</v>
      </c>
      <c r="B44" s="7">
        <v>1</v>
      </c>
      <c r="C44" s="7">
        <f>61.05</f>
        <v>61.05</v>
      </c>
      <c r="D44" s="7">
        <f t="shared" si="45"/>
        <v>6.4500000000000011</v>
      </c>
      <c r="E44" s="7">
        <f t="shared" si="46"/>
        <v>4.32</v>
      </c>
      <c r="I44" s="7">
        <f t="shared" ref="I44:K44" si="51">C44*10.764</f>
        <v>657.14219999999989</v>
      </c>
      <c r="J44" s="7">
        <f t="shared" si="51"/>
        <v>69.427800000000005</v>
      </c>
      <c r="K44" s="7">
        <f t="shared" si="51"/>
        <v>46.500480000000003</v>
      </c>
      <c r="M44" s="7">
        <f t="shared" si="10"/>
        <v>773.07047999999998</v>
      </c>
    </row>
    <row r="45" spans="1:13" ht="15.75" customHeight="1" x14ac:dyDescent="0.25">
      <c r="B45" s="7">
        <v>2</v>
      </c>
      <c r="C45" s="7">
        <f t="shared" ref="C45:C46" si="52">63.29</f>
        <v>63.29</v>
      </c>
      <c r="D45" s="7">
        <f t="shared" ref="D45:D46" si="53">(3.2*1.1)+(3.1*1.1)</f>
        <v>6.9300000000000015</v>
      </c>
      <c r="E45" s="7">
        <f t="shared" si="46"/>
        <v>4.32</v>
      </c>
      <c r="I45" s="7">
        <f t="shared" ref="I45:K45" si="54">C45*10.764</f>
        <v>681.25355999999999</v>
      </c>
      <c r="J45" s="7">
        <f t="shared" si="54"/>
        <v>74.594520000000017</v>
      </c>
      <c r="K45" s="7">
        <f t="shared" si="54"/>
        <v>46.500480000000003</v>
      </c>
      <c r="M45" s="7">
        <f t="shared" si="10"/>
        <v>802.34856000000002</v>
      </c>
    </row>
    <row r="46" spans="1:13" ht="15.75" customHeight="1" x14ac:dyDescent="0.25">
      <c r="B46" s="7">
        <v>3</v>
      </c>
      <c r="C46" s="7">
        <f t="shared" si="52"/>
        <v>63.29</v>
      </c>
      <c r="D46" s="7">
        <f t="shared" si="53"/>
        <v>6.9300000000000015</v>
      </c>
      <c r="E46" s="7">
        <f t="shared" si="46"/>
        <v>4.32</v>
      </c>
      <c r="I46" s="7">
        <f t="shared" ref="I46:K46" si="55">C46*10.764</f>
        <v>681.25355999999999</v>
      </c>
      <c r="J46" s="7">
        <f t="shared" si="55"/>
        <v>74.594520000000017</v>
      </c>
      <c r="K46" s="7">
        <f t="shared" si="55"/>
        <v>46.500480000000003</v>
      </c>
      <c r="M46" s="7">
        <f t="shared" si="10"/>
        <v>802.34856000000002</v>
      </c>
    </row>
    <row r="47" spans="1:13" ht="15.75" customHeight="1" x14ac:dyDescent="0.25">
      <c r="B47" s="7">
        <v>4</v>
      </c>
      <c r="C47" s="7">
        <f>61.05</f>
        <v>61.05</v>
      </c>
      <c r="D47" s="7">
        <f>(3.2*0.95)+(3.1*1.1)</f>
        <v>6.4500000000000011</v>
      </c>
      <c r="E47" s="7">
        <f t="shared" si="46"/>
        <v>4.32</v>
      </c>
      <c r="H47" s="7" t="s">
        <v>25</v>
      </c>
      <c r="I47" s="7">
        <f t="shared" ref="I47:K47" si="56">C47*10.764</f>
        <v>657.14219999999989</v>
      </c>
      <c r="J47" s="7">
        <f t="shared" si="56"/>
        <v>69.427800000000005</v>
      </c>
      <c r="K47" s="7">
        <f t="shared" si="56"/>
        <v>46.500480000000003</v>
      </c>
      <c r="M47" s="7">
        <f t="shared" si="10"/>
        <v>773.07047999999998</v>
      </c>
    </row>
    <row r="48" spans="1:13" ht="15.75" customHeight="1" x14ac:dyDescent="0.25">
      <c r="A48" s="7">
        <v>13</v>
      </c>
      <c r="B48" s="7">
        <v>1</v>
      </c>
      <c r="C48" s="7">
        <f>69.84</f>
        <v>69.84</v>
      </c>
      <c r="D48" s="7">
        <f t="shared" ref="D48:D51" si="57">(3.2*1.1)+(3.1*1.1)</f>
        <v>6.9300000000000015</v>
      </c>
      <c r="E48" s="7">
        <f t="shared" si="46"/>
        <v>4.32</v>
      </c>
      <c r="I48" s="7">
        <f t="shared" ref="I48:K48" si="58">C48*10.764</f>
        <v>751.75775999999996</v>
      </c>
      <c r="J48" s="7">
        <f t="shared" si="58"/>
        <v>74.594520000000017</v>
      </c>
      <c r="K48" s="7">
        <f t="shared" si="58"/>
        <v>46.500480000000003</v>
      </c>
      <c r="M48" s="7">
        <f t="shared" si="10"/>
        <v>872.85275999999999</v>
      </c>
    </row>
    <row r="49" spans="1:13" ht="15.75" customHeight="1" x14ac:dyDescent="0.25">
      <c r="B49" s="7">
        <v>2</v>
      </c>
      <c r="C49" s="7">
        <f t="shared" ref="C49:C50" si="59">63.29</f>
        <v>63.29</v>
      </c>
      <c r="D49" s="7">
        <f t="shared" si="57"/>
        <v>6.9300000000000015</v>
      </c>
      <c r="E49" s="7">
        <f t="shared" si="46"/>
        <v>4.32</v>
      </c>
      <c r="I49" s="7">
        <f t="shared" ref="I49:K49" si="60">C49*10.764</f>
        <v>681.25355999999999</v>
      </c>
      <c r="J49" s="7">
        <f t="shared" si="60"/>
        <v>74.594520000000017</v>
      </c>
      <c r="K49" s="7">
        <f t="shared" si="60"/>
        <v>46.500480000000003</v>
      </c>
      <c r="M49" s="7">
        <f t="shared" si="10"/>
        <v>802.34856000000002</v>
      </c>
    </row>
    <row r="50" spans="1:13" ht="15.75" customHeight="1" x14ac:dyDescent="0.25">
      <c r="B50" s="7">
        <v>3</v>
      </c>
      <c r="C50" s="7">
        <f t="shared" si="59"/>
        <v>63.29</v>
      </c>
      <c r="D50" s="7">
        <f t="shared" si="57"/>
        <v>6.9300000000000015</v>
      </c>
      <c r="E50" s="7">
        <f t="shared" si="46"/>
        <v>4.32</v>
      </c>
      <c r="I50" s="7">
        <f t="shared" ref="I50:K50" si="61">C50*10.764</f>
        <v>681.25355999999999</v>
      </c>
      <c r="J50" s="7">
        <f t="shared" si="61"/>
        <v>74.594520000000017</v>
      </c>
      <c r="K50" s="7">
        <f t="shared" si="61"/>
        <v>46.500480000000003</v>
      </c>
      <c r="M50" s="7">
        <f t="shared" si="10"/>
        <v>802.34856000000002</v>
      </c>
    </row>
    <row r="51" spans="1:13" ht="15.75" customHeight="1" x14ac:dyDescent="0.25">
      <c r="B51" s="7">
        <v>4</v>
      </c>
      <c r="C51" s="7">
        <f t="shared" ref="C51:C52" si="62">69.84</f>
        <v>69.84</v>
      </c>
      <c r="D51" s="7">
        <f t="shared" si="57"/>
        <v>6.9300000000000015</v>
      </c>
      <c r="E51" s="7">
        <f t="shared" si="46"/>
        <v>4.32</v>
      </c>
      <c r="I51" s="7">
        <f t="shared" ref="I51:K51" si="63">C51*10.764</f>
        <v>751.75775999999996</v>
      </c>
      <c r="J51" s="7">
        <f t="shared" si="63"/>
        <v>74.594520000000017</v>
      </c>
      <c r="K51" s="7">
        <f t="shared" si="63"/>
        <v>46.500480000000003</v>
      </c>
      <c r="M51" s="7">
        <f t="shared" si="10"/>
        <v>872.85275999999999</v>
      </c>
    </row>
    <row r="52" spans="1:13" ht="15.75" customHeight="1" x14ac:dyDescent="0.25">
      <c r="A52" s="7">
        <v>14</v>
      </c>
      <c r="B52" s="7">
        <v>1</v>
      </c>
      <c r="C52" s="7">
        <f t="shared" si="62"/>
        <v>69.84</v>
      </c>
      <c r="D52" s="7">
        <f>(3.2*1.55)+(3.1*1.1)</f>
        <v>8.370000000000001</v>
      </c>
      <c r="E52" s="7">
        <f t="shared" si="46"/>
        <v>4.32</v>
      </c>
      <c r="I52" s="7">
        <f t="shared" ref="I52:K52" si="64">C52*10.764</f>
        <v>751.75775999999996</v>
      </c>
      <c r="J52" s="7">
        <f t="shared" si="64"/>
        <v>90.094680000000011</v>
      </c>
      <c r="K52" s="7">
        <f t="shared" si="64"/>
        <v>46.500480000000003</v>
      </c>
      <c r="M52" s="7">
        <f t="shared" si="10"/>
        <v>888.35292000000004</v>
      </c>
    </row>
    <row r="53" spans="1:13" ht="15.75" customHeight="1" x14ac:dyDescent="0.25">
      <c r="B53" s="7">
        <v>2</v>
      </c>
      <c r="C53" s="7">
        <f t="shared" ref="C53:C54" si="65">68.4</f>
        <v>68.400000000000006</v>
      </c>
      <c r="D53" s="7">
        <f t="shared" ref="D53:D54" si="66">(3.2*1.1)+(3.1*1.1)</f>
        <v>6.9300000000000015</v>
      </c>
      <c r="E53" s="7">
        <f t="shared" si="46"/>
        <v>4.32</v>
      </c>
      <c r="I53" s="7">
        <f t="shared" ref="I53:K53" si="67">C53*10.764</f>
        <v>736.25760000000002</v>
      </c>
      <c r="J53" s="7">
        <f t="shared" si="67"/>
        <v>74.594520000000017</v>
      </c>
      <c r="K53" s="7">
        <f t="shared" si="67"/>
        <v>46.500480000000003</v>
      </c>
      <c r="M53" s="7">
        <f t="shared" si="10"/>
        <v>857.35260000000005</v>
      </c>
    </row>
    <row r="54" spans="1:13" ht="15.75" customHeight="1" x14ac:dyDescent="0.25">
      <c r="B54" s="7">
        <v>3</v>
      </c>
      <c r="C54" s="7">
        <f t="shared" si="65"/>
        <v>68.400000000000006</v>
      </c>
      <c r="D54" s="7">
        <f t="shared" si="66"/>
        <v>6.9300000000000015</v>
      </c>
      <c r="E54" s="7">
        <f t="shared" si="46"/>
        <v>4.32</v>
      </c>
      <c r="I54" s="7">
        <f t="shared" ref="I54:K54" si="68">C54*10.764</f>
        <v>736.25760000000002</v>
      </c>
      <c r="J54" s="7">
        <f t="shared" si="68"/>
        <v>74.594520000000017</v>
      </c>
      <c r="K54" s="7">
        <f t="shared" si="68"/>
        <v>46.500480000000003</v>
      </c>
      <c r="M54" s="7">
        <f t="shared" si="10"/>
        <v>857.35260000000005</v>
      </c>
    </row>
    <row r="55" spans="1:13" ht="15.75" customHeight="1" x14ac:dyDescent="0.25">
      <c r="B55" s="7">
        <v>4</v>
      </c>
      <c r="C55" s="7">
        <f>69.84</f>
        <v>69.84</v>
      </c>
      <c r="D55" s="7">
        <f>(3.2*1.55)+(3.1*1.1)</f>
        <v>8.370000000000001</v>
      </c>
      <c r="E55" s="7">
        <f t="shared" si="46"/>
        <v>4.32</v>
      </c>
      <c r="I55" s="7">
        <f t="shared" ref="I55:K55" si="69">C55*10.764</f>
        <v>751.75775999999996</v>
      </c>
      <c r="J55" s="7">
        <f t="shared" si="69"/>
        <v>90.094680000000011</v>
      </c>
      <c r="K55" s="7">
        <f t="shared" si="69"/>
        <v>46.500480000000003</v>
      </c>
      <c r="M55" s="7">
        <f t="shared" si="10"/>
        <v>888.35292000000004</v>
      </c>
    </row>
    <row r="56" spans="1:13" ht="15.75" customHeight="1" x14ac:dyDescent="0.25">
      <c r="A56" s="7">
        <v>15</v>
      </c>
      <c r="B56" s="7">
        <v>1</v>
      </c>
      <c r="M56" s="7">
        <f>SUM(M2:M55)</f>
        <v>39526.780409999985</v>
      </c>
    </row>
    <row r="57" spans="1:13" ht="15.75" customHeight="1" x14ac:dyDescent="0.25">
      <c r="B57" s="7">
        <v>2</v>
      </c>
    </row>
    <row r="58" spans="1:13" ht="15.75" customHeight="1" x14ac:dyDescent="0.25">
      <c r="B58" s="7">
        <v>3</v>
      </c>
    </row>
    <row r="59" spans="1:13" ht="15.75" customHeight="1" x14ac:dyDescent="0.25">
      <c r="B59" s="7">
        <v>4</v>
      </c>
    </row>
    <row r="60" spans="1:13" ht="15.75" customHeight="1" x14ac:dyDescent="0.25">
      <c r="A60" s="7">
        <v>16</v>
      </c>
      <c r="B60" s="7">
        <v>1</v>
      </c>
    </row>
    <row r="61" spans="1:13" ht="15.75" customHeight="1" x14ac:dyDescent="0.25">
      <c r="B61" s="7">
        <v>2</v>
      </c>
    </row>
    <row r="62" spans="1:13" ht="15.75" customHeight="1" x14ac:dyDescent="0.25">
      <c r="B62" s="7">
        <v>3</v>
      </c>
    </row>
    <row r="63" spans="1:13" ht="15.75" customHeight="1" x14ac:dyDescent="0.25">
      <c r="B63" s="7">
        <v>4</v>
      </c>
    </row>
    <row r="64" spans="1:13" ht="15.75" customHeight="1" x14ac:dyDescent="0.25">
      <c r="B64" s="7">
        <v>1</v>
      </c>
    </row>
    <row r="65" spans="2:2" ht="15.75" customHeight="1" x14ac:dyDescent="0.25">
      <c r="B65" s="7">
        <v>2</v>
      </c>
    </row>
    <row r="66" spans="2:2" ht="15.75" customHeight="1" x14ac:dyDescent="0.25">
      <c r="B66" s="7">
        <v>3</v>
      </c>
    </row>
    <row r="67" spans="2:2" ht="15.75" customHeight="1" x14ac:dyDescent="0.25">
      <c r="B67" s="7">
        <v>4</v>
      </c>
    </row>
    <row r="68" spans="2:2" ht="15.75" customHeight="1" x14ac:dyDescent="0.25">
      <c r="B68" s="7">
        <v>1</v>
      </c>
    </row>
    <row r="69" spans="2:2" ht="15.75" customHeight="1" x14ac:dyDescent="0.25">
      <c r="B69" s="7">
        <v>2</v>
      </c>
    </row>
    <row r="70" spans="2:2" ht="15.75" customHeight="1" x14ac:dyDescent="0.25">
      <c r="B70" s="7">
        <v>3</v>
      </c>
    </row>
    <row r="71" spans="2:2" ht="15.75" customHeight="1" x14ac:dyDescent="0.25">
      <c r="B71" s="7">
        <v>4</v>
      </c>
    </row>
    <row r="72" spans="2:2" ht="15.75" customHeight="1" x14ac:dyDescent="0.25">
      <c r="B72" s="7">
        <v>1</v>
      </c>
    </row>
    <row r="73" spans="2:2" ht="15.75" customHeight="1" x14ac:dyDescent="0.25">
      <c r="B73" s="7">
        <v>2</v>
      </c>
    </row>
    <row r="74" spans="2:2" ht="15.75" customHeight="1" x14ac:dyDescent="0.25">
      <c r="B74" s="7">
        <v>3</v>
      </c>
    </row>
    <row r="75" spans="2:2" ht="15.75" customHeight="1" x14ac:dyDescent="0.25">
      <c r="B75" s="7">
        <v>4</v>
      </c>
    </row>
    <row r="76" spans="2:2" ht="15.75" customHeight="1" x14ac:dyDescent="0.25">
      <c r="B76" s="7">
        <v>1</v>
      </c>
    </row>
    <row r="77" spans="2:2" ht="15.75" customHeight="1" x14ac:dyDescent="0.25">
      <c r="B77" s="7">
        <v>2</v>
      </c>
    </row>
    <row r="78" spans="2:2" ht="15.75" customHeight="1" x14ac:dyDescent="0.25">
      <c r="B78" s="7">
        <v>3</v>
      </c>
    </row>
    <row r="79" spans="2:2" ht="15.75" customHeight="1" x14ac:dyDescent="0.25">
      <c r="B79" s="7">
        <v>4</v>
      </c>
    </row>
    <row r="80" spans="2:2" ht="15.75" customHeight="1" x14ac:dyDescent="0.25">
      <c r="B80" s="7">
        <v>1</v>
      </c>
    </row>
    <row r="81" spans="2:2" ht="15.75" customHeight="1" x14ac:dyDescent="0.25">
      <c r="B81" s="7">
        <v>2</v>
      </c>
    </row>
    <row r="82" spans="2:2" ht="15.75" customHeight="1" x14ac:dyDescent="0.25">
      <c r="B82" s="7">
        <v>3</v>
      </c>
    </row>
    <row r="83" spans="2:2" ht="15.75" customHeight="1" x14ac:dyDescent="0.25">
      <c r="B83" s="7">
        <v>4</v>
      </c>
    </row>
    <row r="84" spans="2:2" ht="15.75" customHeight="1" x14ac:dyDescent="0.25">
      <c r="B84" s="7">
        <v>1</v>
      </c>
    </row>
    <row r="85" spans="2:2" ht="15.75" customHeight="1" x14ac:dyDescent="0.25">
      <c r="B85" s="7">
        <v>2</v>
      </c>
    </row>
    <row r="86" spans="2:2" ht="15.75" customHeight="1" x14ac:dyDescent="0.25">
      <c r="B86" s="7">
        <v>3</v>
      </c>
    </row>
    <row r="87" spans="2:2" ht="15.75" customHeight="1" x14ac:dyDescent="0.25">
      <c r="B87" s="7">
        <v>4</v>
      </c>
    </row>
    <row r="88" spans="2:2" ht="15.75" customHeight="1" x14ac:dyDescent="0.2"/>
    <row r="89" spans="2:2" ht="15.75" customHeight="1" x14ac:dyDescent="0.2"/>
    <row r="90" spans="2:2" ht="15.75" customHeight="1" x14ac:dyDescent="0.2"/>
    <row r="91" spans="2:2" ht="15.75" customHeight="1" x14ac:dyDescent="0.2"/>
    <row r="92" spans="2:2" ht="15.75" customHeight="1" x14ac:dyDescent="0.2"/>
    <row r="93" spans="2:2" ht="15.75" customHeight="1" x14ac:dyDescent="0.2"/>
    <row r="94" spans="2:2" ht="15.75" customHeight="1" x14ac:dyDescent="0.2"/>
    <row r="95" spans="2:2" ht="15.75" customHeight="1" x14ac:dyDescent="0.2"/>
    <row r="96" spans="2:2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J44"/>
  <sheetViews>
    <sheetView workbookViewId="0">
      <selection activeCell="L18" sqref="L18"/>
    </sheetView>
  </sheetViews>
  <sheetFormatPr defaultColWidth="9.125" defaultRowHeight="14.25" x14ac:dyDescent="0.2"/>
  <cols>
    <col min="1" max="1" width="8.375" customWidth="1"/>
    <col min="2" max="2" width="9.125" style="8" bestFit="1" customWidth="1"/>
    <col min="3" max="3" width="14.25" style="8" bestFit="1" customWidth="1"/>
    <col min="4" max="4" width="13.875" style="8" customWidth="1"/>
    <col min="6" max="6" width="8.375" customWidth="1"/>
    <col min="7" max="7" width="10.125" style="8" customWidth="1"/>
    <col min="8" max="8" width="14.25" style="8" bestFit="1" customWidth="1"/>
    <col min="9" max="9" width="14.125" style="8" customWidth="1"/>
    <col min="10" max="10" width="13.5" bestFit="1" customWidth="1"/>
    <col min="18" max="18" width="14.25" bestFit="1" customWidth="1"/>
  </cols>
  <sheetData>
    <row r="1" spans="10:10" customFormat="1" x14ac:dyDescent="0.2"/>
    <row r="2" spans="10:10" customFormat="1" x14ac:dyDescent="0.2"/>
    <row r="3" spans="10:10" customFormat="1" x14ac:dyDescent="0.2"/>
    <row r="4" spans="10:10" customFormat="1" x14ac:dyDescent="0.2"/>
    <row r="5" spans="10:10" customFormat="1" x14ac:dyDescent="0.2">
      <c r="J5" s="31"/>
    </row>
    <row r="6" spans="10:10" customFormat="1" x14ac:dyDescent="0.2"/>
    <row r="7" spans="10:10" customFormat="1" x14ac:dyDescent="0.2"/>
    <row r="8" spans="10:10" customFormat="1" x14ac:dyDescent="0.2"/>
    <row r="9" spans="10:10" customFormat="1" x14ac:dyDescent="0.2"/>
    <row r="10" spans="10:10" customFormat="1" x14ac:dyDescent="0.2"/>
    <row r="11" spans="10:10" customFormat="1" x14ac:dyDescent="0.2"/>
    <row r="12" spans="10:10" customFormat="1" x14ac:dyDescent="0.2"/>
    <row r="13" spans="10:10" customFormat="1" x14ac:dyDescent="0.2"/>
    <row r="14" spans="10:10" customFormat="1" x14ac:dyDescent="0.2"/>
    <row r="15" spans="10:10" customFormat="1" x14ac:dyDescent="0.2"/>
    <row r="16" spans="10:10" customFormat="1" x14ac:dyDescent="0.2"/>
    <row r="17" customFormat="1" x14ac:dyDescent="0.2"/>
    <row r="18" customFormat="1" x14ac:dyDescent="0.2"/>
    <row r="19" customFormat="1" x14ac:dyDescent="0.2"/>
    <row r="20" customFormat="1" x14ac:dyDescent="0.2"/>
    <row r="21" customFormat="1" x14ac:dyDescent="0.2"/>
    <row r="22" customFormat="1" x14ac:dyDescent="0.2"/>
    <row r="23" customFormat="1" x14ac:dyDescent="0.2"/>
    <row r="24" customFormat="1" x14ac:dyDescent="0.2"/>
    <row r="25" customFormat="1" x14ac:dyDescent="0.2"/>
    <row r="26" customFormat="1" x14ac:dyDescent="0.2"/>
    <row r="27" customFormat="1" x14ac:dyDescent="0.2"/>
    <row r="28" customFormat="1" x14ac:dyDescent="0.2"/>
    <row r="29" customFormat="1" x14ac:dyDescent="0.2"/>
    <row r="30" customFormat="1" x14ac:dyDescent="0.2"/>
    <row r="31" customFormat="1" x14ac:dyDescent="0.2"/>
    <row r="32" customFormat="1" x14ac:dyDescent="0.2"/>
    <row r="33" customFormat="1" x14ac:dyDescent="0.2"/>
    <row r="34" customFormat="1" x14ac:dyDescent="0.2"/>
    <row r="35" customFormat="1" x14ac:dyDescent="0.2"/>
    <row r="36" customFormat="1" x14ac:dyDescent="0.2"/>
    <row r="37" customFormat="1" x14ac:dyDescent="0.2"/>
    <row r="38" customFormat="1" x14ac:dyDescent="0.2"/>
    <row r="39" customFormat="1" x14ac:dyDescent="0.2"/>
    <row r="40" customFormat="1" x14ac:dyDescent="0.2"/>
    <row r="41" customFormat="1" x14ac:dyDescent="0.2"/>
    <row r="42" customFormat="1" x14ac:dyDescent="0.2"/>
    <row r="43" customFormat="1" x14ac:dyDescent="0.2"/>
    <row r="44" customFormat="1" x14ac:dyDescent="0.2"/>
  </sheetData>
  <phoneticPr fontId="15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B97C4-B6C6-4D65-B9AF-24B028282048}">
  <dimension ref="A1:H6"/>
  <sheetViews>
    <sheetView workbookViewId="0">
      <selection activeCell="N5" sqref="N5"/>
    </sheetView>
  </sheetViews>
  <sheetFormatPr defaultRowHeight="14.25" x14ac:dyDescent="0.2"/>
  <cols>
    <col min="1" max="1" width="4.625" customWidth="1"/>
    <col min="2" max="2" width="15.875" style="19" bestFit="1" customWidth="1"/>
    <col min="3" max="3" width="16.625" style="19" customWidth="1"/>
    <col min="4" max="4" width="11.5" bestFit="1" customWidth="1"/>
    <col min="5" max="5" width="15.125" style="8" customWidth="1"/>
    <col min="6" max="6" width="21.375" style="8" customWidth="1"/>
    <col min="7" max="7" width="12.75" style="8" bestFit="1" customWidth="1"/>
  </cols>
  <sheetData>
    <row r="1" spans="1:8" s="21" customFormat="1" ht="33" x14ac:dyDescent="0.2">
      <c r="A1" s="24" t="s">
        <v>16</v>
      </c>
      <c r="B1" s="24" t="s">
        <v>33</v>
      </c>
      <c r="C1" s="24" t="s">
        <v>34</v>
      </c>
      <c r="D1" s="24" t="s">
        <v>35</v>
      </c>
      <c r="E1" s="25" t="s">
        <v>28</v>
      </c>
      <c r="F1" s="25" t="s">
        <v>68</v>
      </c>
      <c r="G1" s="25" t="s">
        <v>36</v>
      </c>
      <c r="H1" s="22"/>
    </row>
    <row r="2" spans="1:8" ht="16.5" x14ac:dyDescent="0.2">
      <c r="A2" s="26">
        <v>1</v>
      </c>
      <c r="B2" s="27"/>
      <c r="C2" s="27"/>
      <c r="D2" s="28"/>
      <c r="E2" s="29"/>
      <c r="F2" s="29"/>
      <c r="G2" s="29"/>
      <c r="H2" s="23"/>
    </row>
    <row r="3" spans="1:8" ht="16.5" x14ac:dyDescent="0.2">
      <c r="A3" s="26">
        <v>2</v>
      </c>
      <c r="B3" s="27"/>
      <c r="C3" s="27"/>
      <c r="D3" s="28"/>
      <c r="E3" s="29"/>
      <c r="F3" s="29"/>
      <c r="G3" s="29"/>
      <c r="H3" s="23"/>
    </row>
    <row r="4" spans="1:8" ht="16.5" x14ac:dyDescent="0.2">
      <c r="A4" s="26">
        <v>3</v>
      </c>
      <c r="B4" s="27"/>
      <c r="C4" s="27"/>
      <c r="D4" s="28"/>
      <c r="E4" s="29"/>
      <c r="F4" s="29"/>
      <c r="G4" s="29"/>
      <c r="H4" s="23"/>
    </row>
    <row r="5" spans="1:8" ht="16.5" x14ac:dyDescent="0.2">
      <c r="A5" s="26">
        <v>4</v>
      </c>
      <c r="B5" s="27"/>
      <c r="C5" s="27"/>
      <c r="D5" s="28"/>
      <c r="E5" s="29"/>
      <c r="F5" s="29"/>
      <c r="G5" s="29"/>
      <c r="H5" s="23"/>
    </row>
    <row r="6" spans="1:8" ht="16.5" x14ac:dyDescent="0.2">
      <c r="A6" s="26">
        <v>5</v>
      </c>
      <c r="B6" s="27"/>
      <c r="C6" s="27"/>
      <c r="D6" s="28"/>
      <c r="E6" s="29"/>
      <c r="F6" s="29"/>
      <c r="G6" s="29"/>
      <c r="H6" s="2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189C1-DE6E-48E6-878D-8EAC0929C8D0}">
  <dimension ref="A1"/>
  <sheetViews>
    <sheetView workbookViewId="0">
      <selection activeCell="L38" sqref="L38"/>
    </sheetView>
  </sheetViews>
  <sheetFormatPr defaultRowHeight="14.25" x14ac:dyDescent="0.2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1494A-B576-40DA-BD66-1D7410F2EA1C}">
  <dimension ref="A1"/>
  <sheetViews>
    <sheetView workbookViewId="0">
      <selection activeCell="Q12" sqref="Q12"/>
    </sheetView>
  </sheetViews>
  <sheetFormatPr defaultRowHeight="14.2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Summary</vt:lpstr>
      <vt:lpstr>Construction Area</vt:lpstr>
      <vt:lpstr>Sales Details</vt:lpstr>
      <vt:lpstr>Unsold List</vt:lpstr>
      <vt:lpstr>Sheet2</vt:lpstr>
      <vt:lpstr>RR</vt:lpstr>
      <vt:lpstr>Nearby RERA Project</vt:lpstr>
      <vt:lpstr>Sheet1</vt:lpstr>
      <vt:lpstr>Sheet3</vt:lpstr>
      <vt:lpstr>Sheet4</vt:lpstr>
      <vt:lpstr>Sheet5</vt:lpstr>
      <vt:lpstr>Sheet6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Desk-107</dc:creator>
  <cp:lastModifiedBy>Desk</cp:lastModifiedBy>
  <cp:lastPrinted>2022-07-23T11:55:57Z</cp:lastPrinted>
  <dcterms:created xsi:type="dcterms:W3CDTF">2006-09-16T00:00:00Z</dcterms:created>
  <dcterms:modified xsi:type="dcterms:W3CDTF">2024-11-21T06:17:23Z</dcterms:modified>
</cp:coreProperties>
</file>