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Riyaz Ahmed Barkatali Shaikh\"/>
    </mc:Choice>
  </mc:AlternateContent>
  <xr:revisionPtr revIDLastSave="0" documentId="13_ncr:1_{F75ED212-038A-46A8-8869-2202B8C61D2E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Calculation" sheetId="23" r:id="rId1"/>
    <sheet name="22-23" sheetId="4" r:id="rId2"/>
    <sheet name="Sheet12" sheetId="27" r:id="rId3"/>
    <sheet name="Sheet1" sheetId="13" r:id="rId4"/>
    <sheet name="Sheet2" sheetId="14" r:id="rId5"/>
    <sheet name="Sheet3" sheetId="15" r:id="rId6"/>
    <sheet name="Sheet4" sheetId="16" r:id="rId7"/>
    <sheet name="Sheet5" sheetId="17" r:id="rId8"/>
    <sheet name="Sheet6" sheetId="18" r:id="rId9"/>
    <sheet name="Sheet8" sheetId="20" r:id="rId10"/>
    <sheet name="Sheet7" sheetId="19" r:id="rId11"/>
    <sheet name="Sheet9" sheetId="21" r:id="rId12"/>
    <sheet name="Sheet10" sheetId="22" r:id="rId13"/>
    <sheet name="Sheet11" sheetId="26" r:id="rId14"/>
  </sheets>
  <calcPr calcId="191029"/>
</workbook>
</file>

<file path=xl/calcChain.xml><?xml version="1.0" encoding="utf-8"?>
<calcChain xmlns="http://schemas.openxmlformats.org/spreadsheetml/2006/main">
  <c r="G30" i="4" l="1"/>
  <c r="Q13" i="4"/>
  <c r="P12" i="4"/>
  <c r="Q12" i="4"/>
  <c r="Q11" i="4"/>
  <c r="Q10" i="4"/>
  <c r="Q9" i="4"/>
  <c r="Q2" i="4"/>
  <c r="P2" i="4"/>
  <c r="H26" i="4"/>
  <c r="H27" i="4"/>
  <c r="A18" i="23"/>
  <c r="G29" i="4" l="1"/>
  <c r="I27" i="4"/>
  <c r="D32" i="4"/>
  <c r="E32" i="4" s="1"/>
  <c r="E33" i="4" s="1"/>
  <c r="I29" i="4" l="1"/>
  <c r="P3" i="4" l="1"/>
  <c r="B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B12" i="4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J4" i="4"/>
  <c r="I4" i="4"/>
  <c r="J3" i="4"/>
  <c r="I3" i="4"/>
  <c r="B2" i="4"/>
  <c r="C2" i="4" s="1"/>
  <c r="J2" i="4"/>
  <c r="I2" i="4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15" i="4" l="1"/>
  <c r="C4" i="4"/>
  <c r="D4" i="4" s="1"/>
  <c r="H4" i="4" s="1"/>
  <c r="H12" i="4"/>
  <c r="G11" i="4"/>
  <c r="C3" i="4"/>
  <c r="D3" i="4" s="1"/>
  <c r="H3" i="4" s="1"/>
  <c r="H9" i="4"/>
  <c r="F10" i="4"/>
  <c r="G7" i="4"/>
  <c r="F6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F7" i="4"/>
  <c r="G8" i="4"/>
  <c r="F11" i="4"/>
  <c r="G12" i="4"/>
  <c r="H13" i="4"/>
  <c r="F15" i="4"/>
  <c r="H11" i="4"/>
  <c r="B5" i="4"/>
  <c r="C5" i="4" s="1"/>
  <c r="H20" i="4"/>
  <c r="F20" i="4"/>
  <c r="G20" i="4"/>
  <c r="F16" i="4"/>
  <c r="G16" i="4"/>
  <c r="G4" i="4" l="1"/>
  <c r="G3" i="4"/>
  <c r="F5" i="4"/>
  <c r="D5" i="4" l="1"/>
  <c r="H5" i="4" s="1"/>
  <c r="G5" i="4"/>
  <c r="C86" i="23" l="1"/>
  <c r="C25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1" i="23" s="1"/>
  <c r="C22" i="23" s="1"/>
  <c r="C23" i="23" l="1"/>
  <c r="C27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<sst xmlns="http://schemas.openxmlformats.org/spreadsheetml/2006/main" count="55" uniqueCount="50">
  <si>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</si>
  <si>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</si>
  <si>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</si>
  <si>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</si>
  <si>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</si>
  <si>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</si>
  <si>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</si>
  <si>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</si>
  <si>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</si>
  <si>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</si>
  <si>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</si>
  <si>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</si>
  <si>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</si>
  <si>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</si>
  <si>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</si>
  <si>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</si>
  <si>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</si>
  <si>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</si>
  <si>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</si>
  <si>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</si>
  <si>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</si>
  <si>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</si>
  <si>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</si>
  <si>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</si>
  <si>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</si>
  <si>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</si>
  <si>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</si>
  <si>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</si>
  <si>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</si>
  <si>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Rate</t>
  </si>
  <si>
    <t>FMV</t>
  </si>
  <si>
    <t xml:space="preserve">Rate on </t>
  </si>
  <si>
    <t>av</t>
  </si>
  <si>
    <t>sd</t>
  </si>
  <si>
    <t>rd</t>
  </si>
  <si>
    <t>mv</t>
  </si>
  <si>
    <t>rera ca</t>
  </si>
  <si>
    <t>bua</t>
  </si>
  <si>
    <t>parking</t>
  </si>
  <si>
    <t>SBI\RASMECCC Panvel\Riyaz Ahmed Barkatali Shaikh</t>
  </si>
  <si>
    <t>Flat No. 1126, 11th Floor, Wing - ZA, Centrona, Village - Ghatkopar, Ghatkopar East,</t>
  </si>
  <si>
    <t>agreemetn  - 18.11.24</t>
  </si>
  <si>
    <t>TOTAL</t>
  </si>
  <si>
    <t>25.10.24</t>
  </si>
  <si>
    <t>17.10.24</t>
  </si>
  <si>
    <t>07.10.24</t>
  </si>
  <si>
    <t>07.06.24</t>
  </si>
  <si>
    <t>16.05.24</t>
  </si>
  <si>
    <t>15.03.24</t>
  </si>
  <si>
    <t>18.01.24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</si>
</sst>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b/>
      <u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0" fontId="0" fillId="0" borderId="5" xfId="0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6" fillId="2" borderId="0" xfId="0" applyFont="1" applyFill="1"/>
    <xf numFmtId="43" fontId="6" fillId="0" borderId="0" xfId="0" applyNumberFormat="1" applyFont="1"/>
    <xf numFmtId="43" fontId="0" fillId="0" borderId="5" xfId="0" applyNumberFormat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4" fillId="0" borderId="8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43" fontId="0" fillId="0" borderId="9" xfId="1" applyFont="1" applyBorder="1"/>
    <xf numFmtId="43" fontId="0" fillId="0" borderId="0" xfId="0" applyNumberFormat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0" fontId="1" fillId="3" borderId="0" xfId="0" applyFont="1" applyFill="1"/>
    <xf numFmtId="0" fontId="8" fillId="0" borderId="0" xfId="0" applyFont="1"/>
    <xf numFmtId="0" fontId="0" fillId="3" borderId="0" xfId="0" applyFill="1" applyAlignment="1">
      <alignment wrapText="1"/>
    </xf>
    <xf numFmtId="0" fontId="0" fillId="3" borderId="0" xfId="0" applyFill="1"/>
    <xf numFmtId="4" fontId="0" fillId="3" borderId="0" xfId="0" applyNumberFormat="1" applyFill="1"/>
    <xf numFmtId="43" fontId="0" fillId="3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EBB93B-7B88-4439-A59C-3667D3B7F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239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994560-0D95-4CD1-9A59-600F9E85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8680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14</xdr:col>
      <xdr:colOff>238125</xdr:colOff>
      <xdr:row>61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6687AD-F668-4C27-9116-2E0A6CEB1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7553325" cy="112109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0A4616-E767-4227-B82C-AEC07D820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26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4DFF71-9F0D-4B6A-929A-1211B7DA4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58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0F29E1-C954-4ADE-B657-C5013818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1010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A1E976-5548-4A7D-A037-671DD084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B8707E-CD31-473D-B747-6B9A4FDB7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17</xdr:col>
      <xdr:colOff>448929</xdr:colOff>
      <xdr:row>53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7C235E-6DCD-4FB4-93A2-3E7E1059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524000"/>
          <a:ext cx="8983329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140D00-B500-4C2C-BD30-A9B86F39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7925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14</xdr:col>
      <xdr:colOff>238125</xdr:colOff>
      <xdr:row>64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11463A-C408-4FA4-AE1F-5F43EE73E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7553325" cy="11696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7EB915-AD53-4E48-AF29-A9C71AEB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6"/>
  <sheetViews>
    <sheetView tabSelected="1" topLeftCell="A7" zoomScale="145" zoomScaleNormal="145" workbookViewId="0">
      <selection activeCell="A22" sqref="A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4" customWidth="1"/>
    <col min="4" max="4" width="15.28515625" style="14" bestFit="1" customWidth="1"/>
    <col min="5" max="5" width="14.28515625" bestFit="1" customWidth="1"/>
    <col min="6" max="7" width="17.140625" style="14" customWidth="1"/>
    <col min="8" max="8" width="14.28515625" bestFit="1" customWidth="1"/>
    <col min="9" max="9" width="14.28515625" customWidth="1"/>
    <col min="10" max="10" width="16.140625" customWidth="1"/>
  </cols>
  <sheetData>
    <row r="1" spans="1:9" x14ac:dyDescent="0.25">
      <c r="A1" s="9"/>
      <c r="B1" s="10"/>
      <c r="C1" s="11"/>
      <c r="D1" s="12"/>
      <c r="F1" s="11"/>
      <c r="G1" s="11"/>
    </row>
    <row r="2" spans="1:9" x14ac:dyDescent="0.25">
      <c r="A2" s="13"/>
      <c r="D2" s="15"/>
    </row>
    <row r="3" spans="1:9" x14ac:dyDescent="0.25">
      <c r="A3" s="13" t="s">
        <v>13</v>
      </c>
      <c r="B3" s="17"/>
      <c r="C3" s="18">
        <v>28500</v>
      </c>
      <c r="D3" s="21" t="s">
        <v>31</v>
      </c>
      <c r="E3" s="5"/>
      <c r="F3" s="18"/>
      <c r="G3" s="18"/>
      <c r="H3" s="5"/>
      <c r="I3" s="5"/>
    </row>
    <row r="4" spans="1:9" ht="30" x14ac:dyDescent="0.25">
      <c r="A4" s="20" t="s">
        <v>14</v>
      </c>
      <c r="B4" s="17"/>
      <c r="C4" s="18">
        <v>2600</v>
      </c>
      <c r="D4" s="21"/>
      <c r="F4" s="18"/>
      <c r="G4" s="18"/>
    </row>
    <row r="5" spans="1:9" x14ac:dyDescent="0.25">
      <c r="A5" s="13" t="s">
        <v>15</v>
      </c>
      <c r="B5" s="17"/>
      <c r="C5" s="18">
        <f>C3-C4</f>
        <v>25900</v>
      </c>
      <c r="D5" s="21"/>
      <c r="F5" s="18"/>
      <c r="G5" s="18"/>
    </row>
    <row r="6" spans="1:9" x14ac:dyDescent="0.25">
      <c r="A6" s="13" t="s">
        <v>16</v>
      </c>
      <c r="B6" s="17"/>
      <c r="C6" s="18">
        <f>C4</f>
        <v>2600</v>
      </c>
      <c r="D6" s="21"/>
      <c r="F6" s="18"/>
      <c r="G6" s="18"/>
    </row>
    <row r="7" spans="1:9" x14ac:dyDescent="0.25">
      <c r="A7" s="13" t="s">
        <v>17</v>
      </c>
      <c r="B7" s="22"/>
      <c r="C7" s="23">
        <f>D7-D8</f>
        <v>0</v>
      </c>
      <c r="D7" s="23">
        <v>2024</v>
      </c>
      <c r="F7" s="23"/>
      <c r="G7" s="23"/>
    </row>
    <row r="8" spans="1:9" x14ac:dyDescent="0.25">
      <c r="A8" s="13" t="s">
        <v>18</v>
      </c>
      <c r="B8" s="22"/>
      <c r="C8" s="23">
        <f>C9-C7</f>
        <v>60</v>
      </c>
      <c r="D8" s="23">
        <v>2024</v>
      </c>
      <c r="F8" s="23"/>
      <c r="G8" s="23"/>
    </row>
    <row r="9" spans="1:9" x14ac:dyDescent="0.25">
      <c r="A9" s="13" t="s">
        <v>19</v>
      </c>
      <c r="B9" s="22"/>
      <c r="C9" s="23">
        <v>60</v>
      </c>
      <c r="D9" s="23"/>
      <c r="F9" s="23"/>
      <c r="G9" s="23"/>
    </row>
    <row r="10" spans="1:9" ht="30" x14ac:dyDescent="0.25">
      <c r="A10" s="20" t="s">
        <v>20</v>
      </c>
      <c r="B10" s="22"/>
      <c r="C10" s="23">
        <f>90*C7/C9</f>
        <v>0</v>
      </c>
      <c r="D10" s="23"/>
      <c r="F10" s="23"/>
      <c r="G10" s="23"/>
    </row>
    <row r="11" spans="1:9" x14ac:dyDescent="0.25">
      <c r="A11" s="13"/>
      <c r="B11" s="24"/>
      <c r="C11" s="25">
        <f>C10%</f>
        <v>0</v>
      </c>
      <c r="D11" s="25"/>
      <c r="F11" s="25"/>
      <c r="G11" s="25"/>
    </row>
    <row r="12" spans="1:9" x14ac:dyDescent="0.25">
      <c r="A12" s="13" t="s">
        <v>21</v>
      </c>
      <c r="B12" s="17"/>
      <c r="C12" s="18">
        <f>C6*C11</f>
        <v>0</v>
      </c>
      <c r="D12" s="16"/>
      <c r="F12" s="18"/>
      <c r="G12" s="18"/>
    </row>
    <row r="13" spans="1:9" x14ac:dyDescent="0.25">
      <c r="A13" s="13" t="s">
        <v>22</v>
      </c>
      <c r="B13" s="17"/>
      <c r="C13" s="18">
        <f>C6-C12</f>
        <v>2600</v>
      </c>
      <c r="D13" s="16"/>
      <c r="F13" s="18"/>
      <c r="G13" s="18"/>
    </row>
    <row r="14" spans="1:9" x14ac:dyDescent="0.25">
      <c r="A14" s="13" t="s">
        <v>15</v>
      </c>
      <c r="B14" s="17"/>
      <c r="C14" s="18">
        <f>C5</f>
        <v>25900</v>
      </c>
      <c r="D14" s="16"/>
      <c r="F14" s="18"/>
      <c r="G14" s="18"/>
    </row>
    <row r="15" spans="1:9" x14ac:dyDescent="0.25">
      <c r="B15" s="17"/>
      <c r="C15" s="18"/>
      <c r="D15" s="16"/>
      <c r="F15" s="18"/>
      <c r="G15" s="18"/>
    </row>
    <row r="16" spans="1:9" x14ac:dyDescent="0.25">
      <c r="A16" s="26" t="s">
        <v>23</v>
      </c>
      <c r="B16" s="27"/>
      <c r="C16" s="19">
        <f>C14+C13</f>
        <v>28500</v>
      </c>
      <c r="D16" s="16"/>
      <c r="F16" s="19"/>
      <c r="G16" s="19"/>
    </row>
    <row r="17" spans="1:10" x14ac:dyDescent="0.25">
      <c r="B17" s="22"/>
      <c r="C17" s="23"/>
      <c r="D17" s="16"/>
      <c r="F17" s="23"/>
      <c r="G17" s="23"/>
      <c r="J17" s="14"/>
    </row>
    <row r="18" spans="1:10" x14ac:dyDescent="0.25">
      <c r="A18" s="45">
        <f>E3</f>
        <v>0</v>
      </c>
      <c r="B18" s="6"/>
      <c r="C18" s="28">
        <v>307</v>
      </c>
      <c r="D18" s="16"/>
      <c r="F18" s="28"/>
      <c r="G18" s="28"/>
      <c r="J18" s="48"/>
    </row>
    <row r="19" spans="1:10" x14ac:dyDescent="0.25">
      <c r="A19" s="13" t="s">
        <v>30</v>
      </c>
      <c r="B19" s="5"/>
      <c r="C19" s="29">
        <f>C18*C16</f>
        <v>8749500</v>
      </c>
      <c r="D19" s="30"/>
      <c r="E19" s="40"/>
      <c r="F19" s="29"/>
      <c r="G19" s="29"/>
      <c r="H19" s="40"/>
      <c r="I19" s="40"/>
      <c r="J19" s="31"/>
    </row>
    <row r="20" spans="1:10" x14ac:dyDescent="0.25">
      <c r="A20" s="13" t="s">
        <v>38</v>
      </c>
      <c r="B20" s="5"/>
      <c r="C20" s="29"/>
      <c r="D20" s="30"/>
      <c r="E20" s="40"/>
      <c r="F20" s="29"/>
      <c r="G20" s="29"/>
      <c r="H20" s="40"/>
      <c r="I20" s="40"/>
      <c r="J20" s="31"/>
    </row>
    <row r="21" spans="1:10" x14ac:dyDescent="0.25">
      <c r="A21" s="13" t="s">
        <v>42</v>
      </c>
      <c r="B21" s="5"/>
      <c r="C21" s="29">
        <f>SUM(C18:C20)</f>
        <v>8749807</v>
      </c>
      <c r="D21" s="30"/>
      <c r="E21" s="40"/>
      <c r="F21" s="29"/>
      <c r="G21" s="29"/>
      <c r="H21" s="40"/>
      <c r="I21" s="40"/>
      <c r="J21" s="31"/>
    </row>
    <row r="22" spans="1:10" x14ac:dyDescent="0.25">
      <c r="A22" s="13" t="s">
        <v>24</v>
      </c>
      <c r="C22" s="31">
        <f>C21*98%</f>
        <v>8574810.8599999994</v>
      </c>
      <c r="D22" s="16"/>
      <c r="E22" s="40"/>
      <c r="F22" s="31"/>
      <c r="G22" s="31"/>
      <c r="H22" s="40"/>
      <c r="I22" s="40"/>
      <c r="J22" s="31"/>
    </row>
    <row r="23" spans="1:10" x14ac:dyDescent="0.25">
      <c r="A23" s="13" t="s">
        <v>25</v>
      </c>
      <c r="C23" s="31">
        <f>C19*80%</f>
        <v>6999600</v>
      </c>
      <c r="D23" s="16"/>
      <c r="E23" s="40"/>
      <c r="F23" s="31"/>
      <c r="G23" s="31"/>
      <c r="H23" s="40"/>
      <c r="I23" s="40"/>
      <c r="J23" s="31"/>
    </row>
    <row r="24" spans="1:10" x14ac:dyDescent="0.25">
      <c r="A24" s="13"/>
      <c r="D24" s="32"/>
      <c r="J24" s="14"/>
    </row>
    <row r="25" spans="1:10" x14ac:dyDescent="0.25">
      <c r="A25" s="33" t="s">
        <v>26</v>
      </c>
      <c r="B25" s="34"/>
      <c r="C25" s="35">
        <f>C4*C18</f>
        <v>798200</v>
      </c>
      <c r="D25"/>
      <c r="F25" s="35"/>
      <c r="G25" s="35"/>
      <c r="I25" s="5"/>
    </row>
    <row r="26" spans="1:10" x14ac:dyDescent="0.25">
      <c r="A26" s="13" t="s">
        <v>27</v>
      </c>
      <c r="D26"/>
    </row>
    <row r="27" spans="1:10" x14ac:dyDescent="0.25">
      <c r="A27" s="36" t="s">
        <v>28</v>
      </c>
      <c r="B27" s="14"/>
      <c r="C27" s="31">
        <f>C19*0.025/12</f>
        <v>18228.125</v>
      </c>
      <c r="D27"/>
      <c r="F27" s="31"/>
      <c r="G27" s="31"/>
    </row>
    <row r="28" spans="1:10" x14ac:dyDescent="0.25">
      <c r="C28" s="31"/>
      <c r="D28"/>
      <c r="F28" s="31"/>
      <c r="G28" s="31"/>
    </row>
    <row r="29" spans="1:10" x14ac:dyDescent="0.25">
      <c r="A29" s="5" t="s">
        <v>39</v>
      </c>
      <c r="C29" s="31"/>
      <c r="D29"/>
      <c r="F29" s="31"/>
      <c r="G29" s="31"/>
    </row>
    <row r="30" spans="1:10" x14ac:dyDescent="0.25">
      <c r="C30"/>
      <c r="D30"/>
      <c r="F30"/>
      <c r="G30"/>
    </row>
    <row r="31" spans="1:10" x14ac:dyDescent="0.25">
      <c r="C31"/>
      <c r="D31"/>
      <c r="F31"/>
      <c r="G31"/>
    </row>
    <row r="32" spans="1:10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1" spans="1:7" x14ac:dyDescent="0.25">
      <c r="C41"/>
      <c r="D41"/>
      <c r="F41"/>
      <c r="G41"/>
    </row>
    <row r="42" spans="1:7" x14ac:dyDescent="0.25">
      <c r="C42"/>
      <c r="D42"/>
      <c r="F42"/>
      <c r="G42"/>
    </row>
    <row r="48" spans="1:7" x14ac:dyDescent="0.25">
      <c r="A48" s="37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66" spans="1:1" ht="15.75" x14ac:dyDescent="0.25">
      <c r="A66" s="38"/>
    </row>
    <row r="67" spans="1:1" ht="15.75" x14ac:dyDescent="0.25">
      <c r="A67" s="38"/>
    </row>
    <row r="86" spans="3:3" x14ac:dyDescent="0.25">
      <c r="C86" s="14">
        <f>C85*C84</f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U26" sqref="U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73C18-C02E-4726-BE14-C1728CAD43F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workbookViewId="0">
      <selection activeCell="J31" sqref="J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85546875" customWidth="1"/>
    <col min="6" max="6" width="14" customWidth="1"/>
    <col min="7" max="7" width="16.5703125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14.14062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7" t="s">
        <v>8</v>
      </c>
      <c r="G1" s="7" t="s">
        <v>11</v>
      </c>
      <c r="H1" s="7" t="s">
        <v>12</v>
      </c>
      <c r="I1" s="7" t="s">
        <v>2</v>
      </c>
      <c r="J1" s="7" t="s">
        <v>3</v>
      </c>
      <c r="K1" s="49"/>
      <c r="L1" s="49"/>
      <c r="M1" s="49"/>
      <c r="N1" s="49" t="s">
        <v>7</v>
      </c>
      <c r="O1" s="49" t="s">
        <v>4</v>
      </c>
      <c r="P1" s="49" t="s">
        <v>5</v>
      </c>
      <c r="Q1" s="49" t="s">
        <v>6</v>
      </c>
      <c r="R1" s="49" t="s">
        <v>1</v>
      </c>
      <c r="S1" s="49"/>
    </row>
    <row r="2" spans="1:19" x14ac:dyDescent="0.25">
      <c r="A2" s="3">
        <v>1</v>
      </c>
      <c r="B2" s="3">
        <f t="shared" ref="B2:B16" si="0">Q2</f>
        <v>265.08796363636355</v>
      </c>
      <c r="C2" s="3">
        <f>B2*1.1</f>
        <v>291.59675999999996</v>
      </c>
      <c r="D2" s="3">
        <f t="shared" ref="D2:D16" si="1">C2*1.2</f>
        <v>349.91611199999994</v>
      </c>
      <c r="E2" s="4">
        <f t="shared" ref="E2:E16" si="2">R2</f>
        <v>6474374</v>
      </c>
      <c r="F2" s="47">
        <f t="shared" ref="F2:F15" si="3">ROUND((E2/B2),0)</f>
        <v>24423</v>
      </c>
      <c r="G2" s="47">
        <f t="shared" ref="G2:G15" si="4">ROUND((E2/C2),0)</f>
        <v>22203</v>
      </c>
      <c r="H2" s="47">
        <f t="shared" ref="H2:H15" si="5">ROUND((E2/D2),0)</f>
        <v>18503</v>
      </c>
      <c r="I2" s="47">
        <f t="shared" ref="I2:I15" si="6">T2</f>
        <v>0</v>
      </c>
      <c r="J2" s="47">
        <f t="shared" ref="J2:J15" si="7">U2</f>
        <v>0</v>
      </c>
      <c r="K2" s="50"/>
      <c r="L2" s="50"/>
      <c r="M2" s="50"/>
      <c r="N2" s="50"/>
      <c r="O2" s="50">
        <v>0</v>
      </c>
      <c r="P2" s="50">
        <f>27.09*10.764</f>
        <v>291.59675999999996</v>
      </c>
      <c r="Q2" s="50">
        <f>P2/1.1</f>
        <v>265.08796363636355</v>
      </c>
      <c r="R2" s="51">
        <v>6474374</v>
      </c>
      <c r="S2" s="51" t="s">
        <v>43</v>
      </c>
    </row>
    <row r="3" spans="1:19" x14ac:dyDescent="0.25">
      <c r="A3" s="3">
        <v>2</v>
      </c>
      <c r="B3" s="3">
        <f t="shared" si="0"/>
        <v>413</v>
      </c>
      <c r="C3" s="3">
        <f t="shared" ref="C3:C5" si="8">B3*1.1</f>
        <v>454.3</v>
      </c>
      <c r="D3" s="3">
        <f t="shared" si="1"/>
        <v>545.16</v>
      </c>
      <c r="E3" s="4">
        <f t="shared" si="2"/>
        <v>10472152</v>
      </c>
      <c r="F3" s="47">
        <f t="shared" si="3"/>
        <v>25356</v>
      </c>
      <c r="G3" s="47">
        <f t="shared" si="4"/>
        <v>23051</v>
      </c>
      <c r="H3" s="47">
        <f t="shared" si="5"/>
        <v>19209</v>
      </c>
      <c r="I3" s="47">
        <f t="shared" si="6"/>
        <v>0</v>
      </c>
      <c r="J3" s="47">
        <f t="shared" si="7"/>
        <v>0</v>
      </c>
      <c r="K3" s="50"/>
      <c r="L3" s="50"/>
      <c r="M3" s="50"/>
      <c r="N3" s="50"/>
      <c r="O3" s="50">
        <v>0</v>
      </c>
      <c r="P3" s="50">
        <f t="shared" ref="P3:P10" si="9">O3/1.2</f>
        <v>0</v>
      </c>
      <c r="Q3" s="50">
        <v>413</v>
      </c>
      <c r="R3" s="51">
        <v>10472152</v>
      </c>
      <c r="S3" s="51" t="s">
        <v>44</v>
      </c>
    </row>
    <row r="4" spans="1:19" x14ac:dyDescent="0.25">
      <c r="A4" s="3">
        <v>3</v>
      </c>
      <c r="B4" s="3">
        <f t="shared" si="0"/>
        <v>430</v>
      </c>
      <c r="C4" s="3">
        <f t="shared" si="8"/>
        <v>473.00000000000006</v>
      </c>
      <c r="D4" s="3">
        <f t="shared" si="1"/>
        <v>567.6</v>
      </c>
      <c r="E4" s="4">
        <f t="shared" si="2"/>
        <v>11800000</v>
      </c>
      <c r="F4" s="47">
        <f t="shared" si="3"/>
        <v>27442</v>
      </c>
      <c r="G4" s="47">
        <f t="shared" si="4"/>
        <v>24947</v>
      </c>
      <c r="H4" s="47">
        <f t="shared" si="5"/>
        <v>20789</v>
      </c>
      <c r="I4" s="47">
        <f t="shared" si="6"/>
        <v>0</v>
      </c>
      <c r="J4" s="47">
        <f t="shared" si="7"/>
        <v>0</v>
      </c>
      <c r="K4" s="50"/>
      <c r="L4" s="50"/>
      <c r="M4" s="50"/>
      <c r="N4" s="50"/>
      <c r="O4" s="50">
        <v>0</v>
      </c>
      <c r="P4" s="50">
        <f t="shared" si="9"/>
        <v>0</v>
      </c>
      <c r="Q4" s="50">
        <v>430</v>
      </c>
      <c r="R4" s="51">
        <v>11800000</v>
      </c>
      <c r="S4" s="51"/>
    </row>
    <row r="5" spans="1:19" x14ac:dyDescent="0.25">
      <c r="A5" s="3">
        <v>4</v>
      </c>
      <c r="B5" s="3">
        <f t="shared" si="0"/>
        <v>430</v>
      </c>
      <c r="C5" s="3">
        <f t="shared" si="8"/>
        <v>473.00000000000006</v>
      </c>
      <c r="D5" s="3">
        <f t="shared" si="1"/>
        <v>567.6</v>
      </c>
      <c r="E5" s="4">
        <f t="shared" si="2"/>
        <v>12200000</v>
      </c>
      <c r="F5" s="47">
        <f t="shared" si="3"/>
        <v>28372</v>
      </c>
      <c r="G5" s="47">
        <f t="shared" si="4"/>
        <v>25793</v>
      </c>
      <c r="H5" s="47">
        <f t="shared" si="5"/>
        <v>21494</v>
      </c>
      <c r="I5" s="47">
        <f t="shared" si="6"/>
        <v>0</v>
      </c>
      <c r="J5" s="47">
        <f t="shared" si="7"/>
        <v>0</v>
      </c>
      <c r="K5" s="50"/>
      <c r="L5" s="50"/>
      <c r="M5" s="50"/>
      <c r="N5" s="50"/>
      <c r="O5" s="50">
        <v>0</v>
      </c>
      <c r="P5" s="50">
        <f t="shared" si="9"/>
        <v>0</v>
      </c>
      <c r="Q5" s="50">
        <v>430</v>
      </c>
      <c r="R5" s="51">
        <v>12200000</v>
      </c>
      <c r="S5" s="51"/>
    </row>
    <row r="6" spans="1:19" x14ac:dyDescent="0.25">
      <c r="A6" s="3">
        <v>5</v>
      </c>
      <c r="B6" s="3">
        <f t="shared" si="0"/>
        <v>637</v>
      </c>
      <c r="C6" s="3">
        <f t="shared" ref="C6:C16" si="10">B6*1.2</f>
        <v>764.4</v>
      </c>
      <c r="D6" s="3">
        <f t="shared" si="1"/>
        <v>917.28</v>
      </c>
      <c r="E6" s="4">
        <f t="shared" si="2"/>
        <v>18500000</v>
      </c>
      <c r="F6" s="46">
        <f t="shared" si="3"/>
        <v>29042</v>
      </c>
      <c r="G6" s="47">
        <f t="shared" si="4"/>
        <v>24202</v>
      </c>
      <c r="H6" s="47">
        <f t="shared" si="5"/>
        <v>20168</v>
      </c>
      <c r="I6" s="47">
        <f t="shared" si="6"/>
        <v>0</v>
      </c>
      <c r="J6" s="47">
        <f t="shared" si="7"/>
        <v>0</v>
      </c>
      <c r="K6" s="50"/>
      <c r="L6" s="50"/>
      <c r="M6" s="50"/>
      <c r="N6" s="50"/>
      <c r="O6" s="50">
        <v>0</v>
      </c>
      <c r="P6" s="50">
        <f t="shared" si="9"/>
        <v>0</v>
      </c>
      <c r="Q6" s="50">
        <v>637</v>
      </c>
      <c r="R6" s="51">
        <v>18500000</v>
      </c>
      <c r="S6" s="51"/>
    </row>
    <row r="7" spans="1:19" x14ac:dyDescent="0.25">
      <c r="A7" s="3">
        <v>6</v>
      </c>
      <c r="B7" s="3">
        <f t="shared" si="0"/>
        <v>637.54999999999995</v>
      </c>
      <c r="C7" s="3">
        <f t="shared" si="10"/>
        <v>765.06</v>
      </c>
      <c r="D7" s="3">
        <f t="shared" si="1"/>
        <v>918.07199999999989</v>
      </c>
      <c r="E7" s="4">
        <f t="shared" si="2"/>
        <v>18900000</v>
      </c>
      <c r="F7" s="46">
        <f t="shared" si="3"/>
        <v>29645</v>
      </c>
      <c r="G7" s="47">
        <f t="shared" si="4"/>
        <v>24704</v>
      </c>
      <c r="H7" s="47">
        <f t="shared" si="5"/>
        <v>20587</v>
      </c>
      <c r="I7" s="47">
        <f t="shared" si="6"/>
        <v>0</v>
      </c>
      <c r="J7" s="47">
        <f t="shared" si="7"/>
        <v>0</v>
      </c>
      <c r="K7" s="50"/>
      <c r="L7" s="50"/>
      <c r="M7" s="50"/>
      <c r="N7" s="50"/>
      <c r="O7" s="50">
        <v>0</v>
      </c>
      <c r="P7" s="50">
        <f t="shared" si="9"/>
        <v>0</v>
      </c>
      <c r="Q7" s="50">
        <v>637.54999999999995</v>
      </c>
      <c r="R7" s="51">
        <v>18900000</v>
      </c>
      <c r="S7" s="51"/>
    </row>
    <row r="8" spans="1:19" x14ac:dyDescent="0.25">
      <c r="A8" s="3">
        <v>7</v>
      </c>
      <c r="B8" s="3">
        <f t="shared" si="0"/>
        <v>251</v>
      </c>
      <c r="C8" s="3">
        <f t="shared" si="10"/>
        <v>301.2</v>
      </c>
      <c r="D8" s="3">
        <f t="shared" si="1"/>
        <v>361.44</v>
      </c>
      <c r="E8" s="4">
        <f t="shared" si="2"/>
        <v>8500000</v>
      </c>
      <c r="F8" s="47">
        <f t="shared" si="3"/>
        <v>33865</v>
      </c>
      <c r="G8" s="47">
        <f t="shared" si="4"/>
        <v>28220</v>
      </c>
      <c r="H8" s="47">
        <f t="shared" si="5"/>
        <v>23517</v>
      </c>
      <c r="I8" s="47">
        <f t="shared" si="6"/>
        <v>0</v>
      </c>
      <c r="J8" s="47">
        <f t="shared" si="7"/>
        <v>0</v>
      </c>
      <c r="K8" s="50"/>
      <c r="L8" s="50"/>
      <c r="M8" s="50"/>
      <c r="N8" s="50"/>
      <c r="O8" s="50">
        <v>0</v>
      </c>
      <c r="P8" s="50">
        <f t="shared" si="9"/>
        <v>0</v>
      </c>
      <c r="Q8" s="50">
        <v>251</v>
      </c>
      <c r="R8" s="51">
        <v>8500000</v>
      </c>
      <c r="S8" s="51"/>
    </row>
    <row r="9" spans="1:19" x14ac:dyDescent="0.25">
      <c r="A9" s="3">
        <v>8</v>
      </c>
      <c r="B9" s="3">
        <f t="shared" si="0"/>
        <v>635</v>
      </c>
      <c r="C9" s="3">
        <f t="shared" si="10"/>
        <v>762</v>
      </c>
      <c r="D9" s="3">
        <f t="shared" si="1"/>
        <v>914.4</v>
      </c>
      <c r="E9" s="4">
        <f t="shared" si="2"/>
        <v>16626687</v>
      </c>
      <c r="F9" s="47">
        <f t="shared" si="3"/>
        <v>26184</v>
      </c>
      <c r="G9" s="47">
        <f t="shared" si="4"/>
        <v>21820</v>
      </c>
      <c r="H9" s="47">
        <f t="shared" si="5"/>
        <v>18183</v>
      </c>
      <c r="I9" s="47">
        <f t="shared" si="6"/>
        <v>0</v>
      </c>
      <c r="J9" s="47">
        <f t="shared" si="7"/>
        <v>0</v>
      </c>
      <c r="K9" s="50"/>
      <c r="L9" s="50"/>
      <c r="M9" s="50"/>
      <c r="N9" s="50"/>
      <c r="O9" s="50">
        <v>0</v>
      </c>
      <c r="P9" s="50">
        <f t="shared" si="9"/>
        <v>0</v>
      </c>
      <c r="Q9" s="50">
        <f>601+34</f>
        <v>635</v>
      </c>
      <c r="R9" s="51">
        <v>16626687</v>
      </c>
      <c r="S9" s="51" t="s">
        <v>45</v>
      </c>
    </row>
    <row r="10" spans="1:19" x14ac:dyDescent="0.25">
      <c r="A10" s="3">
        <v>9</v>
      </c>
      <c r="B10" s="3">
        <f t="shared" si="0"/>
        <v>635</v>
      </c>
      <c r="C10" s="3">
        <f t="shared" si="10"/>
        <v>762</v>
      </c>
      <c r="D10" s="3">
        <f t="shared" si="1"/>
        <v>914.4</v>
      </c>
      <c r="E10" s="4">
        <f t="shared" si="2"/>
        <v>16563131</v>
      </c>
      <c r="F10" s="47">
        <f t="shared" si="3"/>
        <v>26084</v>
      </c>
      <c r="G10" s="47">
        <f t="shared" si="4"/>
        <v>21736</v>
      </c>
      <c r="H10" s="47">
        <f t="shared" si="5"/>
        <v>18114</v>
      </c>
      <c r="I10" s="47">
        <f t="shared" si="6"/>
        <v>0</v>
      </c>
      <c r="J10" s="47">
        <f t="shared" si="7"/>
        <v>0</v>
      </c>
      <c r="K10" s="50"/>
      <c r="L10" s="50"/>
      <c r="M10" s="50"/>
      <c r="N10" s="50"/>
      <c r="O10" s="50">
        <v>0</v>
      </c>
      <c r="P10" s="50">
        <f t="shared" si="9"/>
        <v>0</v>
      </c>
      <c r="Q10" s="50">
        <f>601+34</f>
        <v>635</v>
      </c>
      <c r="R10" s="51">
        <v>16563131</v>
      </c>
      <c r="S10" s="51" t="s">
        <v>46</v>
      </c>
    </row>
    <row r="11" spans="1:19" x14ac:dyDescent="0.25">
      <c r="A11" s="3">
        <v>10</v>
      </c>
      <c r="B11" s="3">
        <f t="shared" si="0"/>
        <v>430</v>
      </c>
      <c r="C11" s="3">
        <f t="shared" si="10"/>
        <v>516</v>
      </c>
      <c r="D11" s="3">
        <f t="shared" si="1"/>
        <v>619.19999999999993</v>
      </c>
      <c r="E11" s="4">
        <f t="shared" si="2"/>
        <v>11324954</v>
      </c>
      <c r="F11" s="46">
        <f t="shared" si="3"/>
        <v>26337</v>
      </c>
      <c r="G11" s="47">
        <f t="shared" si="4"/>
        <v>21948</v>
      </c>
      <c r="H11" s="47">
        <f t="shared" si="5"/>
        <v>18290</v>
      </c>
      <c r="I11" s="47">
        <f t="shared" si="6"/>
        <v>0</v>
      </c>
      <c r="J11" s="47">
        <f t="shared" si="7"/>
        <v>0</v>
      </c>
      <c r="K11" s="50"/>
      <c r="L11" s="50"/>
      <c r="M11" s="50"/>
      <c r="N11" s="50"/>
      <c r="O11" s="50">
        <v>0</v>
      </c>
      <c r="P11" s="50">
        <f t="shared" ref="P11:P15" si="11">O11/1.2</f>
        <v>0</v>
      </c>
      <c r="Q11" s="50">
        <f>399+31</f>
        <v>430</v>
      </c>
      <c r="R11" s="51">
        <v>11324954</v>
      </c>
      <c r="S11" s="51" t="s">
        <v>47</v>
      </c>
    </row>
    <row r="12" spans="1:19" x14ac:dyDescent="0.25">
      <c r="A12" s="3">
        <v>11</v>
      </c>
      <c r="B12" s="3">
        <f t="shared" si="0"/>
        <v>207.20699999999999</v>
      </c>
      <c r="C12" s="3">
        <f t="shared" si="10"/>
        <v>248.64839999999998</v>
      </c>
      <c r="D12" s="3">
        <f t="shared" si="1"/>
        <v>298.37807999999995</v>
      </c>
      <c r="E12" s="4">
        <f t="shared" si="2"/>
        <v>5363969</v>
      </c>
      <c r="F12" s="47">
        <f t="shared" si="3"/>
        <v>25887</v>
      </c>
      <c r="G12" s="47">
        <f t="shared" si="4"/>
        <v>21573</v>
      </c>
      <c r="H12" s="47">
        <f t="shared" si="5"/>
        <v>17977</v>
      </c>
      <c r="I12" s="47">
        <f t="shared" si="6"/>
        <v>0</v>
      </c>
      <c r="J12" s="47">
        <f t="shared" si="7"/>
        <v>0</v>
      </c>
      <c r="K12" s="50"/>
      <c r="L12" s="50"/>
      <c r="M12" s="50"/>
      <c r="N12" s="50"/>
      <c r="O12" s="50">
        <v>0</v>
      </c>
      <c r="P12" s="50">
        <f t="shared" si="11"/>
        <v>0</v>
      </c>
      <c r="Q12" s="50">
        <f>19.25*10.764</f>
        <v>207.20699999999999</v>
      </c>
      <c r="R12" s="51">
        <v>5363969</v>
      </c>
      <c r="S12" s="51" t="s">
        <v>48</v>
      </c>
    </row>
    <row r="13" spans="1:19" x14ac:dyDescent="0.25">
      <c r="A13" s="3">
        <v>12</v>
      </c>
      <c r="B13" s="3">
        <f t="shared" si="0"/>
        <v>207.20699999999999</v>
      </c>
      <c r="C13" s="3">
        <f t="shared" si="10"/>
        <v>248.64839999999998</v>
      </c>
      <c r="D13" s="3">
        <f t="shared" si="1"/>
        <v>298.37807999999995</v>
      </c>
      <c r="E13" s="4">
        <f t="shared" si="2"/>
        <v>5496228</v>
      </c>
      <c r="F13" s="46">
        <f t="shared" si="3"/>
        <v>26525</v>
      </c>
      <c r="G13" s="47">
        <f t="shared" si="4"/>
        <v>22104</v>
      </c>
      <c r="H13" s="47">
        <f t="shared" si="5"/>
        <v>18420</v>
      </c>
      <c r="I13" s="47">
        <f t="shared" si="6"/>
        <v>0</v>
      </c>
      <c r="J13" s="47">
        <f t="shared" si="7"/>
        <v>0</v>
      </c>
      <c r="K13" s="50"/>
      <c r="L13" s="50"/>
      <c r="M13" s="50"/>
      <c r="N13" s="50"/>
      <c r="O13" s="50">
        <v>0</v>
      </c>
      <c r="P13" s="50">
        <f t="shared" si="11"/>
        <v>0</v>
      </c>
      <c r="Q13" s="50">
        <f>19.25*10.764</f>
        <v>207.20699999999999</v>
      </c>
      <c r="R13" s="51">
        <v>5496228</v>
      </c>
      <c r="S13" s="51" t="s">
        <v>49</v>
      </c>
    </row>
    <row r="14" spans="1:19" x14ac:dyDescent="0.25">
      <c r="A14" s="3">
        <v>13</v>
      </c>
      <c r="B14" s="3">
        <f t="shared" si="0"/>
        <v>0</v>
      </c>
      <c r="C14" s="3">
        <f t="shared" si="10"/>
        <v>0</v>
      </c>
      <c r="D14" s="3">
        <f t="shared" si="1"/>
        <v>0</v>
      </c>
      <c r="E14" s="4">
        <f t="shared" si="2"/>
        <v>0</v>
      </c>
      <c r="F14" s="47" t="e">
        <f t="shared" si="3"/>
        <v>#DIV/0!</v>
      </c>
      <c r="G14" s="47" t="e">
        <f t="shared" si="4"/>
        <v>#DIV/0!</v>
      </c>
      <c r="H14" s="47" t="e">
        <f t="shared" si="5"/>
        <v>#DIV/0!</v>
      </c>
      <c r="I14" s="47">
        <f t="shared" si="6"/>
        <v>0</v>
      </c>
      <c r="J14" s="47">
        <f t="shared" si="7"/>
        <v>0</v>
      </c>
      <c r="K14" s="50"/>
      <c r="L14" s="50"/>
      <c r="M14" s="50"/>
      <c r="N14" s="50"/>
      <c r="O14" s="50">
        <v>0</v>
      </c>
      <c r="P14" s="50">
        <f t="shared" si="11"/>
        <v>0</v>
      </c>
      <c r="Q14" s="50">
        <f t="shared" ref="Q14:Q15" si="12">P14/1.2</f>
        <v>0</v>
      </c>
      <c r="R14" s="51">
        <v>0</v>
      </c>
      <c r="S14" s="51"/>
    </row>
    <row r="15" spans="1:19" x14ac:dyDescent="0.25">
      <c r="A15" s="3">
        <v>14</v>
      </c>
      <c r="B15" s="3">
        <f t="shared" si="0"/>
        <v>0</v>
      </c>
      <c r="C15" s="3">
        <f t="shared" si="10"/>
        <v>0</v>
      </c>
      <c r="D15" s="3">
        <f t="shared" si="1"/>
        <v>0</v>
      </c>
      <c r="E15" s="4">
        <f t="shared" si="2"/>
        <v>0</v>
      </c>
      <c r="F15" s="47" t="e">
        <f t="shared" si="3"/>
        <v>#DIV/0!</v>
      </c>
      <c r="G15" s="47" t="e">
        <f t="shared" si="4"/>
        <v>#DIV/0!</v>
      </c>
      <c r="H15" s="47" t="e">
        <f t="shared" si="5"/>
        <v>#DIV/0!</v>
      </c>
      <c r="I15" s="47">
        <f t="shared" si="6"/>
        <v>0</v>
      </c>
      <c r="J15" s="47">
        <f t="shared" si="7"/>
        <v>0</v>
      </c>
      <c r="K15" s="50"/>
      <c r="L15" s="50"/>
      <c r="M15" s="50"/>
      <c r="N15" s="50"/>
      <c r="O15" s="50">
        <v>0</v>
      </c>
      <c r="P15" s="50">
        <f t="shared" si="11"/>
        <v>0</v>
      </c>
      <c r="Q15" s="50">
        <f t="shared" si="12"/>
        <v>0</v>
      </c>
      <c r="R15" s="51">
        <v>0</v>
      </c>
      <c r="S15" s="51"/>
    </row>
    <row r="16" spans="1:19" x14ac:dyDescent="0.25">
      <c r="A16" s="3">
        <v>15</v>
      </c>
      <c r="B16" s="3">
        <f t="shared" si="0"/>
        <v>0</v>
      </c>
      <c r="C16" s="3">
        <f t="shared" si="10"/>
        <v>0</v>
      </c>
      <c r="D16" s="3">
        <f t="shared" si="1"/>
        <v>0</v>
      </c>
      <c r="E16" s="4">
        <f t="shared" si="2"/>
        <v>0</v>
      </c>
      <c r="F16" s="47" t="e">
        <f t="shared" ref="F16" si="13">ROUND((E16/B16),0)</f>
        <v>#DIV/0!</v>
      </c>
      <c r="G16" s="47" t="e">
        <f t="shared" ref="G16" si="14">ROUND((E16/C16),0)</f>
        <v>#DIV/0!</v>
      </c>
      <c r="H16" s="47" t="e">
        <f t="shared" ref="H16" si="15">ROUND((E16/D16),0)</f>
        <v>#DIV/0!</v>
      </c>
      <c r="I16" s="47">
        <f t="shared" ref="I16" si="16">T16</f>
        <v>0</v>
      </c>
      <c r="J16" s="47">
        <f t="shared" ref="J16" si="17">U16</f>
        <v>0</v>
      </c>
      <c r="K16" s="50"/>
      <c r="L16" s="50"/>
      <c r="M16" s="50"/>
      <c r="N16" s="50"/>
      <c r="O16" s="50">
        <v>0</v>
      </c>
      <c r="P16" s="50">
        <f t="shared" ref="P16" si="18">O16/1.2</f>
        <v>0</v>
      </c>
      <c r="Q16" s="50">
        <f t="shared" ref="Q16" si="19">P16/1.2</f>
        <v>0</v>
      </c>
      <c r="R16" s="51">
        <v>0</v>
      </c>
      <c r="S16" s="51"/>
    </row>
    <row r="17" spans="1:19" x14ac:dyDescent="0.25">
      <c r="A17" s="3">
        <v>16</v>
      </c>
      <c r="B17" s="3">
        <f t="shared" ref="B17:B21" si="20">Q17</f>
        <v>0</v>
      </c>
      <c r="C17" s="3">
        <f t="shared" ref="C17:C21" si="21">B17*1.2</f>
        <v>0</v>
      </c>
      <c r="D17" s="3">
        <f t="shared" ref="D17:D21" si="22">C17*1.2</f>
        <v>0</v>
      </c>
      <c r="E17" s="4">
        <f t="shared" ref="E17:E21" si="23">R17</f>
        <v>0</v>
      </c>
      <c r="F17" s="47" t="e">
        <f t="shared" ref="F17" si="24">ROUND((E17/B17),0)</f>
        <v>#DIV/0!</v>
      </c>
      <c r="G17" s="47" t="e">
        <f t="shared" ref="G17" si="25">ROUND((E17/C17),0)</f>
        <v>#DIV/0!</v>
      </c>
      <c r="H17" s="47" t="e">
        <f t="shared" ref="H17" si="26">ROUND((E17/D17),0)</f>
        <v>#DIV/0!</v>
      </c>
      <c r="I17" s="47">
        <f t="shared" ref="I17" si="27">T17</f>
        <v>0</v>
      </c>
      <c r="J17" s="47">
        <f t="shared" ref="J17" si="28">U17</f>
        <v>0</v>
      </c>
      <c r="K17" s="50"/>
      <c r="L17" s="50"/>
      <c r="M17" s="50"/>
      <c r="N17" s="50"/>
      <c r="O17" s="50">
        <v>0</v>
      </c>
      <c r="P17" s="50">
        <f t="shared" ref="P17" si="29">O17/1.2</f>
        <v>0</v>
      </c>
      <c r="Q17" s="50">
        <f t="shared" ref="Q17" si="30">P17/1.2</f>
        <v>0</v>
      </c>
      <c r="R17" s="51">
        <v>0</v>
      </c>
      <c r="S17" s="51"/>
    </row>
    <row r="18" spans="1:19" x14ac:dyDescent="0.25">
      <c r="A18" s="3">
        <v>17</v>
      </c>
      <c r="B18" s="3">
        <f t="shared" si="20"/>
        <v>0</v>
      </c>
      <c r="C18" s="3">
        <f t="shared" si="21"/>
        <v>0</v>
      </c>
      <c r="D18" s="3">
        <f t="shared" si="22"/>
        <v>0</v>
      </c>
      <c r="E18" s="4">
        <f t="shared" si="23"/>
        <v>0</v>
      </c>
      <c r="F18" s="47" t="e">
        <f t="shared" ref="F18:F21" si="31">ROUND((E18/B18),0)</f>
        <v>#DIV/0!</v>
      </c>
      <c r="G18" s="47" t="e">
        <f t="shared" ref="G18:G21" si="32">ROUND((E18/C18),0)</f>
        <v>#DIV/0!</v>
      </c>
      <c r="H18" s="47" t="e">
        <f t="shared" ref="H18:H21" si="33">ROUND((E18/D18),0)</f>
        <v>#DIV/0!</v>
      </c>
      <c r="I18" s="47">
        <f t="shared" ref="I18:J21" si="34">T18</f>
        <v>0</v>
      </c>
      <c r="J18" s="47">
        <f t="shared" si="34"/>
        <v>0</v>
      </c>
      <c r="K18" s="50"/>
      <c r="L18" s="50"/>
      <c r="M18" s="50"/>
      <c r="N18" s="50"/>
      <c r="O18" s="50">
        <v>0</v>
      </c>
      <c r="P18" s="50">
        <f t="shared" ref="P18" si="35">O18/1.2</f>
        <v>0</v>
      </c>
      <c r="Q18" s="50">
        <f t="shared" ref="Q18:Q21" si="36">P18/1.2</f>
        <v>0</v>
      </c>
      <c r="R18" s="51">
        <v>0</v>
      </c>
      <c r="S18" s="51"/>
    </row>
    <row r="19" spans="1:19" x14ac:dyDescent="0.25">
      <c r="A19" s="3">
        <v>18</v>
      </c>
      <c r="B19" s="3">
        <f t="shared" si="20"/>
        <v>0</v>
      </c>
      <c r="C19" s="3">
        <f t="shared" si="21"/>
        <v>0</v>
      </c>
      <c r="D19" s="3">
        <f t="shared" si="22"/>
        <v>0</v>
      </c>
      <c r="E19" s="4">
        <f t="shared" si="23"/>
        <v>0</v>
      </c>
      <c r="F19" s="47" t="e">
        <f t="shared" si="31"/>
        <v>#DIV/0!</v>
      </c>
      <c r="G19" s="47" t="e">
        <f t="shared" si="32"/>
        <v>#DIV/0!</v>
      </c>
      <c r="H19" s="47" t="e">
        <f t="shared" si="33"/>
        <v>#DIV/0!</v>
      </c>
      <c r="I19" s="47">
        <f t="shared" si="34"/>
        <v>0</v>
      </c>
      <c r="J19" s="47">
        <f t="shared" si="34"/>
        <v>0</v>
      </c>
      <c r="K19" s="50"/>
      <c r="L19" s="50"/>
      <c r="M19" s="50"/>
      <c r="N19" s="50"/>
      <c r="O19" s="50">
        <v>0</v>
      </c>
      <c r="P19" s="50">
        <f>O19/1.2</f>
        <v>0</v>
      </c>
      <c r="Q19" s="50">
        <f t="shared" si="36"/>
        <v>0</v>
      </c>
      <c r="R19" s="51">
        <v>0</v>
      </c>
      <c r="S19" s="51"/>
    </row>
    <row r="20" spans="1:19" x14ac:dyDescent="0.25">
      <c r="A20" s="3">
        <v>19</v>
      </c>
      <c r="B20" s="3">
        <f t="shared" ref="B20" si="37">Q20</f>
        <v>0</v>
      </c>
      <c r="C20" s="3">
        <f t="shared" ref="C20" si="38">B20*1.2</f>
        <v>0</v>
      </c>
      <c r="D20" s="3">
        <f t="shared" ref="D20" si="39">C20*1.2</f>
        <v>0</v>
      </c>
      <c r="E20" s="4">
        <f t="shared" ref="E20" si="40">R20</f>
        <v>0</v>
      </c>
      <c r="F20" s="47" t="e">
        <f t="shared" ref="F20" si="41">ROUND((E20/B20),0)</f>
        <v>#DIV/0!</v>
      </c>
      <c r="G20" s="47" t="e">
        <f t="shared" ref="G20" si="42">ROUND((E20/C20),0)</f>
        <v>#DIV/0!</v>
      </c>
      <c r="H20" s="47" t="e">
        <f t="shared" ref="H20" si="43">ROUND((E20/D20),0)</f>
        <v>#DIV/0!</v>
      </c>
      <c r="I20" s="47">
        <f t="shared" ref="I20" si="44">T20</f>
        <v>0</v>
      </c>
      <c r="J20" s="47">
        <f t="shared" ref="J20" si="45">U20</f>
        <v>0</v>
      </c>
      <c r="K20" s="50"/>
      <c r="L20" s="50"/>
      <c r="M20" s="50"/>
      <c r="N20" s="50"/>
      <c r="O20" s="50">
        <v>0</v>
      </c>
      <c r="P20" s="50">
        <f t="shared" ref="P20" si="46">O20/1.2</f>
        <v>0</v>
      </c>
      <c r="Q20" s="50">
        <f t="shared" ref="Q20" si="47">P20/1.2</f>
        <v>0</v>
      </c>
      <c r="R20" s="51">
        <v>0</v>
      </c>
      <c r="S20" s="51"/>
    </row>
    <row r="21" spans="1:19" x14ac:dyDescent="0.25">
      <c r="A21" s="3">
        <v>20</v>
      </c>
      <c r="B21" s="3">
        <f t="shared" si="20"/>
        <v>0</v>
      </c>
      <c r="C21" s="3">
        <f t="shared" si="21"/>
        <v>0</v>
      </c>
      <c r="D21" s="3">
        <f t="shared" si="22"/>
        <v>0</v>
      </c>
      <c r="E21" s="4">
        <f t="shared" si="23"/>
        <v>0</v>
      </c>
      <c r="F21" s="47" t="e">
        <f t="shared" si="31"/>
        <v>#DIV/0!</v>
      </c>
      <c r="G21" s="47" t="e">
        <f t="shared" si="32"/>
        <v>#DIV/0!</v>
      </c>
      <c r="H21" s="47" t="e">
        <f t="shared" si="33"/>
        <v>#DIV/0!</v>
      </c>
      <c r="I21" s="47">
        <f t="shared" si="34"/>
        <v>0</v>
      </c>
      <c r="J21" s="47">
        <f t="shared" si="34"/>
        <v>0</v>
      </c>
      <c r="K21" s="50"/>
      <c r="L21" s="50"/>
      <c r="M21" s="50"/>
      <c r="N21" s="50"/>
      <c r="O21" s="50">
        <v>0</v>
      </c>
      <c r="P21" s="50">
        <f>O21/1.2</f>
        <v>0</v>
      </c>
      <c r="Q21" s="50">
        <f t="shared" si="36"/>
        <v>0</v>
      </c>
      <c r="R21" s="51">
        <v>0</v>
      </c>
      <c r="S21" s="51"/>
    </row>
    <row r="22" spans="1:19" s="8" customFormat="1" x14ac:dyDescent="0.25"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</row>
    <row r="23" spans="1:19" s="8" customFormat="1" x14ac:dyDescent="0.25">
      <c r="F23" s="8" t="s">
        <v>40</v>
      </c>
    </row>
    <row r="24" spans="1:19" s="8" customFormat="1" x14ac:dyDescent="0.25">
      <c r="F24" s="42"/>
    </row>
    <row r="25" spans="1:19" s="8" customFormat="1" x14ac:dyDescent="0.25">
      <c r="F25" s="43"/>
    </row>
    <row r="26" spans="1:19" s="8" customFormat="1" x14ac:dyDescent="0.25">
      <c r="F26" s="39" t="s">
        <v>36</v>
      </c>
      <c r="G26" s="39">
        <v>307</v>
      </c>
      <c r="H26" s="8">
        <f>28.48*10.764</f>
        <v>306.55871999999999</v>
      </c>
    </row>
    <row r="27" spans="1:19" s="8" customFormat="1" x14ac:dyDescent="0.25">
      <c r="C27" s="41"/>
      <c r="D27" s="41"/>
      <c r="F27" s="39" t="s">
        <v>37</v>
      </c>
      <c r="G27" s="39">
        <v>337</v>
      </c>
      <c r="H27" s="8">
        <f>31.33*10.764</f>
        <v>337.23611999999997</v>
      </c>
      <c r="I27" s="8">
        <f>G27/G26</f>
        <v>1.0977198697068404</v>
      </c>
    </row>
    <row r="28" spans="1:19" s="8" customFormat="1" x14ac:dyDescent="0.25">
      <c r="C28" s="41" t="s">
        <v>41</v>
      </c>
      <c r="D28" s="41"/>
      <c r="F28" s="39" t="s">
        <v>29</v>
      </c>
      <c r="G28" s="39">
        <v>28500</v>
      </c>
    </row>
    <row r="29" spans="1:19" s="8" customFormat="1" x14ac:dyDescent="0.25">
      <c r="C29" s="41" t="s">
        <v>32</v>
      </c>
      <c r="D29" s="41">
        <v>7357442</v>
      </c>
      <c r="F29" s="44" t="s">
        <v>30</v>
      </c>
      <c r="G29" s="39">
        <f>G28*G26</f>
        <v>8749500</v>
      </c>
      <c r="H29" s="8">
        <f>G29/G28</f>
        <v>307</v>
      </c>
      <c r="I29" s="8">
        <f>D29/G28</f>
        <v>258.15585964912282</v>
      </c>
    </row>
    <row r="30" spans="1:19" s="8" customFormat="1" x14ac:dyDescent="0.25">
      <c r="C30" s="8" t="s">
        <v>33</v>
      </c>
      <c r="D30" s="8">
        <v>441600</v>
      </c>
      <c r="F30" s="44" t="s">
        <v>24</v>
      </c>
      <c r="G30" s="39">
        <f>G29*98%</f>
        <v>8574510</v>
      </c>
    </row>
    <row r="31" spans="1:19" s="8" customFormat="1" x14ac:dyDescent="0.25">
      <c r="C31" s="44" t="s">
        <v>34</v>
      </c>
      <c r="D31" s="44">
        <v>30000</v>
      </c>
      <c r="F31" s="44"/>
      <c r="G31" s="44"/>
    </row>
    <row r="32" spans="1:19" s="8" customFormat="1" x14ac:dyDescent="0.25">
      <c r="C32" s="44"/>
      <c r="D32" s="44">
        <f>SUM(D29:D31)</f>
        <v>7829042</v>
      </c>
      <c r="E32" s="8">
        <f>D32*1.2</f>
        <v>9394850.4000000004</v>
      </c>
      <c r="G32" s="44"/>
    </row>
    <row r="33" spans="3:7" s="8" customFormat="1" x14ac:dyDescent="0.25">
      <c r="C33" s="44" t="s">
        <v>35</v>
      </c>
      <c r="D33" s="44">
        <v>5892483</v>
      </c>
      <c r="E33" s="8">
        <f>E32*98%</f>
        <v>9206953.3920000009</v>
      </c>
      <c r="G33" s="44"/>
    </row>
    <row r="34" spans="3:7" s="8" customFormat="1" x14ac:dyDescent="0.25">
      <c r="C34" s="44"/>
      <c r="D34" s="44"/>
    </row>
    <row r="35" spans="3:7" s="8" customFormat="1" x14ac:dyDescent="0.25">
      <c r="F35" s="43"/>
    </row>
    <row r="36" spans="3:7" s="8" customFormat="1" x14ac:dyDescent="0.25">
      <c r="F36" s="39"/>
      <c r="G36" s="39"/>
    </row>
    <row r="37" spans="3:7" s="8" customFormat="1" x14ac:dyDescent="0.25">
      <c r="C37" s="41"/>
      <c r="D37" s="41"/>
      <c r="F37" s="39"/>
      <c r="G37" s="39"/>
    </row>
    <row r="38" spans="3:7" s="8" customFormat="1" x14ac:dyDescent="0.25">
      <c r="C38" s="41"/>
      <c r="D38" s="41"/>
      <c r="F38" s="39"/>
      <c r="G38" s="39"/>
    </row>
    <row r="39" spans="3:7" s="8" customFormat="1" x14ac:dyDescent="0.25">
      <c r="C39" s="41"/>
      <c r="D39" s="41"/>
      <c r="F39" s="39"/>
      <c r="G39" s="39"/>
    </row>
    <row r="40" spans="3:7" s="8" customFormat="1" x14ac:dyDescent="0.25">
      <c r="F40" s="39"/>
      <c r="G40" s="39"/>
    </row>
    <row r="41" spans="3:7" x14ac:dyDescent="0.25">
      <c r="C41" s="44"/>
      <c r="D41" s="44"/>
      <c r="E41" s="8"/>
      <c r="F41" s="44"/>
      <c r="G41" s="44"/>
    </row>
    <row r="42" spans="3:7" x14ac:dyDescent="0.25">
      <c r="C42" s="44"/>
      <c r="D42" s="44"/>
      <c r="E42" s="8"/>
      <c r="F42" s="44"/>
      <c r="G42" s="44"/>
    </row>
    <row r="43" spans="3:7" x14ac:dyDescent="0.25">
      <c r="C43" s="44"/>
      <c r="D43" s="44"/>
      <c r="E43" s="8"/>
      <c r="F43" s="44"/>
      <c r="G43" s="44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C80B9-78C8-4ADF-BADB-E0E8AEA7535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K29" sqref="K29:K3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D9" sqref="D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Calculation</vt:lpstr>
      <vt:lpstr>22-23</vt:lpstr>
      <vt:lpstr>Sheet12</vt:lpstr>
      <vt:lpstr>Sheet1</vt:lpstr>
      <vt:lpstr>Sheet2</vt:lpstr>
      <vt:lpstr>Sheet3</vt:lpstr>
      <vt:lpstr>Sheet4</vt:lpstr>
      <vt:lpstr>Sheet5</vt:lpstr>
      <vt:lpstr>Sheet6</vt:lpstr>
      <vt:lpstr>Sheet8</vt:lpstr>
      <vt:lpstr>Sheet7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2024-11-29T06:07:30Z</dcterms:modified>
</cp:coreProperties>
</file>