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SBI\RACPC Ghatkopar (W)\Jahmeel Ahmed Choudhary\"/>
    </mc:Choice>
  </mc:AlternateContent>
  <xr:revisionPtr revIDLastSave="0" documentId="13_ncr:1_{5AE21869-2FC9-4E50-8882-A959C699B9F7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6" r:id="rId5"/>
    <sheet name="Area Page" sheetId="45" r:id="rId6"/>
    <sheet name="Sheet1" sheetId="47" r:id="rId7"/>
  </sheets>
  <calcPr calcId="191029"/>
</workbook>
</file>

<file path=xl/calcChain.xml><?xml version="1.0" encoding="utf-8"?>
<calcChain xmlns="http://schemas.openxmlformats.org/spreadsheetml/2006/main">
  <c r="C4" i="25" l="1"/>
  <c r="D2" i="25"/>
  <c r="T2" i="4"/>
  <c r="C13" i="4"/>
  <c r="G13" i="4" s="1"/>
  <c r="F13" i="4"/>
  <c r="F14" i="4"/>
  <c r="F15" i="4"/>
  <c r="F16" i="4"/>
  <c r="F17" i="4"/>
  <c r="C11" i="4"/>
  <c r="G11" i="4" s="1"/>
  <c r="F9" i="4"/>
  <c r="C9" i="4"/>
  <c r="D9" i="4"/>
  <c r="B7" i="4"/>
  <c r="H3" i="4"/>
  <c r="H14" i="4"/>
  <c r="H15" i="4"/>
  <c r="H16" i="4"/>
  <c r="H2" i="4"/>
  <c r="G3" i="4"/>
  <c r="G5" i="4"/>
  <c r="G6" i="4"/>
  <c r="G7" i="4"/>
  <c r="G9" i="4"/>
  <c r="G14" i="4"/>
  <c r="G15" i="4"/>
  <c r="C3" i="4"/>
  <c r="D3" i="4"/>
  <c r="C4" i="4"/>
  <c r="D4" i="4" s="1"/>
  <c r="H4" i="4" s="1"/>
  <c r="C5" i="4"/>
  <c r="D5" i="4"/>
  <c r="H5" i="4" s="1"/>
  <c r="C6" i="4"/>
  <c r="D6" i="4"/>
  <c r="H6" i="4" s="1"/>
  <c r="D7" i="4"/>
  <c r="H7" i="4" s="1"/>
  <c r="C8" i="4"/>
  <c r="G8" i="4" s="1"/>
  <c r="C2" i="4"/>
  <c r="P5" i="4"/>
  <c r="U3" i="4"/>
  <c r="U7" i="4"/>
  <c r="U8" i="4"/>
  <c r="U9" i="4"/>
  <c r="U10" i="4"/>
  <c r="R3" i="4"/>
  <c r="R7" i="4"/>
  <c r="R8" i="4"/>
  <c r="R9" i="4"/>
  <c r="R10" i="4"/>
  <c r="Q3" i="4"/>
  <c r="Q6" i="4"/>
  <c r="R6" i="4" s="1"/>
  <c r="U6" i="4" s="1"/>
  <c r="Q7" i="4"/>
  <c r="P3" i="4"/>
  <c r="O3" i="4"/>
  <c r="O4" i="4"/>
  <c r="Q4" i="4" s="1"/>
  <c r="R4" i="4" s="1"/>
  <c r="U4" i="4" s="1"/>
  <c r="O5" i="4"/>
  <c r="Q5" i="4" s="1"/>
  <c r="R5" i="4" s="1"/>
  <c r="U5" i="4" s="1"/>
  <c r="O7" i="4"/>
  <c r="O8" i="4"/>
  <c r="U2" i="4"/>
  <c r="P2" i="4"/>
  <c r="O2" i="4"/>
  <c r="Q2" i="4" s="1"/>
  <c r="R2" i="4" s="1"/>
  <c r="I3" i="23"/>
  <c r="D11" i="4" l="1"/>
  <c r="H11" i="4" s="1"/>
  <c r="D8" i="4"/>
  <c r="H8" i="4" s="1"/>
  <c r="G4" i="4"/>
  <c r="H9" i="4"/>
  <c r="G2" i="4"/>
  <c r="F5" i="4" l="1"/>
  <c r="T4" i="4"/>
  <c r="T5" i="4"/>
  <c r="T6" i="4"/>
  <c r="C24" i="23" l="1"/>
  <c r="D23" i="23"/>
  <c r="C23" i="23" s="1"/>
  <c r="C17" i="4" l="1"/>
  <c r="C12" i="4"/>
  <c r="G12" i="4" s="1"/>
  <c r="C10" i="4"/>
  <c r="G10" i="4" s="1"/>
  <c r="T9" i="4"/>
  <c r="T8" i="4"/>
  <c r="T7" i="4"/>
  <c r="T3" i="4" l="1"/>
  <c r="C14" i="23"/>
  <c r="C3" i="23"/>
  <c r="C14" i="25" l="1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D2" i="4" l="1"/>
  <c r="D10" i="4"/>
  <c r="H10" i="4" s="1"/>
  <c r="D13" i="4"/>
  <c r="H13" i="4" s="1"/>
  <c r="C15" i="4"/>
  <c r="D15" i="4" s="1"/>
  <c r="C14" i="4"/>
  <c r="D14" i="4" s="1"/>
  <c r="H32" i="4" l="1"/>
  <c r="I31" i="4"/>
  <c r="F2" i="4"/>
  <c r="F3" i="4"/>
  <c r="F4" i="4"/>
  <c r="F6" i="4"/>
  <c r="F7" i="4"/>
  <c r="F8" i="4"/>
  <c r="F10" i="4"/>
  <c r="F11" i="4"/>
  <c r="F12" i="4"/>
  <c r="I28" i="4" l="1"/>
  <c r="H34" i="4"/>
  <c r="C84" i="23" l="1"/>
  <c r="C8" i="23"/>
  <c r="C6" i="23"/>
  <c r="C10" i="23" l="1"/>
  <c r="C11" i="23" s="1"/>
  <c r="C12" i="23" s="1"/>
  <c r="C13" i="23" s="1"/>
  <c r="C16" i="23" l="1"/>
  <c r="C19" i="23" s="1"/>
  <c r="C20" i="23" l="1"/>
  <c r="F33" i="23" s="1"/>
  <c r="C21" i="23"/>
  <c r="F34" i="23" s="1"/>
  <c r="F32" i="23"/>
  <c r="C25" i="23"/>
  <c r="E19" i="4"/>
  <c r="E18" i="4"/>
  <c r="H33" i="23" l="1"/>
  <c r="B18" i="4"/>
  <c r="B19" i="4"/>
  <c r="C19" i="4" l="1"/>
  <c r="G19" i="4" s="1"/>
  <c r="F19" i="4"/>
  <c r="C18" i="4"/>
  <c r="G18" i="4" s="1"/>
  <c r="F18" i="4"/>
  <c r="G17" i="4"/>
  <c r="C16" i="4"/>
  <c r="G16" i="4" s="1"/>
  <c r="D19" i="4"/>
  <c r="H19" i="4" s="1"/>
  <c r="D16" i="4" l="1"/>
  <c r="D17" i="4"/>
  <c r="H17" i="4" s="1"/>
  <c r="D18" i="4"/>
  <c r="H18" i="4" s="1"/>
  <c r="D12" i="4" l="1"/>
  <c r="H12" i="4" s="1"/>
</calcChain>
</file>

<file path=xl/sharedStrings.xml><?xml version="1.0" encoding="utf-8"?>
<sst xmlns="http://schemas.openxmlformats.org/spreadsheetml/2006/main" count="102" uniqueCount="82">
  <si>
    <t>Sr. No.</t>
  </si>
  <si>
    <t>Value</t>
  </si>
  <si>
    <t>Floor</t>
  </si>
  <si>
    <t>Carpet area</t>
  </si>
  <si>
    <t>Rate on Carpet area</t>
  </si>
  <si>
    <t>Saleable area (20 + 20%)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</si>
  <si>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</si>
  <si>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</si>
  <si>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</si>
  <si>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</si>
  <si>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</si>
  <si>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</si>
  <si>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</si>
  <si>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</si>
  <si>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</si>
  <si>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</si>
  <si>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</si>
  <si>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</si>
  <si>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</si>
  <si>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</si>
  <si>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</si>
  <si>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</si>
  <si>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</si>
  <si>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</si>
  <si>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</si>
  <si>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</si>
  <si>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</si>
  <si>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</si>
  <si>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</si>
  <si>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</si>
  <si>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</si>
  <si>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</si>
  <si>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</si>
  <si>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</si>
  <si>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</si>
  <si>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</si>
  <si>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</si>
  <si>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</si>
  <si>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</si>
  <si>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</si>
  <si>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</si>
  <si>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</si>
  <si>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</si>
  <si>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</si>
  <si>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</si>
  <si>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</si>
  <si>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</si>
  <si>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</si>
  <si>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</si>
  <si>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</si>
  <si>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</si>
  <si>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</si>
  <si>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</si>
  <si>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rate on CA</t>
  </si>
  <si>
    <t>19°42'32.1"N 72°55'38.4"E</t>
  </si>
  <si>
    <t>Built up area (10%)</t>
  </si>
  <si>
    <t>Area</t>
  </si>
  <si>
    <t>BUA</t>
  </si>
  <si>
    <t>OC</t>
  </si>
  <si>
    <t>CA</t>
  </si>
  <si>
    <t xml:space="preserve">Measurement </t>
  </si>
  <si>
    <t>As per Agreement</t>
  </si>
  <si>
    <t>SBI (RACPC Ghatkopar -West)</t>
  </si>
  <si>
    <t>say</t>
  </si>
  <si>
    <t xml:space="preserve">Measurment </t>
  </si>
  <si>
    <t>NPA Case</t>
  </si>
  <si>
    <t>Lead No. 12645</t>
  </si>
  <si>
    <t>page</t>
  </si>
  <si>
    <t xml:space="preserve">CA </t>
  </si>
  <si>
    <t>Sq. M.</t>
  </si>
  <si>
    <t>16th Flr</t>
  </si>
  <si>
    <t>As per RERA</t>
  </si>
  <si>
    <t>1 BHK (RERA)</t>
  </si>
  <si>
    <t>Flat</t>
  </si>
  <si>
    <t>Bal</t>
  </si>
  <si>
    <t>Tot CA</t>
  </si>
  <si>
    <t>BUA (10%)</t>
  </si>
  <si>
    <t>Jahmeel Choudhary</t>
  </si>
  <si>
    <t xml:space="preserve">Rate on Built up  area </t>
  </si>
  <si>
    <r>
      <t xml:space="preserve">SBI -RACPC Ghatkopar (West) - </t>
    </r>
    <r>
      <rPr>
        <b/>
        <sz val="11"/>
        <color theme="1"/>
        <rFont val="Calibri"/>
        <family val="2"/>
        <scheme val="minor"/>
      </rPr>
      <t>Jahmeel Ahmed Mohammeddin Choudhary -</t>
    </r>
    <r>
      <rPr>
        <sz val="11"/>
        <color theme="1"/>
        <rFont val="Calibri"/>
        <family val="2"/>
        <scheme val="minor"/>
      </rPr>
      <t xml:space="preserve"> Residential Flat No. 1605, 16th Floor, Building No 4B, J P North ELara, Village - Ghodbunder, Mira road East, 401107, State - Maharashtra, India</t>
    </r>
  </si>
  <si>
    <t>Agreement</t>
  </si>
  <si>
    <t>20.02.2020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</si>
</sst>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rgb="FFFF0000"/>
      <name val="Arial Narrow"/>
      <family val="2"/>
    </font>
    <font>
      <sz val="14"/>
      <color theme="1"/>
      <name val="Source Sans Pro"/>
      <family val="2"/>
    </font>
    <font>
      <b/>
      <sz val="15"/>
      <color theme="1"/>
      <name val="Arial Narrow"/>
      <family val="2"/>
    </font>
    <font>
      <sz val="12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32">
    <xf numFmtId="0" fontId="0" fillId="0" borderId="0" xfId="0"/>
    <xf numFmtId="0" fontId="0" fillId="0" borderId="0" xfId="0" applyAlignment="1">
      <alignment wrapText="1"/>
    </xf>
    <xf numFmtId="0" fontId="1" fillId="0" borderId="0" xfId="0" applyFont="1"/>
    <xf numFmtId="43" fontId="0" fillId="0" borderId="0" xfId="1" applyFont="1"/>
    <xf numFmtId="43" fontId="4" fillId="0" borderId="0" xfId="1" applyFont="1" applyBorder="1"/>
    <xf numFmtId="0" fontId="5" fillId="0" borderId="0" xfId="0" applyFont="1"/>
    <xf numFmtId="0" fontId="0" fillId="0" borderId="8" xfId="0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0" applyNumberFormat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6" fillId="0" borderId="11" xfId="0" applyFont="1" applyBorder="1" applyAlignment="1">
      <alignment horizontal="center" wrapText="1"/>
    </xf>
    <xf numFmtId="0" fontId="0" fillId="0" borderId="13" xfId="0" applyBorder="1"/>
    <xf numFmtId="0" fontId="6" fillId="0" borderId="13" xfId="0" applyFont="1" applyBorder="1" applyAlignment="1">
      <alignment wrapText="1"/>
    </xf>
    <xf numFmtId="0" fontId="0" fillId="0" borderId="14" xfId="0" applyBorder="1"/>
    <xf numFmtId="0" fontId="6" fillId="0" borderId="9" xfId="0" applyFont="1" applyBorder="1"/>
    <xf numFmtId="0" fontId="0" fillId="0" borderId="15" xfId="0" applyBorder="1"/>
    <xf numFmtId="0" fontId="0" fillId="0" borderId="10" xfId="0" applyBorder="1"/>
    <xf numFmtId="0" fontId="6" fillId="0" borderId="16" xfId="0" applyFont="1" applyBorder="1" applyAlignment="1">
      <alignment horizontal="center" wrapText="1"/>
    </xf>
    <xf numFmtId="0" fontId="6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6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6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164" fontId="0" fillId="2" borderId="8" xfId="0" applyNumberFormat="1" applyFill="1" applyBorder="1"/>
    <xf numFmtId="0" fontId="6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6" fillId="0" borderId="0" xfId="0" applyFont="1" applyAlignment="1">
      <alignment horizontal="right" wrapText="1"/>
    </xf>
    <xf numFmtId="43" fontId="1" fillId="0" borderId="0" xfId="0" applyNumberFormat="1" applyFont="1"/>
    <xf numFmtId="43" fontId="0" fillId="0" borderId="0" xfId="1" applyFont="1" applyFill="1"/>
    <xf numFmtId="164" fontId="0" fillId="0" borderId="0" xfId="1" applyNumberFormat="1" applyFont="1" applyFill="1"/>
    <xf numFmtId="0" fontId="7" fillId="0" borderId="0" xfId="0" applyFont="1"/>
    <xf numFmtId="0" fontId="1" fillId="0" borderId="8" xfId="0" applyFont="1" applyBorder="1"/>
    <xf numFmtId="43" fontId="1" fillId="0" borderId="8" xfId="1" applyFont="1" applyBorder="1"/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43" fontId="1" fillId="2" borderId="8" xfId="1" applyFont="1" applyFill="1" applyBorder="1"/>
    <xf numFmtId="0" fontId="1" fillId="2" borderId="8" xfId="0" applyFont="1" applyFill="1" applyBorder="1"/>
    <xf numFmtId="43" fontId="1" fillId="2" borderId="8" xfId="0" applyNumberFormat="1" applyFont="1" applyFill="1" applyBorder="1"/>
    <xf numFmtId="9" fontId="1" fillId="0" borderId="8" xfId="1" applyNumberFormat="1" applyFont="1" applyBorder="1"/>
    <xf numFmtId="9" fontId="1" fillId="2" borderId="8" xfId="0" applyNumberFormat="1" applyFont="1" applyFill="1" applyBorder="1"/>
    <xf numFmtId="0" fontId="1" fillId="0" borderId="8" xfId="0" applyFont="1" applyBorder="1" applyAlignment="1">
      <alignment wrapText="1"/>
    </xf>
    <xf numFmtId="43" fontId="1" fillId="0" borderId="0" xfId="1" applyFont="1" applyBorder="1"/>
    <xf numFmtId="0" fontId="8" fillId="0" borderId="8" xfId="0" applyFont="1" applyBorder="1"/>
    <xf numFmtId="0" fontId="8" fillId="0" borderId="8" xfId="1" applyNumberFormat="1" applyFont="1" applyBorder="1"/>
    <xf numFmtId="0" fontId="10" fillId="0" borderId="8" xfId="0" applyFont="1" applyBorder="1"/>
    <xf numFmtId="0" fontId="2" fillId="2" borderId="0" xfId="0" applyFont="1" applyFill="1" applyAlignment="1">
      <alignment horizontal="center"/>
    </xf>
    <xf numFmtId="0" fontId="2" fillId="2" borderId="0" xfId="0" applyFont="1" applyFill="1"/>
    <xf numFmtId="2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1" fontId="2" fillId="2" borderId="0" xfId="0" applyNumberFormat="1" applyFont="1" applyFill="1"/>
    <xf numFmtId="0" fontId="2" fillId="0" borderId="0" xfId="0" applyFont="1" applyAlignment="1">
      <alignment horizontal="center" vertical="center"/>
    </xf>
    <xf numFmtId="43" fontId="7" fillId="0" borderId="8" xfId="1" applyFont="1" applyBorder="1"/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ont="1" applyAlignment="1">
      <alignment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wrapText="1"/>
    </xf>
    <xf numFmtId="0" fontId="0" fillId="0" borderId="0" xfId="0" applyFont="1"/>
    <xf numFmtId="0" fontId="0" fillId="2" borderId="0" xfId="0" applyFont="1" applyFill="1"/>
    <xf numFmtId="4" fontId="0" fillId="2" borderId="0" xfId="0" applyNumberFormat="1" applyFont="1" applyFill="1"/>
    <xf numFmtId="43" fontId="0" fillId="2" borderId="0" xfId="1" applyFont="1" applyFill="1"/>
    <xf numFmtId="0" fontId="0" fillId="2" borderId="0" xfId="0" applyFont="1" applyFill="1" applyAlignment="1">
      <alignment horizontal="center"/>
    </xf>
    <xf numFmtId="3" fontId="0" fillId="2" borderId="0" xfId="0" applyNumberFormat="1" applyFont="1" applyFill="1" applyAlignment="1">
      <alignment horizontal="center"/>
    </xf>
    <xf numFmtId="4" fontId="0" fillId="0" borderId="0" xfId="0" applyNumberFormat="1" applyFont="1"/>
    <xf numFmtId="14" fontId="0" fillId="0" borderId="0" xfId="0" applyNumberFormat="1" applyFont="1"/>
    <xf numFmtId="1" fontId="0" fillId="0" borderId="0" xfId="0" applyNumberFormat="1" applyFont="1"/>
    <xf numFmtId="3" fontId="0" fillId="0" borderId="0" xfId="0" applyNumberFormat="1" applyFont="1" applyAlignment="1">
      <alignment horizontal="center"/>
    </xf>
    <xf numFmtId="1" fontId="0" fillId="2" borderId="0" xfId="0" applyNumberFormat="1" applyFont="1" applyFill="1"/>
    <xf numFmtId="0" fontId="5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43" fontId="2" fillId="0" borderId="0" xfId="1" applyFont="1" applyFill="1" applyAlignment="1"/>
    <xf numFmtId="43" fontId="0" fillId="0" borderId="8" xfId="1" applyFont="1" applyFill="1" applyBorder="1"/>
    <xf numFmtId="43" fontId="2" fillId="0" borderId="8" xfId="1" applyFont="1" applyFill="1" applyBorder="1"/>
    <xf numFmtId="0" fontId="0" fillId="0" borderId="1" xfId="0" applyFont="1" applyBorder="1"/>
    <xf numFmtId="0" fontId="0" fillId="0" borderId="2" xfId="0" applyFont="1" applyBorder="1"/>
    <xf numFmtId="0" fontId="0" fillId="0" borderId="3" xfId="0" applyFont="1" applyBorder="1"/>
    <xf numFmtId="0" fontId="0" fillId="0" borderId="4" xfId="0" applyFont="1" applyBorder="1"/>
    <xf numFmtId="0" fontId="2" fillId="0" borderId="0" xfId="0" applyFont="1" applyAlignment="1">
      <alignment horizontal="center"/>
    </xf>
    <xf numFmtId="0" fontId="0" fillId="0" borderId="5" xfId="0" applyFont="1" applyBorder="1"/>
    <xf numFmtId="43" fontId="2" fillId="0" borderId="0" xfId="1" applyFont="1" applyBorder="1"/>
    <xf numFmtId="43" fontId="2" fillId="2" borderId="0" xfId="1" applyFont="1" applyFill="1" applyBorder="1"/>
    <xf numFmtId="0" fontId="0" fillId="0" borderId="4" xfId="0" applyFont="1" applyBorder="1" applyAlignment="1">
      <alignment wrapText="1"/>
    </xf>
    <xf numFmtId="43" fontId="2" fillId="0" borderId="0" xfId="1" applyFont="1" applyFill="1" applyBorder="1"/>
    <xf numFmtId="0" fontId="0" fillId="2" borderId="0" xfId="0" applyFont="1" applyFill="1" applyAlignment="1">
      <alignment horizontal="center"/>
    </xf>
    <xf numFmtId="0" fontId="4" fillId="0" borderId="0" xfId="0" applyFont="1"/>
    <xf numFmtId="0" fontId="2" fillId="0" borderId="0" xfId="0" applyFont="1"/>
    <xf numFmtId="0" fontId="2" fillId="2" borderId="0" xfId="0" applyFont="1" applyFill="1" applyAlignment="1">
      <alignment horizontal="right"/>
    </xf>
    <xf numFmtId="9" fontId="4" fillId="0" borderId="0" xfId="0" applyNumberFormat="1" applyFont="1"/>
    <xf numFmtId="10" fontId="2" fillId="0" borderId="0" xfId="0" applyNumberFormat="1" applyFont="1"/>
    <xf numFmtId="10" fontId="2" fillId="2" borderId="0" xfId="0" applyNumberFormat="1" applyFont="1" applyFill="1"/>
    <xf numFmtId="165" fontId="2" fillId="0" borderId="0" xfId="1" applyNumberFormat="1" applyFont="1" applyBorder="1"/>
    <xf numFmtId="0" fontId="0" fillId="2" borderId="4" xfId="0" applyFont="1" applyFill="1" applyBorder="1"/>
    <xf numFmtId="43" fontId="4" fillId="2" borderId="0" xfId="1" applyFont="1" applyFill="1" applyBorder="1"/>
    <xf numFmtId="164" fontId="2" fillId="2" borderId="0" xfId="1" applyNumberFormat="1" applyFont="1" applyFill="1" applyBorder="1"/>
    <xf numFmtId="43" fontId="0" fillId="0" borderId="0" xfId="0" applyNumberFormat="1" applyFont="1"/>
    <xf numFmtId="3" fontId="2" fillId="2" borderId="0" xfId="0" applyNumberFormat="1" applyFont="1" applyFill="1"/>
    <xf numFmtId="3" fontId="12" fillId="2" borderId="0" xfId="0" applyNumberFormat="1" applyFont="1" applyFill="1"/>
    <xf numFmtId="164" fontId="2" fillId="2" borderId="0" xfId="0" applyNumberFormat="1" applyFont="1" applyFill="1"/>
    <xf numFmtId="43" fontId="2" fillId="0" borderId="0" xfId="0" applyNumberFormat="1" applyFont="1"/>
    <xf numFmtId="0" fontId="0" fillId="0" borderId="6" xfId="0" applyFont="1" applyBorder="1"/>
    <xf numFmtId="0" fontId="0" fillId="0" borderId="7" xfId="0" applyFont="1" applyBorder="1"/>
    <xf numFmtId="43" fontId="0" fillId="0" borderId="7" xfId="0" applyNumberFormat="1" applyFont="1" applyBorder="1"/>
    <xf numFmtId="43" fontId="0" fillId="2" borderId="0" xfId="0" applyNumberFormat="1" applyFont="1" applyFill="1"/>
    <xf numFmtId="9" fontId="0" fillId="0" borderId="0" xfId="0" applyNumberFormat="1" applyFont="1"/>
    <xf numFmtId="0" fontId="13" fillId="0" borderId="0" xfId="0" applyFont="1"/>
    <xf numFmtId="0" fontId="2" fillId="2" borderId="0" xfId="0" applyFont="1" applyFill="1" applyBorder="1"/>
    <xf numFmtId="43" fontId="2" fillId="2" borderId="0" xfId="1" applyFont="1" applyFill="1" applyAlignment="1">
      <alignment horizontal="center"/>
    </xf>
    <xf numFmtId="9" fontId="0" fillId="0" borderId="0" xfId="0" applyNumberFormat="1" applyFont="1" applyAlignment="1">
      <alignment horizontal="left"/>
    </xf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77487</xdr:colOff>
      <xdr:row>46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9FA166-6774-B1F1-F4D8-DF2209C73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21487" cy="88404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229823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19D1FD-08B5-696D-625F-DD64C0F2B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64223" cy="8668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14</xdr:col>
      <xdr:colOff>220297</xdr:colOff>
      <xdr:row>88</xdr:row>
      <xdr:rowOff>163038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8C39D9-8246-1AC6-2E10-FEAA452C8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953500"/>
          <a:ext cx="8754697" cy="79735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11</xdr:col>
      <xdr:colOff>229568</xdr:colOff>
      <xdr:row>130</xdr:row>
      <xdr:rowOff>48669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36707CB-9319-CF2A-781E-053676FEE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335500"/>
          <a:ext cx="6935168" cy="74781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14</xdr:col>
      <xdr:colOff>325086</xdr:colOff>
      <xdr:row>169</xdr:row>
      <xdr:rowOff>48589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CC2206E-4A35-92EE-6698-A988BC150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336500"/>
          <a:ext cx="8859486" cy="69065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13</xdr:col>
      <xdr:colOff>477423</xdr:colOff>
      <xdr:row>214</xdr:row>
      <xdr:rowOff>77354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A42746D-DBB1-8FB5-7429-87C41F7A9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2575500"/>
          <a:ext cx="8402223" cy="82688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</xdr:row>
      <xdr:rowOff>0</xdr:rowOff>
    </xdr:from>
    <xdr:to>
      <xdr:col>14</xdr:col>
      <xdr:colOff>86928</xdr:colOff>
      <xdr:row>261</xdr:row>
      <xdr:rowOff>77381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CCFDF3F-E6A7-CE5D-3A97-02403571B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1338500"/>
          <a:ext cx="8621328" cy="8459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263</xdr:row>
      <xdr:rowOff>0</xdr:rowOff>
    </xdr:from>
    <xdr:to>
      <xdr:col>14</xdr:col>
      <xdr:colOff>267928</xdr:colOff>
      <xdr:row>298</xdr:row>
      <xdr:rowOff>77141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605F47E-BFD4-2E6F-A721-EBC646FD0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0101500"/>
          <a:ext cx="8802328" cy="67446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302</xdr:row>
      <xdr:rowOff>0</xdr:rowOff>
    </xdr:from>
    <xdr:to>
      <xdr:col>10</xdr:col>
      <xdr:colOff>258062</xdr:colOff>
      <xdr:row>343</xdr:row>
      <xdr:rowOff>143985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A52B3F9-AB74-3AA7-E524-4DDCCC09B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7531000"/>
          <a:ext cx="6354062" cy="79544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346</xdr:row>
      <xdr:rowOff>0</xdr:rowOff>
    </xdr:from>
    <xdr:to>
      <xdr:col>14</xdr:col>
      <xdr:colOff>153612</xdr:colOff>
      <xdr:row>383</xdr:row>
      <xdr:rowOff>10510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FB9B43A-68AA-DE4A-1FFB-6A3830DA8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5913000"/>
          <a:ext cx="8688012" cy="70590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386</xdr:row>
      <xdr:rowOff>0</xdr:rowOff>
    </xdr:from>
    <xdr:to>
      <xdr:col>10</xdr:col>
      <xdr:colOff>362851</xdr:colOff>
      <xdr:row>427</xdr:row>
      <xdr:rowOff>115406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B26D248-415B-EA73-E81D-3445D00DD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73533000"/>
          <a:ext cx="6458851" cy="79259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103</xdr:row>
      <xdr:rowOff>0</xdr:rowOff>
    </xdr:from>
    <xdr:to>
      <xdr:col>13</xdr:col>
      <xdr:colOff>458370</xdr:colOff>
      <xdr:row>142</xdr:row>
      <xdr:rowOff>48669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E288C8D-75C9-7EF0-18BA-4C195909F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049500"/>
          <a:ext cx="8383170" cy="7478169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169</xdr:row>
      <xdr:rowOff>28575</xdr:rowOff>
    </xdr:from>
    <xdr:to>
      <xdr:col>10</xdr:col>
      <xdr:colOff>514350</xdr:colOff>
      <xdr:row>171</xdr:row>
      <xdr:rowOff>123825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E59EA447-24AE-CB83-92EA-74DEF934161C}"/>
            </a:ext>
          </a:extLst>
        </xdr:cNvPr>
        <xdr:cNvSpPr/>
      </xdr:nvSpPr>
      <xdr:spPr>
        <a:xfrm>
          <a:off x="104775" y="27651075"/>
          <a:ext cx="6505575" cy="4762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23</xdr:row>
      <xdr:rowOff>612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A239CD-8EB7-7C93-2D27-5FBF875B2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830907" cy="43821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14</xdr:col>
      <xdr:colOff>315560</xdr:colOff>
      <xdr:row>55</xdr:row>
      <xdr:rowOff>67482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FEA580-8A7C-B962-04A0-E4DF51866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762500"/>
          <a:ext cx="8849960" cy="57824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13</xdr:col>
      <xdr:colOff>144001</xdr:colOff>
      <xdr:row>72</xdr:row>
      <xdr:rowOff>372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1CAD359-00A0-0B31-63CB-13CB25FB4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049000"/>
          <a:ext cx="8068801" cy="26673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15</xdr:col>
      <xdr:colOff>333375</xdr:colOff>
      <xdr:row>118</xdr:row>
      <xdr:rowOff>10670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E10AC77-0E53-2B91-A84A-B26C380FE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4287500"/>
          <a:ext cx="9477375" cy="8202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14</xdr:col>
      <xdr:colOff>428625</xdr:colOff>
      <xdr:row>187</xdr:row>
      <xdr:rowOff>58275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40F6D33-6294-6200-AD02-597B1AC86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7622500"/>
          <a:ext cx="8963025" cy="8059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29</xdr:col>
      <xdr:colOff>40573</xdr:colOff>
      <xdr:row>215</xdr:row>
      <xdr:rowOff>10164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AA6F631-0AF1-B83A-7F78-5B7B30731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6385500"/>
          <a:ext cx="17718973" cy="4582164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197</xdr:row>
      <xdr:rowOff>9525</xdr:rowOff>
    </xdr:from>
    <xdr:to>
      <xdr:col>20</xdr:col>
      <xdr:colOff>285750</xdr:colOff>
      <xdr:row>198</xdr:row>
      <xdr:rowOff>142875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F1420F84-E8AC-1C3B-AA53-B75810815640}"/>
            </a:ext>
          </a:extLst>
        </xdr:cNvPr>
        <xdr:cNvSpPr/>
      </xdr:nvSpPr>
      <xdr:spPr>
        <a:xfrm>
          <a:off x="152400" y="37538025"/>
          <a:ext cx="12325350" cy="3238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 editAs="oneCell">
    <xdr:from>
      <xdr:col>0</xdr:col>
      <xdr:colOff>0</xdr:colOff>
      <xdr:row>219</xdr:row>
      <xdr:rowOff>0</xdr:rowOff>
    </xdr:from>
    <xdr:to>
      <xdr:col>11</xdr:col>
      <xdr:colOff>515358</xdr:colOff>
      <xdr:row>257</xdr:row>
      <xdr:rowOff>10537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490889A-7233-64DD-B757-B51880FD1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1719500"/>
          <a:ext cx="7220958" cy="72495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D19" sqref="D1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15"/>
      <c r="H1" s="15"/>
    </row>
    <row r="2" spans="2:17" ht="15.75" thickBot="1" x14ac:dyDescent="0.3">
      <c r="B2" s="2"/>
      <c r="C2" s="2"/>
      <c r="D2" s="2">
        <f>101400*0.1</f>
        <v>10140</v>
      </c>
      <c r="E2" s="47">
        <f>C3+D2</f>
        <v>111540</v>
      </c>
      <c r="F2" s="2"/>
      <c r="G2" s="74" t="s">
        <v>41</v>
      </c>
      <c r="H2" s="75"/>
    </row>
    <row r="3" spans="2:17" ht="15.75" thickBot="1" x14ac:dyDescent="0.3">
      <c r="B3" s="51" t="s">
        <v>32</v>
      </c>
      <c r="C3" s="52">
        <v>101400</v>
      </c>
      <c r="D3" s="51"/>
      <c r="E3" s="51"/>
      <c r="F3" s="51"/>
      <c r="G3" s="53" t="s">
        <v>42</v>
      </c>
      <c r="H3" s="54" t="s">
        <v>43</v>
      </c>
      <c r="I3" s="17"/>
      <c r="K3" s="18" t="s">
        <v>44</v>
      </c>
      <c r="L3" s="19"/>
      <c r="N3" s="20" t="s">
        <v>45</v>
      </c>
      <c r="O3" s="21"/>
      <c r="P3" s="21"/>
      <c r="Q3" s="22"/>
    </row>
    <row r="4" spans="2:17" ht="27" thickBot="1" x14ac:dyDescent="0.3">
      <c r="B4" s="51" t="s">
        <v>33</v>
      </c>
      <c r="C4" s="52">
        <f>D2</f>
        <v>10140</v>
      </c>
      <c r="D4" s="51"/>
      <c r="E4" s="51"/>
      <c r="F4" s="51"/>
      <c r="G4" s="55">
        <v>1</v>
      </c>
      <c r="H4" s="56">
        <v>0</v>
      </c>
      <c r="I4" s="25">
        <v>100</v>
      </c>
      <c r="K4" s="26" t="s">
        <v>23</v>
      </c>
      <c r="L4" s="27" t="s">
        <v>24</v>
      </c>
      <c r="N4" s="16" t="s">
        <v>42</v>
      </c>
      <c r="O4" s="28" t="s">
        <v>43</v>
      </c>
      <c r="P4" s="29"/>
    </row>
    <row r="5" spans="2:17" ht="15.75" thickBot="1" x14ac:dyDescent="0.3">
      <c r="B5" s="51" t="s">
        <v>46</v>
      </c>
      <c r="C5" s="57">
        <f>C3+C4</f>
        <v>111540</v>
      </c>
      <c r="D5" s="58" t="s">
        <v>34</v>
      </c>
      <c r="E5" s="59">
        <f>ROUND(C5/10.764,0)</f>
        <v>10362</v>
      </c>
      <c r="F5" s="58" t="s">
        <v>35</v>
      </c>
      <c r="G5" s="55">
        <v>2</v>
      </c>
      <c r="H5" s="56">
        <v>0</v>
      </c>
      <c r="I5" s="25">
        <v>100</v>
      </c>
      <c r="K5" s="25">
        <v>2554.8123374210331</v>
      </c>
      <c r="L5" s="30">
        <v>2248.2348569305091</v>
      </c>
      <c r="N5" s="23">
        <v>1</v>
      </c>
      <c r="O5" s="31">
        <v>0</v>
      </c>
      <c r="P5" s="25">
        <v>100</v>
      </c>
    </row>
    <row r="6" spans="2:17" ht="15.75" thickBot="1" x14ac:dyDescent="0.3">
      <c r="B6" s="51" t="s">
        <v>47</v>
      </c>
      <c r="C6" s="52">
        <v>7400</v>
      </c>
      <c r="D6" s="51"/>
      <c r="E6" s="51"/>
      <c r="F6" s="51"/>
      <c r="G6" s="55">
        <v>3</v>
      </c>
      <c r="H6" s="56">
        <v>5</v>
      </c>
      <c r="I6" s="25">
        <v>95</v>
      </c>
      <c r="K6" s="32" t="s">
        <v>2</v>
      </c>
      <c r="L6" s="33" t="s">
        <v>25</v>
      </c>
      <c r="N6" s="23">
        <v>2</v>
      </c>
      <c r="O6" s="31">
        <v>0</v>
      </c>
      <c r="P6" s="25">
        <v>100</v>
      </c>
    </row>
    <row r="7" spans="2:17" ht="15.75" thickBot="1" x14ac:dyDescent="0.3">
      <c r="B7" s="51" t="s">
        <v>48</v>
      </c>
      <c r="C7" s="57">
        <f>C5-C6</f>
        <v>104140</v>
      </c>
      <c r="D7" s="51"/>
      <c r="E7" s="51"/>
      <c r="F7" s="51"/>
      <c r="G7" s="55">
        <v>4</v>
      </c>
      <c r="H7" s="56">
        <v>5</v>
      </c>
      <c r="I7" s="25">
        <v>95</v>
      </c>
      <c r="K7" s="25" t="s">
        <v>27</v>
      </c>
      <c r="L7" s="30" t="s">
        <v>28</v>
      </c>
      <c r="N7" s="23">
        <v>3</v>
      </c>
      <c r="O7" s="31">
        <v>5</v>
      </c>
      <c r="P7" s="25">
        <v>95</v>
      </c>
    </row>
    <row r="8" spans="2:17" ht="15.75" thickBot="1" x14ac:dyDescent="0.3">
      <c r="B8" s="51" t="s">
        <v>49</v>
      </c>
      <c r="C8" s="60">
        <v>7.0000000000000007E-2</v>
      </c>
      <c r="D8" s="61">
        <f>1-C8</f>
        <v>0.92999999999999994</v>
      </c>
      <c r="E8" s="51"/>
      <c r="F8" s="51"/>
      <c r="G8" s="55">
        <v>5</v>
      </c>
      <c r="H8" s="56">
        <v>5</v>
      </c>
      <c r="I8" s="25">
        <v>95</v>
      </c>
      <c r="K8" s="25"/>
      <c r="L8" s="30"/>
      <c r="N8" s="23">
        <v>4</v>
      </c>
      <c r="O8" s="31">
        <v>5</v>
      </c>
      <c r="P8" s="25">
        <v>95</v>
      </c>
    </row>
    <row r="9" spans="2:17" ht="15.75" thickBot="1" x14ac:dyDescent="0.3">
      <c r="B9" s="62" t="s">
        <v>50</v>
      </c>
      <c r="C9" s="2"/>
      <c r="D9" s="57">
        <f>ROUND(C7*D8,0)</f>
        <v>96850</v>
      </c>
      <c r="E9" s="51"/>
      <c r="F9" s="51"/>
      <c r="G9" s="55">
        <v>6</v>
      </c>
      <c r="H9" s="56">
        <v>6</v>
      </c>
      <c r="I9" s="25">
        <v>94</v>
      </c>
      <c r="K9" s="34" t="s">
        <v>26</v>
      </c>
      <c r="L9" s="35">
        <v>0.05</v>
      </c>
      <c r="N9" s="23">
        <v>5</v>
      </c>
      <c r="O9" s="31">
        <v>5</v>
      </c>
      <c r="P9" s="25">
        <v>95</v>
      </c>
    </row>
    <row r="10" spans="2:17" ht="15.75" thickBot="1" x14ac:dyDescent="0.3">
      <c r="B10" s="51" t="s">
        <v>51</v>
      </c>
      <c r="C10" s="57">
        <f>C6+D9</f>
        <v>104250</v>
      </c>
      <c r="D10" s="58" t="s">
        <v>34</v>
      </c>
      <c r="E10" s="59">
        <f>ROUND(C10/10.764,0)</f>
        <v>9685</v>
      </c>
      <c r="F10" s="58" t="s">
        <v>35</v>
      </c>
      <c r="G10" s="55">
        <v>7</v>
      </c>
      <c r="H10" s="56">
        <v>7</v>
      </c>
      <c r="I10" s="25">
        <v>93</v>
      </c>
      <c r="K10" s="36" t="s">
        <v>29</v>
      </c>
      <c r="L10" s="35">
        <v>0.1</v>
      </c>
      <c r="N10" s="23">
        <v>6</v>
      </c>
      <c r="O10" s="31">
        <v>6.5</v>
      </c>
      <c r="P10" s="25">
        <f t="shared" ref="P10:P63" si="0">P9-1.5</f>
        <v>93.5</v>
      </c>
    </row>
    <row r="11" spans="2:17" ht="15.75" thickBot="1" x14ac:dyDescent="0.3">
      <c r="B11" s="2"/>
      <c r="C11" s="63"/>
      <c r="D11" s="2"/>
      <c r="E11" s="2"/>
      <c r="F11" s="2"/>
      <c r="G11" s="55">
        <v>8</v>
      </c>
      <c r="H11" s="56">
        <v>8</v>
      </c>
      <c r="I11" s="25">
        <v>92</v>
      </c>
      <c r="K11" s="25" t="s">
        <v>30</v>
      </c>
      <c r="L11" s="35">
        <v>0.15</v>
      </c>
      <c r="N11" s="23">
        <v>7</v>
      </c>
      <c r="O11" s="31">
        <v>8</v>
      </c>
      <c r="P11" s="25">
        <f t="shared" si="0"/>
        <v>92</v>
      </c>
    </row>
    <row r="12" spans="2:17" ht="15.75" thickBot="1" x14ac:dyDescent="0.3">
      <c r="B12" s="64" t="s">
        <v>36</v>
      </c>
      <c r="C12" s="65">
        <v>2024</v>
      </c>
      <c r="D12" s="2"/>
      <c r="E12" s="47"/>
      <c r="F12" s="2"/>
      <c r="G12" s="55">
        <v>9</v>
      </c>
      <c r="H12" s="56">
        <v>9</v>
      </c>
      <c r="I12" s="25">
        <v>91</v>
      </c>
      <c r="K12" s="37" t="s">
        <v>31</v>
      </c>
      <c r="L12" s="38">
        <v>0.2</v>
      </c>
      <c r="N12" s="23">
        <v>8</v>
      </c>
      <c r="O12" s="31">
        <v>9.5</v>
      </c>
      <c r="P12" s="25">
        <f t="shared" si="0"/>
        <v>90.5</v>
      </c>
    </row>
    <row r="13" spans="2:17" ht="15.75" thickBot="1" x14ac:dyDescent="0.3">
      <c r="B13" s="64" t="s">
        <v>37</v>
      </c>
      <c r="C13" s="65">
        <v>2021</v>
      </c>
      <c r="D13" s="47"/>
      <c r="E13" s="2"/>
      <c r="F13" s="2"/>
      <c r="G13" s="55">
        <v>10</v>
      </c>
      <c r="H13" s="56">
        <v>10</v>
      </c>
      <c r="I13" s="25">
        <v>90</v>
      </c>
      <c r="K13" s="39"/>
      <c r="L13" s="40"/>
      <c r="N13" s="23">
        <v>9</v>
      </c>
      <c r="O13" s="31">
        <v>11</v>
      </c>
      <c r="P13" s="25">
        <f t="shared" si="0"/>
        <v>89</v>
      </c>
    </row>
    <row r="14" spans="2:17" ht="15.75" thickBot="1" x14ac:dyDescent="0.3">
      <c r="B14" s="64" t="s">
        <v>38</v>
      </c>
      <c r="C14" s="65">
        <f>C12-C13</f>
        <v>3</v>
      </c>
      <c r="D14" s="2"/>
      <c r="E14" s="2"/>
      <c r="F14" s="2"/>
      <c r="G14" s="55">
        <v>11</v>
      </c>
      <c r="H14" s="56">
        <v>11</v>
      </c>
      <c r="I14" s="25">
        <v>89</v>
      </c>
      <c r="K14" s="41"/>
      <c r="L14" s="42"/>
      <c r="N14" s="23">
        <v>10</v>
      </c>
      <c r="O14" s="31">
        <v>12.5</v>
      </c>
      <c r="P14" s="25">
        <f t="shared" si="0"/>
        <v>87.5</v>
      </c>
    </row>
    <row r="15" spans="2:17" ht="17.25" thickBot="1" x14ac:dyDescent="0.35">
      <c r="B15" s="66" t="s">
        <v>52</v>
      </c>
      <c r="C15" s="64">
        <f>60-C14</f>
        <v>57</v>
      </c>
      <c r="D15" s="2"/>
      <c r="E15" s="2"/>
      <c r="F15" s="2"/>
      <c r="G15" s="55">
        <v>12</v>
      </c>
      <c r="H15" s="56">
        <v>12</v>
      </c>
      <c r="I15" s="25">
        <v>88</v>
      </c>
      <c r="N15" s="23">
        <v>11</v>
      </c>
      <c r="O15" s="31">
        <v>14</v>
      </c>
      <c r="P15" s="25">
        <f t="shared" si="0"/>
        <v>86</v>
      </c>
    </row>
    <row r="16" spans="2:17" ht="15.75" thickBot="1" x14ac:dyDescent="0.3">
      <c r="B16" s="2"/>
      <c r="C16" s="2"/>
      <c r="D16" s="2"/>
      <c r="E16" s="47"/>
      <c r="F16" s="2"/>
      <c r="G16" s="55">
        <v>13</v>
      </c>
      <c r="H16" s="56">
        <v>13</v>
      </c>
      <c r="I16" s="25">
        <v>87</v>
      </c>
      <c r="J16" s="12"/>
      <c r="N16" s="23">
        <v>12</v>
      </c>
      <c r="O16" s="31">
        <v>15.5</v>
      </c>
      <c r="P16" s="25">
        <f t="shared" si="0"/>
        <v>84.5</v>
      </c>
    </row>
    <row r="17" spans="1:16" ht="15.75" thickBot="1" x14ac:dyDescent="0.3">
      <c r="B17" s="2"/>
      <c r="C17" s="47"/>
      <c r="D17" s="2"/>
      <c r="E17" s="2"/>
      <c r="F17" s="2"/>
      <c r="G17" s="55">
        <v>14</v>
      </c>
      <c r="H17" s="56">
        <v>14</v>
      </c>
      <c r="I17" s="25">
        <v>86</v>
      </c>
      <c r="K17" s="12"/>
      <c r="L17" s="12"/>
      <c r="N17" s="23">
        <v>13</v>
      </c>
      <c r="O17" s="31">
        <v>17</v>
      </c>
      <c r="P17" s="25">
        <f t="shared" si="0"/>
        <v>83</v>
      </c>
    </row>
    <row r="18" spans="1:16" ht="15.75" thickBot="1" x14ac:dyDescent="0.3">
      <c r="B18" s="2"/>
      <c r="C18" s="2"/>
      <c r="D18" s="2"/>
      <c r="E18" s="2"/>
      <c r="F18" s="2"/>
      <c r="G18" s="55">
        <v>15</v>
      </c>
      <c r="H18" s="56">
        <v>15</v>
      </c>
      <c r="I18" s="25">
        <v>85</v>
      </c>
      <c r="J18" s="12"/>
      <c r="L18" s="12"/>
      <c r="N18" s="23">
        <v>14</v>
      </c>
      <c r="O18" s="31">
        <v>18.5</v>
      </c>
      <c r="P18" s="25">
        <f t="shared" si="0"/>
        <v>81.5</v>
      </c>
    </row>
    <row r="19" spans="1:16" ht="15.75" thickBot="1" x14ac:dyDescent="0.3">
      <c r="B19" s="51"/>
      <c r="C19" s="52"/>
      <c r="D19" s="51"/>
      <c r="E19" s="51"/>
      <c r="F19" s="51"/>
      <c r="G19" s="55">
        <v>16</v>
      </c>
      <c r="H19" s="56">
        <v>16</v>
      </c>
      <c r="I19" s="25">
        <v>84</v>
      </c>
      <c r="N19" s="23">
        <v>15</v>
      </c>
      <c r="O19" s="31">
        <v>20</v>
      </c>
      <c r="P19" s="25">
        <f t="shared" si="0"/>
        <v>80</v>
      </c>
    </row>
    <row r="20" spans="1:16" ht="15.75" thickBot="1" x14ac:dyDescent="0.3">
      <c r="B20" s="51"/>
      <c r="C20" s="52"/>
      <c r="D20" s="51"/>
      <c r="E20" s="51"/>
      <c r="F20" s="51"/>
      <c r="G20" s="55">
        <v>17</v>
      </c>
      <c r="H20" s="56">
        <v>17</v>
      </c>
      <c r="I20" s="25">
        <v>83</v>
      </c>
      <c r="N20" s="23">
        <v>16</v>
      </c>
      <c r="O20" s="31">
        <v>21.5</v>
      </c>
      <c r="P20" s="25">
        <f t="shared" si="0"/>
        <v>78.5</v>
      </c>
    </row>
    <row r="21" spans="1:16" ht="15.75" thickBot="1" x14ac:dyDescent="0.3">
      <c r="B21" s="51"/>
      <c r="C21" s="57"/>
      <c r="D21" s="58"/>
      <c r="E21" s="59"/>
      <c r="F21" s="58"/>
      <c r="G21" s="55">
        <v>18</v>
      </c>
      <c r="H21" s="56">
        <v>18</v>
      </c>
      <c r="I21" s="25">
        <v>82</v>
      </c>
      <c r="N21" s="23">
        <v>17</v>
      </c>
      <c r="O21" s="31">
        <v>23</v>
      </c>
      <c r="P21" s="25">
        <f t="shared" si="0"/>
        <v>77</v>
      </c>
    </row>
    <row r="22" spans="1:16" ht="15.75" thickBot="1" x14ac:dyDescent="0.3">
      <c r="B22" s="51"/>
      <c r="C22" s="52"/>
      <c r="D22" s="51"/>
      <c r="E22" s="51"/>
      <c r="F22" s="51"/>
      <c r="G22" s="55">
        <v>19</v>
      </c>
      <c r="H22" s="56">
        <v>19</v>
      </c>
      <c r="I22" s="25">
        <v>81</v>
      </c>
      <c r="N22" s="23">
        <v>18</v>
      </c>
      <c r="O22" s="31">
        <v>24.5</v>
      </c>
      <c r="P22" s="25">
        <f t="shared" si="0"/>
        <v>75.5</v>
      </c>
    </row>
    <row r="23" spans="1:16" ht="15.75" thickBot="1" x14ac:dyDescent="0.3">
      <c r="B23" s="51"/>
      <c r="C23" s="52"/>
      <c r="D23" s="51"/>
      <c r="E23" s="51"/>
      <c r="F23" s="51"/>
      <c r="G23" s="55">
        <v>20</v>
      </c>
      <c r="H23" s="56">
        <v>20</v>
      </c>
      <c r="I23" s="25">
        <v>80</v>
      </c>
      <c r="N23" s="23">
        <v>19</v>
      </c>
      <c r="O23" s="31">
        <v>26</v>
      </c>
      <c r="P23" s="25">
        <f t="shared" si="0"/>
        <v>74</v>
      </c>
    </row>
    <row r="24" spans="1:16" ht="15.75" thickBot="1" x14ac:dyDescent="0.3">
      <c r="B24" s="62"/>
      <c r="C24" s="52"/>
      <c r="D24" s="51"/>
      <c r="E24" s="51"/>
      <c r="F24" s="51"/>
      <c r="G24" s="55">
        <v>21</v>
      </c>
      <c r="H24" s="56">
        <v>21</v>
      </c>
      <c r="I24" s="25">
        <v>79</v>
      </c>
      <c r="N24" s="23">
        <v>20</v>
      </c>
      <c r="O24" s="31">
        <v>27.5</v>
      </c>
      <c r="P24" s="25">
        <f t="shared" si="0"/>
        <v>72.5</v>
      </c>
    </row>
    <row r="25" spans="1:16" ht="15.75" thickBot="1" x14ac:dyDescent="0.3">
      <c r="B25" s="51"/>
      <c r="C25" s="57"/>
      <c r="D25" s="58"/>
      <c r="E25" s="59"/>
      <c r="F25" s="58"/>
      <c r="G25" s="55">
        <v>22</v>
      </c>
      <c r="H25" s="56">
        <v>22</v>
      </c>
      <c r="I25" s="25">
        <v>78</v>
      </c>
      <c r="N25" s="23">
        <v>21</v>
      </c>
      <c r="O25" s="31">
        <v>29</v>
      </c>
      <c r="P25" s="25">
        <f t="shared" si="0"/>
        <v>71</v>
      </c>
    </row>
    <row r="26" spans="1:16" ht="15.75" thickBot="1" x14ac:dyDescent="0.3">
      <c r="G26" s="23">
        <v>23</v>
      </c>
      <c r="H26" s="24">
        <v>23</v>
      </c>
      <c r="I26" s="25">
        <v>77</v>
      </c>
      <c r="N26" s="23">
        <v>22</v>
      </c>
      <c r="O26" s="31">
        <v>30.5</v>
      </c>
      <c r="P26" s="25">
        <f t="shared" si="0"/>
        <v>69.5</v>
      </c>
    </row>
    <row r="27" spans="1:16" ht="15.75" thickBot="1" x14ac:dyDescent="0.3">
      <c r="G27" s="23">
        <v>24</v>
      </c>
      <c r="H27" s="24">
        <v>24</v>
      </c>
      <c r="I27" s="25">
        <v>76</v>
      </c>
      <c r="N27" s="23">
        <v>23</v>
      </c>
      <c r="O27" s="31">
        <v>32</v>
      </c>
      <c r="P27" s="25">
        <f t="shared" si="0"/>
        <v>68</v>
      </c>
    </row>
    <row r="28" spans="1:16" ht="15.75" thickBot="1" x14ac:dyDescent="0.3">
      <c r="G28" s="23">
        <v>25</v>
      </c>
      <c r="H28" s="24">
        <v>25</v>
      </c>
      <c r="I28" s="25">
        <v>75</v>
      </c>
      <c r="N28" s="23">
        <v>24</v>
      </c>
      <c r="O28" s="31">
        <v>33.5</v>
      </c>
      <c r="P28" s="25">
        <f t="shared" si="0"/>
        <v>66.5</v>
      </c>
    </row>
    <row r="29" spans="1:16" ht="15.75" thickBot="1" x14ac:dyDescent="0.3">
      <c r="G29" s="23">
        <v>26</v>
      </c>
      <c r="H29" s="24">
        <v>26</v>
      </c>
      <c r="I29" s="25">
        <v>74</v>
      </c>
      <c r="N29" s="23">
        <v>25</v>
      </c>
      <c r="O29" s="31">
        <v>35</v>
      </c>
      <c r="P29" s="25">
        <f t="shared" si="0"/>
        <v>65</v>
      </c>
    </row>
    <row r="30" spans="1:16" ht="15.75" thickBot="1" x14ac:dyDescent="0.3">
      <c r="G30" s="23">
        <v>27</v>
      </c>
      <c r="H30" s="24">
        <v>27</v>
      </c>
      <c r="I30" s="25">
        <v>73</v>
      </c>
      <c r="N30" s="23">
        <v>26</v>
      </c>
      <c r="O30" s="31">
        <v>36.5</v>
      </c>
      <c r="P30" s="25">
        <f t="shared" si="0"/>
        <v>63.5</v>
      </c>
    </row>
    <row r="31" spans="1:16" ht="15.75" thickBot="1" x14ac:dyDescent="0.3">
      <c r="A31" s="6"/>
      <c r="B31" s="14"/>
      <c r="C31" s="6"/>
      <c r="D31" s="6"/>
      <c r="E31" s="6"/>
      <c r="G31" s="23">
        <v>28</v>
      </c>
      <c r="H31" s="24">
        <v>28</v>
      </c>
      <c r="I31" s="25">
        <v>72</v>
      </c>
      <c r="N31" s="23">
        <v>27</v>
      </c>
      <c r="O31" s="31">
        <v>38</v>
      </c>
      <c r="P31" s="25">
        <f t="shared" si="0"/>
        <v>62</v>
      </c>
    </row>
    <row r="32" spans="1:16" ht="15.75" thickBot="1" x14ac:dyDescent="0.3">
      <c r="A32" s="6"/>
      <c r="B32" s="7"/>
      <c r="C32" s="6"/>
      <c r="D32" s="6"/>
      <c r="E32" s="6"/>
      <c r="G32" s="23">
        <v>29</v>
      </c>
      <c r="H32" s="24">
        <v>29</v>
      </c>
      <c r="I32" s="25">
        <v>71</v>
      </c>
      <c r="N32" s="23">
        <v>28</v>
      </c>
      <c r="O32" s="31">
        <v>39.5</v>
      </c>
      <c r="P32" s="25">
        <f t="shared" si="0"/>
        <v>60.5</v>
      </c>
    </row>
    <row r="33" spans="1:16" ht="15.75" thickBot="1" x14ac:dyDescent="0.3">
      <c r="A33" s="6"/>
      <c r="B33" s="8"/>
      <c r="C33" s="9"/>
      <c r="D33" s="43"/>
      <c r="E33" s="9"/>
      <c r="G33" s="23">
        <v>30</v>
      </c>
      <c r="H33" s="24">
        <v>30</v>
      </c>
      <c r="I33" s="25">
        <v>70</v>
      </c>
      <c r="N33" s="23">
        <v>29</v>
      </c>
      <c r="O33" s="31">
        <v>41</v>
      </c>
      <c r="P33" s="25">
        <f t="shared" si="0"/>
        <v>59</v>
      </c>
    </row>
    <row r="34" spans="1:16" ht="15.75" thickBot="1" x14ac:dyDescent="0.3">
      <c r="A34" s="6"/>
      <c r="B34" s="7"/>
      <c r="C34" s="6"/>
      <c r="D34" s="6"/>
      <c r="E34" s="6"/>
      <c r="G34" s="23">
        <v>31</v>
      </c>
      <c r="H34" s="24">
        <v>31</v>
      </c>
      <c r="I34" s="25">
        <v>69</v>
      </c>
      <c r="N34" s="23">
        <v>30</v>
      </c>
      <c r="O34" s="31">
        <v>42.5</v>
      </c>
      <c r="P34" s="25">
        <f t="shared" si="0"/>
        <v>57.5</v>
      </c>
    </row>
    <row r="35" spans="1:16" ht="15.75" thickBot="1" x14ac:dyDescent="0.3">
      <c r="A35" s="6"/>
      <c r="B35" s="14"/>
      <c r="C35" s="6"/>
      <c r="D35" s="6"/>
      <c r="E35" s="6"/>
      <c r="G35" s="23">
        <v>32</v>
      </c>
      <c r="H35" s="24">
        <v>32</v>
      </c>
      <c r="I35" s="25">
        <v>68</v>
      </c>
      <c r="N35" s="23">
        <v>31</v>
      </c>
      <c r="O35" s="31">
        <v>44</v>
      </c>
      <c r="P35" s="25">
        <f t="shared" si="0"/>
        <v>56</v>
      </c>
    </row>
    <row r="36" spans="1:16" ht="15.75" thickBot="1" x14ac:dyDescent="0.3">
      <c r="A36" s="11"/>
      <c r="B36" s="7"/>
      <c r="C36" s="6"/>
      <c r="D36" s="6"/>
      <c r="E36" s="6"/>
      <c r="G36" s="23">
        <v>33</v>
      </c>
      <c r="H36" s="24">
        <v>33</v>
      </c>
      <c r="I36" s="25">
        <v>67</v>
      </c>
      <c r="N36" s="23">
        <v>32</v>
      </c>
      <c r="O36" s="31">
        <v>45.5</v>
      </c>
      <c r="P36" s="25">
        <f t="shared" si="0"/>
        <v>54.5</v>
      </c>
    </row>
    <row r="37" spans="1:16" ht="15.75" thickBot="1" x14ac:dyDescent="0.3">
      <c r="A37" s="6"/>
      <c r="B37" s="8"/>
      <c r="C37" s="9"/>
      <c r="D37" s="10"/>
      <c r="E37" s="9"/>
      <c r="G37" s="23">
        <v>34</v>
      </c>
      <c r="H37" s="24">
        <v>34</v>
      </c>
      <c r="I37" s="25">
        <v>66</v>
      </c>
      <c r="N37" s="23">
        <v>33</v>
      </c>
      <c r="O37" s="31">
        <v>47</v>
      </c>
      <c r="P37" s="25">
        <f t="shared" si="0"/>
        <v>53</v>
      </c>
    </row>
    <row r="38" spans="1:16" ht="15.75" thickBot="1" x14ac:dyDescent="0.3">
      <c r="G38" s="23">
        <v>35</v>
      </c>
      <c r="H38" s="24">
        <v>35</v>
      </c>
      <c r="I38" s="25">
        <v>65</v>
      </c>
      <c r="N38" s="23">
        <v>34</v>
      </c>
      <c r="O38" s="31">
        <v>48.5</v>
      </c>
      <c r="P38" s="25">
        <f t="shared" si="0"/>
        <v>51.5</v>
      </c>
    </row>
    <row r="39" spans="1:16" ht="15.75" thickBot="1" x14ac:dyDescent="0.3">
      <c r="G39" s="23">
        <v>36</v>
      </c>
      <c r="H39" s="24">
        <v>36</v>
      </c>
      <c r="I39" s="25">
        <v>64</v>
      </c>
      <c r="N39" s="23">
        <v>35</v>
      </c>
      <c r="O39" s="31">
        <v>50</v>
      </c>
      <c r="P39" s="25">
        <f t="shared" si="0"/>
        <v>50</v>
      </c>
    </row>
    <row r="40" spans="1:16" ht="15.75" thickBot="1" x14ac:dyDescent="0.3">
      <c r="G40" s="23">
        <v>37</v>
      </c>
      <c r="H40" s="24">
        <v>37</v>
      </c>
      <c r="I40" s="25">
        <v>63</v>
      </c>
      <c r="N40" s="23">
        <v>36</v>
      </c>
      <c r="O40" s="31">
        <v>51.5</v>
      </c>
      <c r="P40" s="25">
        <f t="shared" si="0"/>
        <v>48.5</v>
      </c>
    </row>
    <row r="41" spans="1:16" ht="15.75" thickBot="1" x14ac:dyDescent="0.3">
      <c r="G41" s="23">
        <v>38</v>
      </c>
      <c r="H41" s="24">
        <v>38</v>
      </c>
      <c r="I41" s="25">
        <v>62</v>
      </c>
      <c r="N41" s="23">
        <v>37</v>
      </c>
      <c r="O41" s="31">
        <v>53</v>
      </c>
      <c r="P41" s="25">
        <f t="shared" si="0"/>
        <v>47</v>
      </c>
    </row>
    <row r="42" spans="1:16" ht="15.75" thickBot="1" x14ac:dyDescent="0.3">
      <c r="G42" s="23">
        <v>39</v>
      </c>
      <c r="H42" s="24">
        <v>39</v>
      </c>
      <c r="I42" s="25">
        <v>61</v>
      </c>
      <c r="N42" s="23">
        <v>38</v>
      </c>
      <c r="O42" s="31">
        <v>54.5</v>
      </c>
      <c r="P42" s="25">
        <f t="shared" si="0"/>
        <v>45.5</v>
      </c>
    </row>
    <row r="43" spans="1:16" ht="15.75" thickBot="1" x14ac:dyDescent="0.3">
      <c r="G43" s="23">
        <v>40</v>
      </c>
      <c r="H43" s="24">
        <v>40</v>
      </c>
      <c r="I43" s="25">
        <v>60</v>
      </c>
      <c r="N43" s="23">
        <v>39</v>
      </c>
      <c r="O43" s="31">
        <v>56</v>
      </c>
      <c r="P43" s="25">
        <f t="shared" si="0"/>
        <v>44</v>
      </c>
    </row>
    <row r="44" spans="1:16" ht="15.75" thickBot="1" x14ac:dyDescent="0.3">
      <c r="G44" s="23">
        <v>41</v>
      </c>
      <c r="H44" s="24">
        <v>41</v>
      </c>
      <c r="I44" s="25">
        <v>59</v>
      </c>
      <c r="N44" s="23">
        <v>40</v>
      </c>
      <c r="O44" s="31">
        <v>57.5</v>
      </c>
      <c r="P44" s="25">
        <f t="shared" si="0"/>
        <v>42.5</v>
      </c>
    </row>
    <row r="45" spans="1:16" ht="15.75" thickBot="1" x14ac:dyDescent="0.3">
      <c r="G45" s="23">
        <v>42</v>
      </c>
      <c r="H45" s="24">
        <v>42</v>
      </c>
      <c r="I45" s="25">
        <v>58</v>
      </c>
      <c r="N45" s="23">
        <v>41</v>
      </c>
      <c r="O45" s="31">
        <v>59</v>
      </c>
      <c r="P45" s="25">
        <f t="shared" si="0"/>
        <v>41</v>
      </c>
    </row>
    <row r="46" spans="1:16" ht="15.75" thickBot="1" x14ac:dyDescent="0.3">
      <c r="G46" s="23">
        <v>43</v>
      </c>
      <c r="H46" s="24">
        <v>43</v>
      </c>
      <c r="I46" s="25">
        <v>57</v>
      </c>
      <c r="N46" s="23">
        <v>42</v>
      </c>
      <c r="O46" s="31">
        <v>60.5</v>
      </c>
      <c r="P46" s="25">
        <f t="shared" si="0"/>
        <v>39.5</v>
      </c>
    </row>
    <row r="47" spans="1:16" ht="15.75" thickBot="1" x14ac:dyDescent="0.3">
      <c r="G47" s="23">
        <v>44</v>
      </c>
      <c r="H47" s="24">
        <v>44</v>
      </c>
      <c r="I47" s="25">
        <v>56</v>
      </c>
      <c r="N47" s="23">
        <v>43</v>
      </c>
      <c r="O47" s="31">
        <v>62</v>
      </c>
      <c r="P47" s="25">
        <f t="shared" si="0"/>
        <v>38</v>
      </c>
    </row>
    <row r="48" spans="1:16" ht="15.75" thickBot="1" x14ac:dyDescent="0.3">
      <c r="G48" s="23">
        <v>45</v>
      </c>
      <c r="H48" s="24">
        <v>45</v>
      </c>
      <c r="I48" s="25">
        <v>55</v>
      </c>
      <c r="N48" s="23">
        <v>44</v>
      </c>
      <c r="O48" s="31">
        <v>63.5</v>
      </c>
      <c r="P48" s="25">
        <f t="shared" si="0"/>
        <v>36.5</v>
      </c>
    </row>
    <row r="49" spans="7:16" ht="15.75" thickBot="1" x14ac:dyDescent="0.3">
      <c r="G49" s="23">
        <v>46</v>
      </c>
      <c r="H49" s="24">
        <v>46</v>
      </c>
      <c r="I49" s="25">
        <v>54</v>
      </c>
      <c r="N49" s="23">
        <v>45</v>
      </c>
      <c r="O49" s="31">
        <v>65</v>
      </c>
      <c r="P49" s="25">
        <f t="shared" si="0"/>
        <v>35</v>
      </c>
    </row>
    <row r="50" spans="7:16" ht="15.75" thickBot="1" x14ac:dyDescent="0.3">
      <c r="G50" s="23">
        <v>47</v>
      </c>
      <c r="H50" s="24">
        <v>47</v>
      </c>
      <c r="I50" s="25">
        <v>53</v>
      </c>
      <c r="N50" s="23">
        <v>46</v>
      </c>
      <c r="O50" s="31">
        <v>66.5</v>
      </c>
      <c r="P50" s="25">
        <f t="shared" si="0"/>
        <v>33.5</v>
      </c>
    </row>
    <row r="51" spans="7:16" ht="15.75" thickBot="1" x14ac:dyDescent="0.3">
      <c r="G51" s="23">
        <v>48</v>
      </c>
      <c r="H51" s="24">
        <v>48</v>
      </c>
      <c r="I51" s="25">
        <v>52</v>
      </c>
      <c r="N51" s="23">
        <v>47</v>
      </c>
      <c r="O51" s="31">
        <v>68</v>
      </c>
      <c r="P51" s="25">
        <f t="shared" si="0"/>
        <v>32</v>
      </c>
    </row>
    <row r="52" spans="7:16" ht="15.75" thickBot="1" x14ac:dyDescent="0.3">
      <c r="G52" s="23">
        <v>49</v>
      </c>
      <c r="H52" s="24">
        <v>49</v>
      </c>
      <c r="I52" s="25">
        <v>51</v>
      </c>
      <c r="N52" s="23">
        <v>48</v>
      </c>
      <c r="O52" s="31">
        <v>69.5</v>
      </c>
      <c r="P52" s="25">
        <f t="shared" si="0"/>
        <v>30.5</v>
      </c>
    </row>
    <row r="53" spans="7:16" ht="15.75" thickBot="1" x14ac:dyDescent="0.3">
      <c r="G53" s="23">
        <v>50</v>
      </c>
      <c r="H53" s="24">
        <v>50</v>
      </c>
      <c r="I53" s="25">
        <v>50</v>
      </c>
      <c r="N53" s="23">
        <v>49</v>
      </c>
      <c r="O53" s="31">
        <v>71</v>
      </c>
      <c r="P53" s="25">
        <f t="shared" si="0"/>
        <v>29</v>
      </c>
    </row>
    <row r="54" spans="7:16" ht="15.75" thickBot="1" x14ac:dyDescent="0.3">
      <c r="G54" s="23">
        <v>51</v>
      </c>
      <c r="H54" s="24">
        <v>51</v>
      </c>
      <c r="I54" s="25">
        <v>49</v>
      </c>
      <c r="N54" s="23">
        <v>50</v>
      </c>
      <c r="O54" s="31">
        <v>72.5</v>
      </c>
      <c r="P54" s="25">
        <f t="shared" si="0"/>
        <v>27.5</v>
      </c>
    </row>
    <row r="55" spans="7:16" ht="15.75" thickBot="1" x14ac:dyDescent="0.3">
      <c r="G55" s="23">
        <v>52</v>
      </c>
      <c r="H55" s="24">
        <v>52</v>
      </c>
      <c r="I55" s="25">
        <v>48</v>
      </c>
      <c r="N55" s="23">
        <v>51</v>
      </c>
      <c r="O55" s="31">
        <v>74</v>
      </c>
      <c r="P55" s="25">
        <f t="shared" si="0"/>
        <v>26</v>
      </c>
    </row>
    <row r="56" spans="7:16" ht="15.75" thickBot="1" x14ac:dyDescent="0.3">
      <c r="G56" s="23">
        <v>53</v>
      </c>
      <c r="H56" s="24">
        <v>53</v>
      </c>
      <c r="I56" s="25">
        <v>47</v>
      </c>
      <c r="N56" s="23">
        <v>52</v>
      </c>
      <c r="O56" s="31">
        <v>75.5</v>
      </c>
      <c r="P56" s="25">
        <f t="shared" si="0"/>
        <v>24.5</v>
      </c>
    </row>
    <row r="57" spans="7:16" ht="15.75" thickBot="1" x14ac:dyDescent="0.3">
      <c r="G57" s="23">
        <v>54</v>
      </c>
      <c r="H57" s="24">
        <v>54</v>
      </c>
      <c r="I57" s="25">
        <v>46</v>
      </c>
      <c r="N57" s="23">
        <v>53</v>
      </c>
      <c r="O57" s="31">
        <v>77</v>
      </c>
      <c r="P57" s="25">
        <f t="shared" si="0"/>
        <v>23</v>
      </c>
    </row>
    <row r="58" spans="7:16" ht="15.75" thickBot="1" x14ac:dyDescent="0.3">
      <c r="G58" s="23">
        <v>55</v>
      </c>
      <c r="H58" s="24">
        <v>55</v>
      </c>
      <c r="I58" s="25">
        <v>45</v>
      </c>
      <c r="N58" s="23">
        <v>54</v>
      </c>
      <c r="O58" s="31">
        <v>78.5</v>
      </c>
      <c r="P58" s="25">
        <f t="shared" si="0"/>
        <v>21.5</v>
      </c>
    </row>
    <row r="59" spans="7:16" ht="15.75" thickBot="1" x14ac:dyDescent="0.3">
      <c r="G59" s="23">
        <v>56</v>
      </c>
      <c r="H59" s="24">
        <v>56</v>
      </c>
      <c r="I59" s="25">
        <v>44</v>
      </c>
      <c r="N59" s="23">
        <v>55</v>
      </c>
      <c r="O59" s="31">
        <v>80</v>
      </c>
      <c r="P59" s="25">
        <f t="shared" si="0"/>
        <v>20</v>
      </c>
    </row>
    <row r="60" spans="7:16" ht="15.75" thickBot="1" x14ac:dyDescent="0.3">
      <c r="G60" s="23">
        <v>57</v>
      </c>
      <c r="H60" s="24">
        <v>57</v>
      </c>
      <c r="I60" s="25">
        <v>43</v>
      </c>
      <c r="N60" s="23">
        <v>56</v>
      </c>
      <c r="O60" s="31">
        <v>81.5</v>
      </c>
      <c r="P60" s="25">
        <f t="shared" si="0"/>
        <v>18.5</v>
      </c>
    </row>
    <row r="61" spans="7:16" ht="15.75" thickBot="1" x14ac:dyDescent="0.3">
      <c r="G61" s="23">
        <v>58</v>
      </c>
      <c r="H61" s="24">
        <v>58</v>
      </c>
      <c r="I61" s="25">
        <v>42</v>
      </c>
      <c r="N61" s="23">
        <v>57</v>
      </c>
      <c r="O61" s="31">
        <v>83</v>
      </c>
      <c r="P61" s="25">
        <f t="shared" si="0"/>
        <v>17</v>
      </c>
    </row>
    <row r="62" spans="7:16" ht="15.75" thickBot="1" x14ac:dyDescent="0.3">
      <c r="G62" s="23">
        <v>59</v>
      </c>
      <c r="H62" s="24">
        <v>59</v>
      </c>
      <c r="I62" s="25">
        <v>41</v>
      </c>
      <c r="N62" s="23">
        <v>58</v>
      </c>
      <c r="O62" s="31">
        <v>84.5</v>
      </c>
      <c r="P62" s="25">
        <f t="shared" si="0"/>
        <v>15.5</v>
      </c>
    </row>
    <row r="63" spans="7:16" ht="15.75" thickBot="1" x14ac:dyDescent="0.3">
      <c r="G63" s="23">
        <v>60</v>
      </c>
      <c r="H63" s="24">
        <v>60</v>
      </c>
      <c r="I63" s="25">
        <v>40</v>
      </c>
      <c r="N63" s="23">
        <v>59</v>
      </c>
      <c r="O63" s="31">
        <v>85</v>
      </c>
      <c r="P63" s="37">
        <f t="shared" si="0"/>
        <v>14</v>
      </c>
    </row>
    <row r="64" spans="7:16" ht="15.75" thickBot="1" x14ac:dyDescent="0.3">
      <c r="G64" s="23">
        <v>61</v>
      </c>
      <c r="H64" s="24">
        <v>61</v>
      </c>
      <c r="I64" s="25">
        <v>39</v>
      </c>
      <c r="N64" s="23">
        <v>60</v>
      </c>
    </row>
    <row r="65" spans="7:15" ht="15.75" thickBot="1" x14ac:dyDescent="0.3">
      <c r="G65" s="23">
        <v>62</v>
      </c>
      <c r="H65" s="24">
        <v>62</v>
      </c>
      <c r="I65" s="25">
        <v>38</v>
      </c>
      <c r="N65" s="23">
        <v>61</v>
      </c>
      <c r="O65" s="44"/>
    </row>
    <row r="66" spans="7:15" ht="15.75" thickBot="1" x14ac:dyDescent="0.3">
      <c r="G66" s="23">
        <v>63</v>
      </c>
      <c r="H66" s="24">
        <v>63</v>
      </c>
      <c r="I66" s="25">
        <v>37</v>
      </c>
      <c r="N66" s="23">
        <v>62</v>
      </c>
      <c r="O66" s="44"/>
    </row>
    <row r="67" spans="7:15" ht="15.75" thickBot="1" x14ac:dyDescent="0.3">
      <c r="G67" s="23">
        <v>64</v>
      </c>
      <c r="H67" s="24">
        <v>64</v>
      </c>
      <c r="I67" s="25">
        <v>36</v>
      </c>
      <c r="N67" s="23">
        <v>63</v>
      </c>
      <c r="O67" s="44"/>
    </row>
    <row r="68" spans="7:15" ht="15.75" thickBot="1" x14ac:dyDescent="0.3">
      <c r="G68" s="23">
        <v>65</v>
      </c>
      <c r="H68" s="24">
        <v>65</v>
      </c>
      <c r="I68" s="25">
        <v>35</v>
      </c>
      <c r="N68" s="23">
        <v>64</v>
      </c>
      <c r="O68" s="44"/>
    </row>
    <row r="69" spans="7:15" ht="15.75" thickBot="1" x14ac:dyDescent="0.3">
      <c r="G69" s="23">
        <v>66</v>
      </c>
      <c r="H69" s="24">
        <v>66</v>
      </c>
      <c r="I69" s="25">
        <v>34</v>
      </c>
      <c r="N69" s="23">
        <v>65</v>
      </c>
      <c r="O69" s="44"/>
    </row>
    <row r="70" spans="7:15" ht="15.75" thickBot="1" x14ac:dyDescent="0.3">
      <c r="G70" s="23">
        <v>67</v>
      </c>
      <c r="H70" s="24">
        <v>67</v>
      </c>
      <c r="I70" s="25">
        <v>33</v>
      </c>
      <c r="N70" s="23">
        <v>66</v>
      </c>
      <c r="O70" s="44"/>
    </row>
    <row r="71" spans="7:15" ht="15.75" thickBot="1" x14ac:dyDescent="0.3">
      <c r="G71" s="23">
        <v>68</v>
      </c>
      <c r="H71" s="24">
        <v>68</v>
      </c>
      <c r="I71" s="25">
        <v>32</v>
      </c>
      <c r="N71" s="23">
        <v>67</v>
      </c>
      <c r="O71" s="44"/>
    </row>
    <row r="72" spans="7:15" ht="15.75" thickBot="1" x14ac:dyDescent="0.3">
      <c r="G72" s="23">
        <v>69</v>
      </c>
      <c r="H72" s="24">
        <v>69</v>
      </c>
      <c r="I72" s="25">
        <v>31</v>
      </c>
      <c r="N72" s="23">
        <v>68</v>
      </c>
      <c r="O72" s="44"/>
    </row>
    <row r="73" spans="7:15" ht="15.75" thickBot="1" x14ac:dyDescent="0.3">
      <c r="G73" s="23">
        <v>70</v>
      </c>
      <c r="H73" s="24">
        <v>70</v>
      </c>
      <c r="I73" s="37">
        <v>30</v>
      </c>
      <c r="N73" s="23">
        <v>69</v>
      </c>
      <c r="O73" s="44"/>
    </row>
    <row r="74" spans="7:15" ht="15.75" thickBot="1" x14ac:dyDescent="0.3">
      <c r="G74" s="15"/>
      <c r="H74" s="45"/>
      <c r="I74" s="46"/>
      <c r="N74" s="23">
        <v>70</v>
      </c>
      <c r="O74" s="44"/>
    </row>
    <row r="75" spans="7:15" ht="15.75" thickBot="1" x14ac:dyDescent="0.3">
      <c r="G75" s="15"/>
      <c r="H75" s="45"/>
      <c r="N75" s="23"/>
      <c r="O75" s="44"/>
    </row>
    <row r="76" spans="7:15" x14ac:dyDescent="0.25">
      <c r="G76" s="15"/>
      <c r="H76" s="45"/>
    </row>
    <row r="77" spans="7:15" x14ac:dyDescent="0.25">
      <c r="G77" s="15"/>
      <c r="H77" s="45"/>
    </row>
    <row r="78" spans="7:15" x14ac:dyDescent="0.25">
      <c r="G78" s="15"/>
      <c r="H78" s="45"/>
    </row>
    <row r="79" spans="7:15" x14ac:dyDescent="0.25">
      <c r="G79" s="15"/>
      <c r="H79" s="45"/>
    </row>
    <row r="80" spans="7:15" x14ac:dyDescent="0.25">
      <c r="G80" s="15"/>
      <c r="H80" s="45"/>
    </row>
    <row r="81" spans="7:8" x14ac:dyDescent="0.25">
      <c r="G81" s="15"/>
      <c r="H81" s="45"/>
    </row>
    <row r="82" spans="7:8" x14ac:dyDescent="0.25">
      <c r="G82" s="15"/>
      <c r="H82" s="45"/>
    </row>
    <row r="83" spans="7:8" x14ac:dyDescent="0.25">
      <c r="G83" s="15"/>
      <c r="H83" s="45"/>
    </row>
    <row r="84" spans="7:8" x14ac:dyDescent="0.25">
      <c r="G84" s="15"/>
      <c r="H84" s="45"/>
    </row>
    <row r="85" spans="7:8" x14ac:dyDescent="0.25">
      <c r="G85" s="15"/>
      <c r="H85" s="45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84"/>
  <sheetViews>
    <sheetView tabSelected="1" zoomScale="130" zoomScaleNormal="130" workbookViewId="0">
      <selection activeCell="E23" sqref="E23"/>
    </sheetView>
  </sheetViews>
  <sheetFormatPr defaultRowHeight="15" x14ac:dyDescent="0.25"/>
  <cols>
    <col min="1" max="1" width="21.7109375" style="81" bestFit="1" customWidth="1"/>
    <col min="2" max="2" width="17" style="81" customWidth="1"/>
    <col min="3" max="3" width="19.140625" style="81" customWidth="1"/>
    <col min="4" max="4" width="15.5703125" style="81" bestFit="1" customWidth="1"/>
    <col min="5" max="5" width="27.140625" style="81" customWidth="1"/>
    <col min="6" max="6" width="24" style="81" customWidth="1"/>
    <col min="7" max="7" width="8.85546875" style="81" customWidth="1"/>
    <col min="8" max="8" width="16.28515625" style="81" bestFit="1" customWidth="1"/>
    <col min="9" max="9" width="12" style="81" bestFit="1" customWidth="1"/>
    <col min="10" max="11" width="9.140625" style="81"/>
  </cols>
  <sheetData>
    <row r="1" spans="1:11" x14ac:dyDescent="0.25">
      <c r="A1" s="97"/>
      <c r="B1" s="98"/>
      <c r="C1" s="98"/>
      <c r="D1" s="99"/>
    </row>
    <row r="2" spans="1:11" x14ac:dyDescent="0.25">
      <c r="A2" s="100"/>
      <c r="C2" s="101" t="s">
        <v>70</v>
      </c>
      <c r="D2" s="102"/>
      <c r="G2" s="82" t="s">
        <v>56</v>
      </c>
      <c r="H2" s="67" t="s">
        <v>69</v>
      </c>
      <c r="I2" s="68" t="s">
        <v>35</v>
      </c>
      <c r="K2" s="81" t="s">
        <v>64</v>
      </c>
    </row>
    <row r="3" spans="1:11" ht="18.75" x14ac:dyDescent="0.3">
      <c r="A3" s="100" t="s">
        <v>7</v>
      </c>
      <c r="B3" s="4"/>
      <c r="C3" s="103">
        <f>C4+C5</f>
        <v>18600</v>
      </c>
      <c r="D3" s="104" t="s">
        <v>53</v>
      </c>
      <c r="F3" s="50" t="s">
        <v>61</v>
      </c>
      <c r="G3" s="68" t="s">
        <v>68</v>
      </c>
      <c r="H3" s="69">
        <v>24.71</v>
      </c>
      <c r="I3" s="70">
        <f>H3*10.764</f>
        <v>265.97843999999998</v>
      </c>
      <c r="K3" s="81" t="s">
        <v>59</v>
      </c>
    </row>
    <row r="4" spans="1:11" ht="30" x14ac:dyDescent="0.25">
      <c r="A4" s="105" t="s">
        <v>8</v>
      </c>
      <c r="B4" s="4"/>
      <c r="C4" s="103">
        <v>2800</v>
      </c>
      <c r="D4" s="106"/>
      <c r="F4" s="72" t="s">
        <v>72</v>
      </c>
      <c r="G4" s="68" t="s">
        <v>76</v>
      </c>
      <c r="H4" s="68"/>
      <c r="I4" s="71"/>
    </row>
    <row r="5" spans="1:11" x14ac:dyDescent="0.25">
      <c r="A5" s="100" t="s">
        <v>9</v>
      </c>
      <c r="B5" s="4"/>
      <c r="C5" s="103">
        <v>15800</v>
      </c>
      <c r="D5" s="106"/>
      <c r="G5" s="82"/>
      <c r="H5" s="82"/>
      <c r="I5" s="71"/>
    </row>
    <row r="6" spans="1:11" x14ac:dyDescent="0.25">
      <c r="A6" s="100" t="s">
        <v>10</v>
      </c>
      <c r="B6" s="4"/>
      <c r="C6" s="103">
        <f>C4</f>
        <v>2800</v>
      </c>
      <c r="D6" s="106"/>
      <c r="G6" s="107"/>
      <c r="H6" s="107"/>
      <c r="I6" s="71"/>
    </row>
    <row r="7" spans="1:11" x14ac:dyDescent="0.25">
      <c r="A7" s="100" t="s">
        <v>11</v>
      </c>
      <c r="B7" s="108"/>
      <c r="C7" s="109">
        <v>0</v>
      </c>
      <c r="D7" s="109"/>
    </row>
    <row r="8" spans="1:11" x14ac:dyDescent="0.25">
      <c r="A8" s="100" t="s">
        <v>12</v>
      </c>
      <c r="B8" s="108"/>
      <c r="C8" s="109">
        <f>C9-C7</f>
        <v>60</v>
      </c>
      <c r="D8" s="110" t="s">
        <v>58</v>
      </c>
      <c r="E8" s="67">
        <v>2021</v>
      </c>
      <c r="F8" s="82"/>
    </row>
    <row r="9" spans="1:11" x14ac:dyDescent="0.25">
      <c r="A9" s="100" t="s">
        <v>13</v>
      </c>
      <c r="B9" s="108"/>
      <c r="C9" s="109">
        <v>60</v>
      </c>
      <c r="D9" s="110"/>
      <c r="E9" s="67">
        <v>2024</v>
      </c>
      <c r="F9" s="82"/>
    </row>
    <row r="10" spans="1:11" ht="30" x14ac:dyDescent="0.25">
      <c r="A10" s="105" t="s">
        <v>14</v>
      </c>
      <c r="B10" s="108"/>
      <c r="C10" s="109">
        <f>90*C7/C9</f>
        <v>0</v>
      </c>
      <c r="D10" s="68"/>
      <c r="E10" s="82"/>
      <c r="F10" s="91"/>
      <c r="G10" s="89"/>
    </row>
    <row r="11" spans="1:11" x14ac:dyDescent="0.25">
      <c r="A11" s="100"/>
      <c r="B11" s="111"/>
      <c r="C11" s="112">
        <f>C10%</f>
        <v>0</v>
      </c>
      <c r="D11" s="113"/>
      <c r="E11" s="82"/>
      <c r="F11" s="82"/>
    </row>
    <row r="12" spans="1:11" x14ac:dyDescent="0.25">
      <c r="A12" s="100" t="s">
        <v>15</v>
      </c>
      <c r="B12" s="4"/>
      <c r="C12" s="114">
        <f>C6*C11</f>
        <v>0</v>
      </c>
      <c r="D12" s="106"/>
    </row>
    <row r="13" spans="1:11" x14ac:dyDescent="0.25">
      <c r="A13" s="100" t="s">
        <v>16</v>
      </c>
      <c r="B13" s="4"/>
      <c r="C13" s="114">
        <f>C6-C12</f>
        <v>2800</v>
      </c>
      <c r="D13" s="106"/>
    </row>
    <row r="14" spans="1:11" x14ac:dyDescent="0.25">
      <c r="A14" s="100" t="s">
        <v>9</v>
      </c>
      <c r="B14" s="4"/>
      <c r="C14" s="103">
        <f>C5</f>
        <v>15800</v>
      </c>
      <c r="D14" s="106"/>
      <c r="F14" s="89"/>
      <c r="G14" s="89"/>
      <c r="H14" s="89"/>
    </row>
    <row r="15" spans="1:11" x14ac:dyDescent="0.25">
      <c r="B15" s="4"/>
      <c r="C15" s="103"/>
      <c r="D15" s="106"/>
      <c r="H15" s="89"/>
    </row>
    <row r="16" spans="1:11" x14ac:dyDescent="0.25">
      <c r="A16" s="115" t="s">
        <v>17</v>
      </c>
      <c r="B16" s="116"/>
      <c r="C16" s="117">
        <f>C14+C13</f>
        <v>18600</v>
      </c>
      <c r="D16" s="104"/>
      <c r="E16" s="118"/>
      <c r="H16" s="89"/>
    </row>
    <row r="17" spans="1:8" x14ac:dyDescent="0.25">
      <c r="A17" s="81" t="s">
        <v>63</v>
      </c>
      <c r="B17" s="108"/>
      <c r="C17" s="109"/>
      <c r="D17" s="109"/>
      <c r="H17" s="89"/>
    </row>
    <row r="18" spans="1:8" ht="19.5" x14ac:dyDescent="0.3">
      <c r="A18" s="115" t="s">
        <v>59</v>
      </c>
      <c r="B18" s="82"/>
      <c r="C18" s="119">
        <v>266</v>
      </c>
      <c r="D18" s="119"/>
      <c r="E18" s="120" t="s">
        <v>65</v>
      </c>
    </row>
    <row r="19" spans="1:8" x14ac:dyDescent="0.25">
      <c r="A19" s="100"/>
      <c r="B19" s="109"/>
      <c r="C19" s="121">
        <f>C18*C16</f>
        <v>4947600</v>
      </c>
      <c r="D19" s="81" t="s">
        <v>39</v>
      </c>
      <c r="E19" s="122"/>
      <c r="H19" s="89"/>
    </row>
    <row r="20" spans="1:8" x14ac:dyDescent="0.25">
      <c r="A20" s="100"/>
      <c r="B20" s="118"/>
      <c r="C20" s="121">
        <f>C19*0.85</f>
        <v>4205460</v>
      </c>
      <c r="D20" s="81" t="s">
        <v>18</v>
      </c>
      <c r="E20" s="118"/>
      <c r="F20" s="3"/>
      <c r="H20" s="89"/>
    </row>
    <row r="21" spans="1:8" x14ac:dyDescent="0.25">
      <c r="A21" s="100"/>
      <c r="C21" s="121">
        <f>C19*0.7</f>
        <v>3463320</v>
      </c>
      <c r="D21" s="81" t="s">
        <v>19</v>
      </c>
      <c r="E21" s="118"/>
      <c r="F21" s="118"/>
    </row>
    <row r="22" spans="1:8" x14ac:dyDescent="0.25">
      <c r="A22" s="100"/>
      <c r="E22" s="118"/>
    </row>
    <row r="23" spans="1:8" x14ac:dyDescent="0.25">
      <c r="A23" s="123" t="s">
        <v>20</v>
      </c>
      <c r="B23" s="124"/>
      <c r="C23" s="125">
        <f>C4*D23</f>
        <v>819280.00000000012</v>
      </c>
      <c r="D23" s="125">
        <f>C18*1.1</f>
        <v>292.60000000000002</v>
      </c>
      <c r="E23" s="131"/>
    </row>
    <row r="24" spans="1:8" x14ac:dyDescent="0.25">
      <c r="A24" s="100" t="s">
        <v>21</v>
      </c>
      <c r="C24" s="81">
        <f>433.4*10438</f>
        <v>4523829.2</v>
      </c>
    </row>
    <row r="25" spans="1:8" x14ac:dyDescent="0.25">
      <c r="A25" s="100" t="s">
        <v>22</v>
      </c>
      <c r="C25" s="118">
        <f>C19*0.025/12</f>
        <v>10307.5</v>
      </c>
      <c r="D25" s="118"/>
    </row>
    <row r="26" spans="1:8" x14ac:dyDescent="0.25">
      <c r="C26" s="118"/>
      <c r="D26" s="118"/>
      <c r="F26" s="68" t="s">
        <v>66</v>
      </c>
    </row>
    <row r="27" spans="1:8" x14ac:dyDescent="0.25">
      <c r="A27" s="82" t="s">
        <v>79</v>
      </c>
      <c r="B27" s="82"/>
      <c r="C27" s="126"/>
      <c r="D27" s="126"/>
    </row>
    <row r="28" spans="1:8" x14ac:dyDescent="0.25">
      <c r="D28" s="89"/>
    </row>
    <row r="29" spans="1:8" x14ac:dyDescent="0.25">
      <c r="A29" s="129" t="s">
        <v>80</v>
      </c>
      <c r="B29" s="67" t="s">
        <v>81</v>
      </c>
    </row>
    <row r="30" spans="1:8" ht="18.75" x14ac:dyDescent="0.3">
      <c r="A30" s="109"/>
      <c r="B30" s="130">
        <v>4240140</v>
      </c>
      <c r="E30" s="76" t="s">
        <v>62</v>
      </c>
      <c r="F30" s="76"/>
    </row>
    <row r="31" spans="1:8" ht="18.75" x14ac:dyDescent="0.3">
      <c r="E31" s="76" t="s">
        <v>77</v>
      </c>
      <c r="F31" s="76"/>
    </row>
    <row r="32" spans="1:8" ht="18.75" x14ac:dyDescent="0.3">
      <c r="E32" s="73" t="s">
        <v>39</v>
      </c>
      <c r="F32" s="73">
        <f>C19</f>
        <v>4947600</v>
      </c>
    </row>
    <row r="33" spans="1:8" ht="18.75" x14ac:dyDescent="0.3">
      <c r="D33" s="68" t="s">
        <v>65</v>
      </c>
      <c r="E33" s="73" t="s">
        <v>18</v>
      </c>
      <c r="F33" s="73">
        <f>C20</f>
        <v>4205460</v>
      </c>
      <c r="H33" s="118">
        <f>F32*80</f>
        <v>395808000</v>
      </c>
    </row>
    <row r="34" spans="1:8" ht="18.75" x14ac:dyDescent="0.3">
      <c r="E34" s="73" t="s">
        <v>19</v>
      </c>
      <c r="F34" s="73">
        <f>C21</f>
        <v>3463320</v>
      </c>
    </row>
    <row r="46" spans="1:8" x14ac:dyDescent="0.25">
      <c r="A46" s="127"/>
    </row>
    <row r="59" spans="1:1" ht="15.75" x14ac:dyDescent="0.25">
      <c r="A59" s="128"/>
    </row>
    <row r="60" spans="1:1" ht="15.75" x14ac:dyDescent="0.25">
      <c r="A60" s="128"/>
    </row>
    <row r="61" spans="1:1" ht="15.75" x14ac:dyDescent="0.25">
      <c r="A61" s="128"/>
    </row>
    <row r="62" spans="1:1" ht="15.75" x14ac:dyDescent="0.25">
      <c r="A62" s="128"/>
    </row>
    <row r="63" spans="1:1" ht="15.75" x14ac:dyDescent="0.25">
      <c r="A63" s="128"/>
    </row>
    <row r="64" spans="1:1" ht="15.75" x14ac:dyDescent="0.25">
      <c r="A64" s="128"/>
    </row>
    <row r="65" spans="1:1" ht="15.75" x14ac:dyDescent="0.25">
      <c r="A65" s="128"/>
    </row>
    <row r="84" spans="3:3" x14ac:dyDescent="0.25">
      <c r="C84" s="81">
        <f>C83*C82</f>
        <v>0</v>
      </c>
    </row>
  </sheetData>
  <mergeCells count="3">
    <mergeCell ref="G6:H6"/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6"/>
  <sheetViews>
    <sheetView topLeftCell="C4" zoomScaleNormal="100" workbookViewId="0">
      <selection activeCell="C23" sqref="C23:E28"/>
    </sheetView>
  </sheetViews>
  <sheetFormatPr defaultRowHeight="15" x14ac:dyDescent="0.25"/>
  <cols>
    <col min="1" max="1" width="4.28515625" style="81" customWidth="1"/>
    <col min="2" max="2" width="11.140625" style="81" bestFit="1" customWidth="1"/>
    <col min="3" max="3" width="12.5703125" style="81" customWidth="1"/>
    <col min="4" max="4" width="17.42578125" style="81" customWidth="1"/>
    <col min="5" max="5" width="18.7109375" style="81" customWidth="1"/>
    <col min="6" max="6" width="14" style="81" customWidth="1"/>
    <col min="7" max="7" width="22.28515625" style="81" customWidth="1"/>
    <col min="8" max="8" width="12" style="81" customWidth="1"/>
    <col min="9" max="9" width="16.140625" style="81" customWidth="1"/>
    <col min="10" max="10" width="9.85546875" style="81" customWidth="1"/>
    <col min="11" max="13" width="0" style="81" hidden="1" customWidth="1"/>
    <col min="14" max="14" width="9.5703125" style="81" customWidth="1"/>
    <col min="15" max="18" width="12.85546875" style="81" customWidth="1"/>
    <col min="19" max="19" width="16.140625" style="81" customWidth="1"/>
    <col min="20" max="20" width="13.85546875" style="81" customWidth="1"/>
    <col min="21" max="21" width="8.85546875" style="81" customWidth="1"/>
    <col min="22" max="22" width="6.28515625" style="81" customWidth="1"/>
    <col min="23" max="27" width="9.140625" style="81"/>
    <col min="28" max="28" width="10.42578125" style="81" bestFit="1" customWidth="1"/>
    <col min="32" max="32" width="10.42578125" bestFit="1" customWidth="1"/>
  </cols>
  <sheetData>
    <row r="1" spans="1:32" s="1" customFormat="1" ht="60" x14ac:dyDescent="0.25">
      <c r="A1" s="78" t="s">
        <v>0</v>
      </c>
      <c r="B1" s="78" t="s">
        <v>3</v>
      </c>
      <c r="C1" s="78" t="s">
        <v>55</v>
      </c>
      <c r="D1" s="78" t="s">
        <v>5</v>
      </c>
      <c r="E1" s="78" t="s">
        <v>1</v>
      </c>
      <c r="F1" s="78" t="s">
        <v>4</v>
      </c>
      <c r="G1" s="78" t="s">
        <v>78</v>
      </c>
      <c r="H1" s="78" t="s">
        <v>6</v>
      </c>
      <c r="I1" s="79" t="s">
        <v>2</v>
      </c>
      <c r="J1" s="79" t="s">
        <v>73</v>
      </c>
      <c r="K1" s="78"/>
      <c r="L1" s="78"/>
      <c r="M1" s="78"/>
      <c r="N1" s="78"/>
      <c r="O1" s="80" t="s">
        <v>59</v>
      </c>
      <c r="P1" s="80" t="s">
        <v>74</v>
      </c>
      <c r="Q1" s="80" t="s">
        <v>75</v>
      </c>
      <c r="R1" s="78" t="s">
        <v>76</v>
      </c>
      <c r="S1" s="78" t="s">
        <v>1</v>
      </c>
      <c r="T1" s="78" t="s">
        <v>59</v>
      </c>
      <c r="U1" s="78" t="s">
        <v>57</v>
      </c>
      <c r="V1" s="78"/>
      <c r="W1" s="78"/>
      <c r="X1" s="78"/>
      <c r="Y1" s="78"/>
      <c r="Z1" s="78"/>
      <c r="AA1" s="78"/>
      <c r="AB1" s="78"/>
    </row>
    <row r="2" spans="1:32" x14ac:dyDescent="0.25">
      <c r="B2" s="82">
        <v>652</v>
      </c>
      <c r="C2" s="82">
        <f>B2*1.1</f>
        <v>717.2</v>
      </c>
      <c r="D2" s="83">
        <f t="shared" ref="D2:D15" si="0">C2*1.2</f>
        <v>860.64</v>
      </c>
      <c r="E2" s="83">
        <v>12000000</v>
      </c>
      <c r="F2" s="83">
        <f t="shared" ref="F2:F17" si="1">ROUND((E2/B2),0)</f>
        <v>18405</v>
      </c>
      <c r="G2" s="84">
        <f t="shared" ref="G2:G15" si="2">ROUND((E2/C2),0)</f>
        <v>16732</v>
      </c>
      <c r="H2" s="81">
        <f>E2/D2</f>
        <v>13943.112102621306</v>
      </c>
      <c r="I2" s="85">
        <v>23</v>
      </c>
      <c r="J2" s="85">
        <v>2307</v>
      </c>
      <c r="K2" s="82"/>
      <c r="L2" s="82"/>
      <c r="M2" s="82"/>
      <c r="N2" s="85">
        <v>24.71</v>
      </c>
      <c r="O2" s="86">
        <f>N2*10.764</f>
        <v>265.97843999999998</v>
      </c>
      <c r="P2" s="86">
        <f>4.11*10.764</f>
        <v>44.24004</v>
      </c>
      <c r="Q2" s="86">
        <f>O2+P2</f>
        <v>310.21848</v>
      </c>
      <c r="R2" s="83">
        <f>Q2*1.1</f>
        <v>341.24032800000003</v>
      </c>
      <c r="S2" s="83">
        <v>6139639</v>
      </c>
      <c r="T2" s="83">
        <f>S2/Q2</f>
        <v>19791.338672022375</v>
      </c>
      <c r="U2" s="87">
        <f>S2/R2</f>
        <v>17992.126065474884</v>
      </c>
      <c r="AB2" s="88"/>
    </row>
    <row r="3" spans="1:32" x14ac:dyDescent="0.25">
      <c r="B3" s="81">
        <v>266</v>
      </c>
      <c r="C3" s="81">
        <f t="shared" ref="C3:C9" si="3">B3*1.1</f>
        <v>292.60000000000002</v>
      </c>
      <c r="D3" s="87">
        <f t="shared" ref="D3:D9" si="4">C3*1.2</f>
        <v>351.12</v>
      </c>
      <c r="E3" s="87">
        <v>5900000</v>
      </c>
      <c r="F3" s="87">
        <f t="shared" si="1"/>
        <v>22180</v>
      </c>
      <c r="G3" s="48">
        <f t="shared" si="2"/>
        <v>20164</v>
      </c>
      <c r="H3" s="81">
        <f t="shared" ref="H3:H16" si="5">E3/D3</f>
        <v>16803.372066529962</v>
      </c>
      <c r="I3" s="85">
        <v>23</v>
      </c>
      <c r="J3" s="85">
        <v>2302</v>
      </c>
      <c r="K3" s="82"/>
      <c r="L3" s="82"/>
      <c r="M3" s="82"/>
      <c r="N3" s="85">
        <v>24.71</v>
      </c>
      <c r="O3" s="86">
        <f t="shared" ref="O3:O8" si="6">N3*10.764</f>
        <v>265.97843999999998</v>
      </c>
      <c r="P3" s="86">
        <f t="shared" ref="P3" si="7">4.11*10.764</f>
        <v>44.24004</v>
      </c>
      <c r="Q3" s="86">
        <f t="shared" ref="Q3:Q7" si="8">O3+P3</f>
        <v>310.21848</v>
      </c>
      <c r="R3" s="83">
        <f t="shared" ref="R3:R10" si="9">Q3*1.1</f>
        <v>341.24032800000003</v>
      </c>
      <c r="S3" s="83">
        <v>4900000</v>
      </c>
      <c r="T3" s="83">
        <f t="shared" ref="T3:T9" si="10">S3/O3</f>
        <v>18422.545827398644</v>
      </c>
      <c r="U3" s="87">
        <f t="shared" ref="U3:U10" si="11">S3/R3</f>
        <v>14359.381344868474</v>
      </c>
      <c r="AF3" s="13"/>
    </row>
    <row r="4" spans="1:32" x14ac:dyDescent="0.25">
      <c r="B4" s="89">
        <v>430</v>
      </c>
      <c r="C4" s="81">
        <f t="shared" si="3"/>
        <v>473.00000000000006</v>
      </c>
      <c r="D4" s="87">
        <f t="shared" si="4"/>
        <v>567.6</v>
      </c>
      <c r="E4" s="87">
        <v>4800000</v>
      </c>
      <c r="F4" s="87">
        <f t="shared" si="1"/>
        <v>11163</v>
      </c>
      <c r="G4" s="48">
        <f t="shared" si="2"/>
        <v>10148</v>
      </c>
      <c r="H4" s="81">
        <f t="shared" si="5"/>
        <v>8456.6596194503163</v>
      </c>
      <c r="I4" s="82">
        <v>6</v>
      </c>
      <c r="J4" s="82">
        <v>611</v>
      </c>
      <c r="K4" s="82"/>
      <c r="L4" s="82"/>
      <c r="M4" s="82"/>
      <c r="N4" s="85">
        <v>24.71</v>
      </c>
      <c r="O4" s="86">
        <f t="shared" si="6"/>
        <v>265.97843999999998</v>
      </c>
      <c r="P4" s="86"/>
      <c r="Q4" s="86">
        <f t="shared" si="8"/>
        <v>265.97843999999998</v>
      </c>
      <c r="R4" s="83">
        <f t="shared" si="9"/>
        <v>292.57628399999999</v>
      </c>
      <c r="S4" s="83">
        <v>4900000</v>
      </c>
      <c r="T4" s="83">
        <f t="shared" si="10"/>
        <v>18422.545827398644</v>
      </c>
      <c r="U4" s="87">
        <f t="shared" si="11"/>
        <v>16747.768933998766</v>
      </c>
    </row>
    <row r="5" spans="1:32" x14ac:dyDescent="0.25">
      <c r="B5" s="81">
        <v>455</v>
      </c>
      <c r="C5" s="81">
        <f t="shared" si="3"/>
        <v>500.50000000000006</v>
      </c>
      <c r="D5" s="87">
        <f t="shared" si="4"/>
        <v>600.6</v>
      </c>
      <c r="E5" s="87">
        <v>6500000</v>
      </c>
      <c r="F5" s="87">
        <f t="shared" si="1"/>
        <v>14286</v>
      </c>
      <c r="G5" s="48">
        <f t="shared" si="2"/>
        <v>12987</v>
      </c>
      <c r="H5" s="81">
        <f t="shared" si="5"/>
        <v>10822.510822510822</v>
      </c>
      <c r="I5" s="82">
        <v>6</v>
      </c>
      <c r="J5" s="82">
        <v>602</v>
      </c>
      <c r="K5" s="82"/>
      <c r="L5" s="82"/>
      <c r="M5" s="82"/>
      <c r="N5" s="85">
        <v>32.17</v>
      </c>
      <c r="O5" s="86">
        <f t="shared" si="6"/>
        <v>346.27787999999998</v>
      </c>
      <c r="P5" s="86">
        <f>4.5*10.764</f>
        <v>48.437999999999995</v>
      </c>
      <c r="Q5" s="86">
        <f t="shared" si="8"/>
        <v>394.71587999999997</v>
      </c>
      <c r="R5" s="83">
        <f t="shared" si="9"/>
        <v>434.18746800000002</v>
      </c>
      <c r="S5" s="83">
        <v>6400000</v>
      </c>
      <c r="T5" s="83">
        <f t="shared" si="10"/>
        <v>18482.266323219952</v>
      </c>
      <c r="U5" s="87">
        <f t="shared" si="11"/>
        <v>14740.176701737508</v>
      </c>
    </row>
    <row r="6" spans="1:32" x14ac:dyDescent="0.25">
      <c r="B6" s="81">
        <v>400</v>
      </c>
      <c r="C6" s="81">
        <f t="shared" si="3"/>
        <v>440.00000000000006</v>
      </c>
      <c r="D6" s="87">
        <f t="shared" si="4"/>
        <v>528</v>
      </c>
      <c r="E6" s="87">
        <v>6180000</v>
      </c>
      <c r="F6" s="87">
        <f t="shared" si="1"/>
        <v>15450</v>
      </c>
      <c r="G6" s="48">
        <f t="shared" si="2"/>
        <v>14045</v>
      </c>
      <c r="H6" s="81">
        <f t="shared" si="5"/>
        <v>11704.545454545454</v>
      </c>
      <c r="I6" s="81">
        <v>7</v>
      </c>
      <c r="J6" s="81">
        <v>711</v>
      </c>
      <c r="O6" s="90">
        <v>266</v>
      </c>
      <c r="P6" s="87"/>
      <c r="Q6" s="90">
        <f t="shared" si="8"/>
        <v>266</v>
      </c>
      <c r="R6" s="87">
        <f t="shared" si="9"/>
        <v>292.60000000000002</v>
      </c>
      <c r="S6" s="87">
        <v>4050000</v>
      </c>
      <c r="T6" s="87">
        <f t="shared" si="10"/>
        <v>15225.563909774437</v>
      </c>
      <c r="U6" s="87">
        <f t="shared" si="11"/>
        <v>13841.421736158578</v>
      </c>
    </row>
    <row r="7" spans="1:32" x14ac:dyDescent="0.25">
      <c r="B7" s="91">
        <f>C7/1.1</f>
        <v>345.45454545454544</v>
      </c>
      <c r="C7" s="82">
        <v>380</v>
      </c>
      <c r="D7" s="83">
        <f t="shared" si="4"/>
        <v>456</v>
      </c>
      <c r="E7" s="83">
        <v>6200000</v>
      </c>
      <c r="F7" s="83">
        <f t="shared" si="1"/>
        <v>17947</v>
      </c>
      <c r="G7" s="84">
        <f t="shared" si="2"/>
        <v>16316</v>
      </c>
      <c r="H7" s="81">
        <f t="shared" si="5"/>
        <v>13596.491228070176</v>
      </c>
      <c r="O7" s="90">
        <f t="shared" si="6"/>
        <v>0</v>
      </c>
      <c r="P7" s="87"/>
      <c r="Q7" s="90">
        <f t="shared" si="8"/>
        <v>0</v>
      </c>
      <c r="R7" s="87">
        <f t="shared" si="9"/>
        <v>0</v>
      </c>
      <c r="S7" s="87"/>
      <c r="T7" s="87" t="e">
        <f t="shared" si="10"/>
        <v>#DIV/0!</v>
      </c>
      <c r="U7" s="87" t="e">
        <f t="shared" si="11"/>
        <v>#DIV/0!</v>
      </c>
    </row>
    <row r="8" spans="1:32" x14ac:dyDescent="0.25">
      <c r="B8" s="81">
        <v>400</v>
      </c>
      <c r="C8" s="81">
        <f t="shared" si="3"/>
        <v>440.00000000000006</v>
      </c>
      <c r="D8" s="87">
        <f t="shared" si="4"/>
        <v>528</v>
      </c>
      <c r="E8" s="87">
        <v>6180000</v>
      </c>
      <c r="F8" s="87">
        <f t="shared" si="1"/>
        <v>15450</v>
      </c>
      <c r="G8" s="48">
        <f t="shared" si="2"/>
        <v>14045</v>
      </c>
      <c r="H8" s="81">
        <f t="shared" si="5"/>
        <v>11704.545454545454</v>
      </c>
      <c r="O8" s="90">
        <f t="shared" si="6"/>
        <v>0</v>
      </c>
      <c r="P8" s="87"/>
      <c r="Q8" s="87"/>
      <c r="R8" s="87">
        <f t="shared" si="9"/>
        <v>0</v>
      </c>
      <c r="S8" s="87"/>
      <c r="T8" s="87" t="e">
        <f t="shared" si="10"/>
        <v>#DIV/0!</v>
      </c>
      <c r="U8" s="87" t="e">
        <f t="shared" si="11"/>
        <v>#DIV/0!</v>
      </c>
    </row>
    <row r="9" spans="1:32" x14ac:dyDescent="0.25">
      <c r="B9" s="82">
        <v>300</v>
      </c>
      <c r="C9" s="82">
        <f t="shared" si="3"/>
        <v>330</v>
      </c>
      <c r="D9" s="83">
        <f t="shared" si="4"/>
        <v>396</v>
      </c>
      <c r="E9" s="83">
        <v>5500000</v>
      </c>
      <c r="F9" s="83">
        <f t="shared" si="1"/>
        <v>18333</v>
      </c>
      <c r="G9" s="48">
        <f t="shared" si="2"/>
        <v>16667</v>
      </c>
      <c r="H9" s="81">
        <f t="shared" si="5"/>
        <v>13888.888888888889</v>
      </c>
      <c r="O9" s="87"/>
      <c r="P9" s="87"/>
      <c r="Q9" s="87"/>
      <c r="R9" s="87">
        <f t="shared" si="9"/>
        <v>0</v>
      </c>
      <c r="S9" s="87"/>
      <c r="T9" s="87" t="e">
        <f t="shared" si="10"/>
        <v>#DIV/0!</v>
      </c>
      <c r="U9" s="87" t="e">
        <f t="shared" si="11"/>
        <v>#DIV/0!</v>
      </c>
    </row>
    <row r="10" spans="1:32" x14ac:dyDescent="0.25">
      <c r="B10" s="81">
        <v>531</v>
      </c>
      <c r="C10" s="81">
        <f t="shared" ref="C10:C11" si="12">B10*1.2</f>
        <v>637.19999999999993</v>
      </c>
      <c r="D10" s="87">
        <f t="shared" si="0"/>
        <v>764.63999999999987</v>
      </c>
      <c r="E10" s="87">
        <v>6800000</v>
      </c>
      <c r="F10" s="87">
        <f t="shared" si="1"/>
        <v>12806</v>
      </c>
      <c r="G10" s="48">
        <f t="shared" si="2"/>
        <v>10672</v>
      </c>
      <c r="H10" s="81">
        <f t="shared" si="5"/>
        <v>8893.0738648252791</v>
      </c>
      <c r="R10" s="87">
        <f t="shared" si="9"/>
        <v>0</v>
      </c>
      <c r="S10" s="87"/>
      <c r="T10" s="87"/>
      <c r="U10" s="87" t="e">
        <f t="shared" si="11"/>
        <v>#DIV/0!</v>
      </c>
    </row>
    <row r="11" spans="1:32" ht="16.5" x14ac:dyDescent="0.3">
      <c r="B11" s="81">
        <v>647</v>
      </c>
      <c r="C11" s="81">
        <f t="shared" si="12"/>
        <v>776.4</v>
      </c>
      <c r="D11" s="87">
        <f t="shared" si="0"/>
        <v>931.68</v>
      </c>
      <c r="E11" s="87">
        <v>11800000</v>
      </c>
      <c r="F11" s="87">
        <f t="shared" si="1"/>
        <v>18238</v>
      </c>
      <c r="G11" s="48">
        <f t="shared" si="2"/>
        <v>15198</v>
      </c>
      <c r="H11" s="81">
        <f t="shared" si="5"/>
        <v>12665.29280439636</v>
      </c>
      <c r="S11" s="87"/>
      <c r="T11" s="87"/>
      <c r="W11" s="92"/>
      <c r="X11" s="5"/>
      <c r="Y11" s="5"/>
      <c r="Z11" s="5"/>
      <c r="AA11" s="5"/>
      <c r="AB11" s="5"/>
      <c r="AC11" s="5"/>
      <c r="AD11" s="5"/>
    </row>
    <row r="12" spans="1:32" ht="18.75" x14ac:dyDescent="0.25">
      <c r="B12" s="81">
        <v>300</v>
      </c>
      <c r="C12" s="81">
        <f t="shared" ref="C12:C15" si="13">B12*1.2</f>
        <v>360</v>
      </c>
      <c r="D12" s="81">
        <f t="shared" si="0"/>
        <v>432</v>
      </c>
      <c r="E12" s="87">
        <v>5500000</v>
      </c>
      <c r="F12" s="81">
        <f t="shared" si="1"/>
        <v>18333</v>
      </c>
      <c r="G12" s="48">
        <f t="shared" si="2"/>
        <v>15278</v>
      </c>
      <c r="H12" s="81">
        <f t="shared" si="5"/>
        <v>12731.481481481482</v>
      </c>
      <c r="S12" s="87"/>
      <c r="T12" s="87"/>
      <c r="W12" s="93"/>
    </row>
    <row r="13" spans="1:32" x14ac:dyDescent="0.25">
      <c r="B13" s="81">
        <v>350</v>
      </c>
      <c r="C13" s="81">
        <f t="shared" si="13"/>
        <v>420</v>
      </c>
      <c r="D13" s="81">
        <f t="shared" si="0"/>
        <v>504</v>
      </c>
      <c r="E13" s="87">
        <v>5900000</v>
      </c>
      <c r="F13" s="81">
        <f t="shared" si="1"/>
        <v>16857</v>
      </c>
      <c r="G13" s="48">
        <f t="shared" si="2"/>
        <v>14048</v>
      </c>
      <c r="H13" s="81">
        <f t="shared" si="5"/>
        <v>11706.349206349207</v>
      </c>
      <c r="S13" s="87"/>
      <c r="T13" s="87"/>
    </row>
    <row r="14" spans="1:32" x14ac:dyDescent="0.25">
      <c r="B14" s="81">
        <v>0</v>
      </c>
      <c r="C14" s="81">
        <f t="shared" si="13"/>
        <v>0</v>
      </c>
      <c r="D14" s="81">
        <f t="shared" si="0"/>
        <v>0</v>
      </c>
      <c r="E14" s="87">
        <v>0</v>
      </c>
      <c r="F14" s="81" t="e">
        <f t="shared" si="1"/>
        <v>#DIV/0!</v>
      </c>
      <c r="G14" s="48" t="e">
        <f t="shared" si="2"/>
        <v>#DIV/0!</v>
      </c>
      <c r="H14" s="81" t="e">
        <f t="shared" si="5"/>
        <v>#DIV/0!</v>
      </c>
      <c r="S14" s="87"/>
      <c r="T14" s="87"/>
    </row>
    <row r="15" spans="1:32" x14ac:dyDescent="0.25">
      <c r="B15" s="81">
        <v>0</v>
      </c>
      <c r="C15" s="81">
        <f t="shared" si="13"/>
        <v>0</v>
      </c>
      <c r="D15" s="81">
        <f t="shared" si="0"/>
        <v>0</v>
      </c>
      <c r="E15" s="87">
        <v>0</v>
      </c>
      <c r="F15" s="81" t="e">
        <f t="shared" si="1"/>
        <v>#DIV/0!</v>
      </c>
      <c r="G15" s="48" t="e">
        <f t="shared" si="2"/>
        <v>#DIV/0!</v>
      </c>
      <c r="H15" s="81" t="e">
        <f t="shared" si="5"/>
        <v>#DIV/0!</v>
      </c>
      <c r="S15" s="87"/>
      <c r="T15" s="87"/>
    </row>
    <row r="16" spans="1:32" x14ac:dyDescent="0.25">
      <c r="B16" s="81">
        <v>0</v>
      </c>
      <c r="C16" s="81">
        <f t="shared" ref="C16:C19" si="14">B16*1.2</f>
        <v>0</v>
      </c>
      <c r="D16" s="81">
        <f t="shared" ref="D16:D19" si="15">C16*1.2</f>
        <v>0</v>
      </c>
      <c r="E16" s="87">
        <v>0</v>
      </c>
      <c r="F16" s="81" t="e">
        <f t="shared" si="1"/>
        <v>#DIV/0!</v>
      </c>
      <c r="G16" s="81" t="e">
        <f t="shared" ref="G16:G19" si="16">ROUND((E16/C16),0)</f>
        <v>#DIV/0!</v>
      </c>
      <c r="H16" s="81" t="e">
        <f t="shared" si="5"/>
        <v>#DIV/0!</v>
      </c>
      <c r="S16" s="87"/>
      <c r="T16" s="87"/>
    </row>
    <row r="17" spans="1:22" x14ac:dyDescent="0.25">
      <c r="B17" s="81">
        <v>0</v>
      </c>
      <c r="C17" s="81">
        <f t="shared" si="14"/>
        <v>0</v>
      </c>
      <c r="D17" s="81">
        <f t="shared" si="15"/>
        <v>0</v>
      </c>
      <c r="E17" s="87">
        <v>0</v>
      </c>
      <c r="F17" s="81" t="e">
        <f t="shared" si="1"/>
        <v>#DIV/0!</v>
      </c>
      <c r="G17" s="81" t="e">
        <f t="shared" si="16"/>
        <v>#DIV/0!</v>
      </c>
      <c r="H17" s="81" t="e">
        <f t="shared" ref="H17:H19" si="17">ROUND((E17/D17),0)</f>
        <v>#DIV/0!</v>
      </c>
      <c r="S17" s="87"/>
      <c r="T17" s="87"/>
    </row>
    <row r="18" spans="1:22" x14ac:dyDescent="0.25">
      <c r="B18" s="81">
        <f t="shared" ref="B18:B19" si="18">O18</f>
        <v>0</v>
      </c>
      <c r="C18" s="81">
        <f t="shared" si="14"/>
        <v>0</v>
      </c>
      <c r="D18" s="81">
        <f t="shared" si="15"/>
        <v>0</v>
      </c>
      <c r="E18" s="87">
        <f t="shared" ref="E18:E19" si="19">S18</f>
        <v>0</v>
      </c>
      <c r="F18" s="81" t="e">
        <f t="shared" ref="F18:F19" si="20">ROUND((E18/B18),0)</f>
        <v>#DIV/0!</v>
      </c>
      <c r="G18" s="81" t="e">
        <f t="shared" si="16"/>
        <v>#DIV/0!</v>
      </c>
      <c r="H18" s="81" t="e">
        <f t="shared" si="17"/>
        <v>#DIV/0!</v>
      </c>
      <c r="S18" s="87"/>
      <c r="T18" s="87"/>
    </row>
    <row r="19" spans="1:22" x14ac:dyDescent="0.25">
      <c r="B19" s="81">
        <f t="shared" si="18"/>
        <v>0</v>
      </c>
      <c r="C19" s="81">
        <f t="shared" si="14"/>
        <v>0</v>
      </c>
      <c r="D19" s="81">
        <f t="shared" si="15"/>
        <v>0</v>
      </c>
      <c r="E19" s="87">
        <f t="shared" si="19"/>
        <v>0</v>
      </c>
      <c r="F19" s="81" t="e">
        <f t="shared" si="20"/>
        <v>#DIV/0!</v>
      </c>
      <c r="G19" s="81" t="e">
        <f t="shared" si="16"/>
        <v>#DIV/0!</v>
      </c>
      <c r="H19" s="81" t="e">
        <f t="shared" si="17"/>
        <v>#DIV/0!</v>
      </c>
      <c r="S19" s="87"/>
      <c r="T19" s="87"/>
    </row>
    <row r="20" spans="1:22" s="3" customFormat="1" x14ac:dyDescent="0.25">
      <c r="A20" s="48"/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</row>
    <row r="21" spans="1:22" s="3" customFormat="1" ht="16.5" x14ac:dyDescent="0.3">
      <c r="A21" s="48"/>
      <c r="B21" s="48"/>
      <c r="C21" s="48"/>
      <c r="D21" s="48"/>
      <c r="E21" s="48"/>
      <c r="F21" s="5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</row>
    <row r="22" spans="1:22" s="3" customFormat="1" x14ac:dyDescent="0.25">
      <c r="A22" s="48"/>
      <c r="B22" s="48"/>
      <c r="C22" s="48"/>
      <c r="D22" s="48"/>
      <c r="E22" s="48"/>
      <c r="F22" s="94" t="s">
        <v>60</v>
      </c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</row>
    <row r="23" spans="1:22" s="3" customFormat="1" ht="16.5" x14ac:dyDescent="0.3">
      <c r="A23" s="48"/>
      <c r="B23" s="48"/>
      <c r="C23" s="48"/>
      <c r="D23" s="48"/>
      <c r="E23" s="5"/>
      <c r="F23" s="95"/>
      <c r="G23" s="95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</row>
    <row r="24" spans="1:22" s="3" customFormat="1" x14ac:dyDescent="0.25">
      <c r="A24" s="48"/>
      <c r="B24" s="48"/>
      <c r="C24" s="48"/>
      <c r="D24" s="48"/>
      <c r="E24" s="48"/>
      <c r="F24" s="95"/>
      <c r="G24" s="95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</row>
    <row r="25" spans="1:22" s="3" customFormat="1" x14ac:dyDescent="0.25">
      <c r="A25" s="48"/>
      <c r="B25" s="48"/>
      <c r="C25" s="48"/>
      <c r="D25" s="48"/>
      <c r="E25" s="48"/>
      <c r="F25" s="95"/>
      <c r="G25" s="95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</row>
    <row r="26" spans="1:22" s="3" customFormat="1" x14ac:dyDescent="0.25">
      <c r="B26" s="48"/>
      <c r="C26" s="48"/>
      <c r="D26" s="48"/>
      <c r="E26" s="48"/>
      <c r="F26" s="96"/>
      <c r="G26" s="96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</row>
    <row r="27" spans="1:22" s="3" customFormat="1" x14ac:dyDescent="0.25">
      <c r="B27" s="48"/>
      <c r="C27" s="48"/>
      <c r="D27" s="48"/>
      <c r="E27" s="48"/>
      <c r="F27" s="95"/>
      <c r="G27" s="95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</row>
    <row r="28" spans="1:22" s="3" customFormat="1" x14ac:dyDescent="0.25">
      <c r="B28" s="48"/>
      <c r="C28" s="48"/>
      <c r="D28" s="48"/>
      <c r="E28" s="48"/>
      <c r="F28" s="95"/>
      <c r="G28" s="95"/>
      <c r="H28" s="48"/>
      <c r="I28" s="48" t="e">
        <f>G34/G28</f>
        <v>#DIV/0!</v>
      </c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</row>
    <row r="29" spans="1:22" s="3" customFormat="1" x14ac:dyDescent="0.25">
      <c r="B29" s="48"/>
      <c r="C29" s="48"/>
      <c r="D29" s="48"/>
      <c r="E29" s="48"/>
      <c r="F29" s="95"/>
      <c r="G29" s="95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</row>
    <row r="30" spans="1:22" s="3" customFormat="1" x14ac:dyDescent="0.25">
      <c r="B30" s="48"/>
      <c r="C30" s="48"/>
      <c r="D30" s="48"/>
      <c r="E30" s="48"/>
      <c r="F30" s="95"/>
      <c r="G30" s="95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</row>
    <row r="31" spans="1:22" s="3" customFormat="1" x14ac:dyDescent="0.25">
      <c r="B31" s="48"/>
      <c r="C31" s="81"/>
      <c r="D31" s="81"/>
      <c r="E31" s="48"/>
      <c r="F31" s="96"/>
      <c r="G31" s="96"/>
      <c r="H31" s="48"/>
      <c r="I31" s="48" t="e">
        <f>I23/G31</f>
        <v>#DIV/0!</v>
      </c>
      <c r="J31" s="48"/>
      <c r="K31" s="48"/>
      <c r="L31" s="48"/>
      <c r="M31" s="48"/>
      <c r="N31" s="48"/>
      <c r="O31" s="49"/>
      <c r="P31" s="49"/>
      <c r="Q31" s="49"/>
      <c r="R31" s="49"/>
      <c r="S31" s="48"/>
      <c r="T31" s="48"/>
      <c r="U31" s="48"/>
      <c r="V31" s="48"/>
    </row>
    <row r="32" spans="1:22" s="3" customFormat="1" x14ac:dyDescent="0.25">
      <c r="B32" s="48"/>
      <c r="C32" s="81"/>
      <c r="D32" s="81"/>
      <c r="E32" s="48"/>
      <c r="F32" s="96"/>
      <c r="G32" s="95"/>
      <c r="H32" s="48" t="e">
        <f>G31/G32</f>
        <v>#DIV/0!</v>
      </c>
      <c r="I32" s="48" t="s">
        <v>40</v>
      </c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</row>
    <row r="33" spans="2:22" s="3" customFormat="1" x14ac:dyDescent="0.25">
      <c r="B33" s="48"/>
      <c r="C33" s="81"/>
      <c r="D33" s="81"/>
      <c r="E33" s="48"/>
      <c r="F33" s="95"/>
      <c r="G33" s="95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</row>
    <row r="34" spans="2:22" s="3" customFormat="1" x14ac:dyDescent="0.25">
      <c r="B34" s="48"/>
      <c r="C34" s="81"/>
      <c r="D34" s="81"/>
      <c r="E34" s="48"/>
      <c r="F34" s="96"/>
      <c r="G34" s="96"/>
      <c r="H34" s="48" t="e">
        <f>G34/D28</f>
        <v>#DIV/0!</v>
      </c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</row>
    <row r="35" spans="2:22" s="3" customFormat="1" x14ac:dyDescent="0.25">
      <c r="B35" s="48"/>
      <c r="C35" s="81"/>
      <c r="D35" s="81"/>
      <c r="E35" s="48"/>
      <c r="F35" s="96"/>
      <c r="G35" s="96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</row>
    <row r="36" spans="2:22" s="3" customFormat="1" x14ac:dyDescent="0.25">
      <c r="B36" s="48"/>
      <c r="C36" s="81"/>
      <c r="D36" s="81"/>
      <c r="E36" s="48"/>
      <c r="F36" s="96"/>
      <c r="G36" s="96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</row>
    <row r="38" spans="2:22" x14ac:dyDescent="0.25">
      <c r="N38" s="48"/>
      <c r="O38" s="48"/>
      <c r="P38" s="48"/>
      <c r="Q38" s="48"/>
      <c r="R38" s="48"/>
      <c r="S38" s="48"/>
      <c r="T38" s="48"/>
      <c r="U38" s="48"/>
    </row>
    <row r="39" spans="2:22" x14ac:dyDescent="0.25">
      <c r="N39" s="48"/>
      <c r="O39" s="48"/>
      <c r="P39" s="48"/>
      <c r="Q39" s="48"/>
      <c r="R39" s="48"/>
      <c r="S39" s="48"/>
      <c r="T39" s="48"/>
      <c r="U39" s="48"/>
    </row>
    <row r="40" spans="2:22" x14ac:dyDescent="0.25">
      <c r="N40" s="48"/>
      <c r="O40" s="48"/>
      <c r="P40" s="48"/>
      <c r="Q40" s="48"/>
      <c r="R40" s="48"/>
      <c r="S40" s="48"/>
      <c r="T40" s="48"/>
      <c r="U40" s="48"/>
    </row>
    <row r="41" spans="2:22" x14ac:dyDescent="0.25">
      <c r="N41" s="48"/>
      <c r="O41" s="48"/>
      <c r="P41" s="48"/>
      <c r="Q41" s="48"/>
      <c r="R41" s="48"/>
      <c r="S41" s="48"/>
      <c r="T41" s="48"/>
      <c r="U41" s="48"/>
    </row>
    <row r="42" spans="2:22" x14ac:dyDescent="0.25">
      <c r="N42" s="48"/>
      <c r="O42" s="48"/>
      <c r="P42" s="48"/>
      <c r="Q42" s="48"/>
      <c r="R42" s="48"/>
      <c r="S42" s="48"/>
      <c r="T42" s="48"/>
      <c r="U42" s="48"/>
    </row>
    <row r="43" spans="2:22" x14ac:dyDescent="0.25">
      <c r="N43" s="48"/>
      <c r="O43" s="49"/>
      <c r="P43" s="49"/>
      <c r="Q43" s="49"/>
      <c r="R43" s="49"/>
      <c r="S43" s="48"/>
      <c r="T43" s="48"/>
      <c r="U43" s="48"/>
    </row>
    <row r="44" spans="2:22" x14ac:dyDescent="0.25">
      <c r="N44" s="48"/>
      <c r="O44" s="48"/>
      <c r="P44" s="48"/>
      <c r="Q44" s="48"/>
      <c r="R44" s="48"/>
      <c r="S44" s="48"/>
      <c r="T44" s="48"/>
      <c r="U44" s="48"/>
    </row>
    <row r="45" spans="2:22" x14ac:dyDescent="0.25">
      <c r="N45" s="48"/>
      <c r="O45" s="48"/>
      <c r="P45" s="48"/>
      <c r="Q45" s="48"/>
      <c r="R45" s="48"/>
      <c r="S45" s="48"/>
      <c r="T45" s="48"/>
      <c r="U45" s="48"/>
    </row>
    <row r="46" spans="2:22" x14ac:dyDescent="0.25">
      <c r="N46" s="48"/>
      <c r="O46" s="48"/>
      <c r="P46" s="48"/>
      <c r="Q46" s="48"/>
      <c r="R46" s="48"/>
      <c r="S46" s="48"/>
      <c r="T46" s="48"/>
      <c r="U46" s="48"/>
    </row>
    <row r="49" spans="14:21" x14ac:dyDescent="0.25">
      <c r="N49" s="48"/>
      <c r="O49" s="48"/>
      <c r="P49" s="48"/>
      <c r="Q49" s="48"/>
      <c r="R49" s="48"/>
      <c r="S49" s="48"/>
      <c r="T49" s="48"/>
      <c r="U49" s="48"/>
    </row>
    <row r="50" spans="14:21" x14ac:dyDescent="0.25">
      <c r="N50" s="48"/>
      <c r="O50" s="48"/>
      <c r="P50" s="48"/>
      <c r="Q50" s="48"/>
      <c r="R50" s="48"/>
      <c r="S50" s="48"/>
      <c r="T50" s="48"/>
      <c r="U50" s="48"/>
    </row>
    <row r="51" spans="14:21" x14ac:dyDescent="0.25">
      <c r="N51" s="48"/>
      <c r="O51" s="48"/>
      <c r="P51" s="48"/>
      <c r="Q51" s="48"/>
      <c r="R51" s="48"/>
      <c r="S51" s="48"/>
      <c r="T51" s="48"/>
      <c r="U51" s="48"/>
    </row>
    <row r="52" spans="14:21" x14ac:dyDescent="0.25">
      <c r="N52" s="48"/>
      <c r="O52" s="48"/>
      <c r="P52" s="48"/>
      <c r="Q52" s="48"/>
      <c r="R52" s="48"/>
      <c r="S52" s="48"/>
      <c r="T52" s="48"/>
      <c r="U52" s="48"/>
    </row>
    <row r="53" spans="14:21" x14ac:dyDescent="0.25">
      <c r="N53" s="48"/>
      <c r="O53" s="49"/>
      <c r="P53" s="49"/>
      <c r="Q53" s="49"/>
      <c r="R53" s="49"/>
      <c r="S53" s="48"/>
      <c r="T53" s="48"/>
      <c r="U53" s="48"/>
    </row>
    <row r="54" spans="14:21" x14ac:dyDescent="0.25">
      <c r="N54" s="48"/>
      <c r="O54" s="48"/>
      <c r="P54" s="48"/>
      <c r="Q54" s="48"/>
      <c r="R54" s="48"/>
      <c r="S54" s="48"/>
      <c r="T54" s="48"/>
      <c r="U54" s="48"/>
    </row>
    <row r="55" spans="14:21" x14ac:dyDescent="0.25">
      <c r="N55" s="48"/>
      <c r="O55" s="48"/>
      <c r="P55" s="48"/>
      <c r="Q55" s="48"/>
      <c r="R55" s="48"/>
      <c r="S55" s="48"/>
      <c r="T55" s="48"/>
      <c r="U55" s="48"/>
    </row>
    <row r="56" spans="14:21" x14ac:dyDescent="0.25">
      <c r="N56" s="48"/>
      <c r="O56" s="48"/>
      <c r="P56" s="48"/>
      <c r="Q56" s="48"/>
      <c r="R56" s="48"/>
      <c r="S56" s="48"/>
      <c r="T56" s="48"/>
      <c r="U56" s="48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0" workbookViewId="0"/>
  </sheetViews>
  <sheetFormatPr defaultRowHeight="15" x14ac:dyDescent="0.25"/>
  <sheetData>
    <row r="117" spans="6:13" x14ac:dyDescent="0.25">
      <c r="F117" s="77" t="s">
        <v>54</v>
      </c>
      <c r="G117" s="77"/>
      <c r="H117" s="77"/>
      <c r="I117" s="77"/>
      <c r="J117" s="77"/>
      <c r="K117" s="77"/>
      <c r="L117" s="77"/>
      <c r="M117" s="77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workbookViewId="0">
      <selection activeCell="S372" sqref="S37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O7:R229"/>
  <sheetViews>
    <sheetView workbookViewId="0">
      <selection activeCell="O229" sqref="O229:Q229"/>
    </sheetView>
  </sheetViews>
  <sheetFormatPr defaultRowHeight="15" x14ac:dyDescent="0.25"/>
  <sheetData>
    <row r="7" spans="16:17" x14ac:dyDescent="0.25">
      <c r="P7" t="s">
        <v>67</v>
      </c>
      <c r="Q7">
        <v>17</v>
      </c>
    </row>
    <row r="35" spans="16:17" x14ac:dyDescent="0.25">
      <c r="P35" t="s">
        <v>67</v>
      </c>
      <c r="Q35">
        <v>53</v>
      </c>
    </row>
    <row r="66" spans="15:16" x14ac:dyDescent="0.25">
      <c r="O66" t="s">
        <v>67</v>
      </c>
      <c r="P66">
        <v>85</v>
      </c>
    </row>
    <row r="93" spans="17:18" x14ac:dyDescent="0.25">
      <c r="Q93" t="s">
        <v>67</v>
      </c>
      <c r="R93">
        <v>61</v>
      </c>
    </row>
    <row r="166" spans="17:18" x14ac:dyDescent="0.25">
      <c r="Q166" s="68"/>
      <c r="R166" s="68"/>
    </row>
    <row r="229" spans="15:16" x14ac:dyDescent="0.25">
      <c r="O229" s="68" t="s">
        <v>58</v>
      </c>
      <c r="P229" s="68" t="s">
        <v>71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7F591-0DE0-497A-BB2F-621A71080837}">
  <dimension ref="A1"/>
  <sheetViews>
    <sheetView workbookViewId="0">
      <selection activeCell="G37" sqref="G37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Depreciation</vt:lpstr>
      <vt:lpstr>Calculation</vt:lpstr>
      <vt:lpstr>20-20</vt:lpstr>
      <vt:lpstr>RR</vt:lpstr>
      <vt:lpstr>Rates</vt:lpstr>
      <vt:lpstr>Area Page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2024-12-03T05:42:07Z</dcterms:modified>
</cp:coreProperties>
</file>