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Office, Gala &amp; Shop Folder\Cruise Electric\Dadra Industrial Estate\"/>
    </mc:Choice>
  </mc:AlternateContent>
  <xr:revisionPtr revIDLastSave="0" documentId="13_ncr:1_{A0AD5771-8B03-45C3-9E9E-96EAD582757B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Calculation VCIPL" sheetId="23" r:id="rId1"/>
    <sheet name="RR Rate" sheetId="33" r:id="rId2"/>
    <sheet name="Sheet2" sheetId="28" r:id="rId3"/>
    <sheet name="Sheet3" sheetId="29" r:id="rId4"/>
    <sheet name="Sheet4" sheetId="30" r:id="rId5"/>
    <sheet name="Sheet5" sheetId="31" r:id="rId6"/>
    <sheet name="Sheet6" sheetId="3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" i="23" l="1"/>
  <c r="C3" i="33"/>
  <c r="E2" i="33"/>
  <c r="F2" i="33" s="1"/>
  <c r="G2" i="33" s="1"/>
  <c r="H2" i="33" s="1"/>
  <c r="I2" i="33" s="1"/>
  <c r="J2" i="33" s="1"/>
  <c r="K2" i="33" s="1"/>
  <c r="L2" i="33" s="1"/>
  <c r="M2" i="33" s="1"/>
  <c r="C7" i="33"/>
  <c r="F23" i="23" s="1"/>
  <c r="C6" i="33"/>
  <c r="F7" i="23"/>
  <c r="F10" i="23" s="1"/>
  <c r="F11" i="23" s="1"/>
  <c r="F6" i="23"/>
  <c r="F24" i="23" s="1"/>
  <c r="F5" i="23"/>
  <c r="F14" i="23" s="1"/>
  <c r="B7" i="23"/>
  <c r="B23" i="23" l="1"/>
  <c r="F8" i="23"/>
  <c r="F12" i="23"/>
  <c r="F13" i="23" s="1"/>
  <c r="F16" i="23" s="1"/>
  <c r="F19" i="23" s="1"/>
  <c r="F20" i="23" s="1"/>
  <c r="F25" i="23" l="1"/>
  <c r="F22" i="23"/>
  <c r="F21" i="23"/>
  <c r="B84" i="23" l="1"/>
  <c r="B8" i="23"/>
  <c r="B6" i="23"/>
  <c r="B5" i="23"/>
  <c r="B14" i="23" s="1"/>
  <c r="B24" i="23" l="1"/>
  <c r="B10" i="23"/>
  <c r="B11" i="23" s="1"/>
  <c r="B12" i="23" l="1"/>
  <c r="B13" i="23" s="1"/>
  <c r="B16" i="23" s="1"/>
  <c r="B19" i="23" l="1"/>
  <c r="B20" i="23" s="1"/>
  <c r="B25" i="23" s="1"/>
  <c r="M4" i="23"/>
  <c r="N4" i="23" s="1"/>
  <c r="M5" i="23"/>
  <c r="N5" i="23" s="1"/>
  <c r="N6" i="23" l="1"/>
  <c r="N7" i="23" s="1"/>
  <c r="N8" i="23" s="1"/>
  <c r="B21" i="23"/>
  <c r="B22" i="23"/>
  <c r="N9" i="23" l="1"/>
</calcChain>
</file>

<file path=xl/sharedStrings.xml><?xml version="1.0" encoding="utf-8"?>
<sst xmlns="http://schemas.openxmlformats.org/spreadsheetml/2006/main" count="60" uniqueCount="39">
  <si>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</si>
  <si>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</si>
  <si>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</si>
  <si>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</si>
  <si>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</si>
  <si>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</si>
  <si>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</si>
  <si>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</si>
  <si>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</si>
  <si>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</si>
  <si>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>RV</t>
  </si>
  <si>
    <t>DV</t>
  </si>
  <si>
    <t>IV</t>
  </si>
  <si>
    <t>Rental Value</t>
  </si>
  <si>
    <t>FMV</t>
  </si>
  <si>
    <t>Govt. Value</t>
  </si>
  <si>
    <t>rate on CA</t>
  </si>
  <si>
    <t>Office Value</t>
  </si>
  <si>
    <t>Total Composite Rate</t>
  </si>
  <si>
    <t xml:space="preserve">Gala No. 6 </t>
  </si>
  <si>
    <t xml:space="preserve">Gala No. 7 </t>
  </si>
  <si>
    <t>Construction Rate</t>
  </si>
  <si>
    <t>M. F.</t>
  </si>
  <si>
    <t>Depricated CC Rate</t>
  </si>
  <si>
    <t>Land Rate in Sq. M.</t>
  </si>
  <si>
    <t>Land Rate in Sq. Ft.</t>
  </si>
  <si>
    <t>Composite rate</t>
  </si>
  <si>
    <t>SBUA</t>
  </si>
  <si>
    <t>Gala Value</t>
  </si>
  <si>
    <t>Consider MF 0.5 as age of building is &gt; 25 years</t>
  </si>
  <si>
    <t>Sr.</t>
  </si>
  <si>
    <t>Gala No.</t>
  </si>
  <si>
    <r>
      <t xml:space="preserve">Rate per Sq. Ft. on Total SBUA Area in </t>
    </r>
    <r>
      <rPr>
        <b/>
        <sz val="11"/>
        <color theme="1"/>
        <rFont val="Rupee Foradian"/>
        <family val="2"/>
      </rPr>
      <t>`</t>
    </r>
  </si>
  <si>
    <r>
      <t xml:space="preserve">Value in 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Arial Narrow"/>
        <family val="2"/>
      </rPr>
      <t xml:space="preserve"> </t>
    </r>
  </si>
  <si>
    <t>TOTAL</t>
  </si>
  <si>
    <r>
      <t xml:space="preserve">Fair Market Value in </t>
    </r>
    <r>
      <rPr>
        <b/>
        <sz val="11"/>
        <color theme="1"/>
        <rFont val="Rupee Foradian"/>
        <family val="2"/>
      </rPr>
      <t>`</t>
    </r>
  </si>
  <si>
    <r>
      <t xml:space="preserve">Realizable Value in </t>
    </r>
    <r>
      <rPr>
        <b/>
        <sz val="11"/>
        <color theme="1"/>
        <rFont val="Rupee Foradian"/>
        <family val="2"/>
      </rPr>
      <t>`</t>
    </r>
  </si>
  <si>
    <r>
      <t xml:space="preserve">Distress Sale Value in </t>
    </r>
    <r>
      <rPr>
        <b/>
        <sz val="11"/>
        <color theme="1"/>
        <rFont val="Rupee Foradian"/>
        <family val="2"/>
      </rPr>
      <t>`</t>
    </r>
  </si>
  <si>
    <t>SBUA in Sq. 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</si>
</sst>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Rupee Foradian"/>
      <family val="2"/>
    </font>
    <font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1">
    <xf numFmtId="0" fontId="0" fillId="0" borderId="0" xfId="0"/>
    <xf numFmtId="0" fontId="0" fillId="0" borderId="1" xfId="0" applyBorder="1"/>
    <xf numFmtId="0" fontId="3" fillId="0" borderId="2" xfId="0" applyFont="1" applyBorder="1"/>
    <xf numFmtId="0" fontId="3" fillId="0" borderId="3" xfId="0" applyFont="1" applyBorder="1"/>
    <xf numFmtId="0" fontId="0" fillId="0" borderId="4" xfId="0" applyBorder="1"/>
    <xf numFmtId="0" fontId="3" fillId="0" borderId="0" xfId="0" applyFont="1"/>
    <xf numFmtId="0" fontId="3" fillId="0" borderId="5" xfId="0" applyFont="1" applyBorder="1"/>
    <xf numFmtId="43" fontId="4" fillId="0" borderId="0" xfId="1" applyFont="1" applyBorder="1"/>
    <xf numFmtId="43" fontId="4" fillId="2" borderId="0" xfId="1" applyFont="1" applyFill="1" applyBorder="1"/>
    <xf numFmtId="0" fontId="0" fillId="0" borderId="4" xfId="0" applyBorder="1" applyAlignment="1">
      <alignment wrapText="1"/>
    </xf>
    <xf numFmtId="43" fontId="4" fillId="0" borderId="0" xfId="1" applyFont="1" applyFill="1" applyBorder="1"/>
    <xf numFmtId="0" fontId="4" fillId="0" borderId="0" xfId="0" applyFont="1"/>
    <xf numFmtId="10" fontId="4" fillId="0" borderId="0" xfId="0" applyNumberFormat="1" applyFont="1"/>
    <xf numFmtId="0" fontId="0" fillId="2" borderId="4" xfId="0" applyFill="1" applyBorder="1"/>
    <xf numFmtId="43" fontId="4" fillId="0" borderId="0" xfId="0" applyNumberFormat="1" applyFont="1"/>
    <xf numFmtId="43" fontId="3" fillId="0" borderId="0" xfId="0" applyNumberFormat="1" applyFont="1"/>
    <xf numFmtId="0" fontId="0" fillId="0" borderId="6" xfId="0" applyBorder="1"/>
    <xf numFmtId="43" fontId="3" fillId="0" borderId="7" xfId="0" applyNumberFormat="1" applyFont="1" applyBorder="1"/>
    <xf numFmtId="0" fontId="3" fillId="0" borderId="4" xfId="0" applyFont="1" applyBorder="1"/>
    <xf numFmtId="9" fontId="0" fillId="0" borderId="0" xfId="0" applyNumberFormat="1"/>
    <xf numFmtId="0" fontId="5" fillId="0" borderId="0" xfId="0" applyFont="1"/>
    <xf numFmtId="0" fontId="0" fillId="0" borderId="8" xfId="0" applyBorder="1"/>
    <xf numFmtId="43" fontId="0" fillId="0" borderId="8" xfId="1" applyFont="1" applyBorder="1"/>
    <xf numFmtId="43" fontId="0" fillId="0" borderId="0" xfId="0" applyNumberFormat="1"/>
    <xf numFmtId="43" fontId="1" fillId="0" borderId="4" xfId="0" applyNumberFormat="1" applyFont="1" applyBorder="1"/>
    <xf numFmtId="43" fontId="4" fillId="0" borderId="0" xfId="1" applyFont="1"/>
    <xf numFmtId="43" fontId="4" fillId="2" borderId="0" xfId="1" applyFont="1" applyFill="1"/>
    <xf numFmtId="43" fontId="0" fillId="0" borderId="8" xfId="0" applyNumberFormat="1" applyBorder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43" fontId="8" fillId="0" borderId="8" xfId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43" fontId="6" fillId="0" borderId="8" xfId="0" applyNumberFormat="1" applyFont="1" applyBorder="1" applyAlignment="1">
      <alignment horizontal="center" vertical="center"/>
    </xf>
    <xf numFmtId="43" fontId="6" fillId="0" borderId="8" xfId="1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43" fontId="6" fillId="0" borderId="8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13</xdr:row>
      <xdr:rowOff>114300</xdr:rowOff>
    </xdr:from>
    <xdr:to>
      <xdr:col>8</xdr:col>
      <xdr:colOff>181689</xdr:colOff>
      <xdr:row>56</xdr:row>
      <xdr:rowOff>134496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B73C2-5910-6001-F558-603E3FA8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2209800"/>
          <a:ext cx="5115639" cy="8211696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12</xdr:row>
      <xdr:rowOff>180975</xdr:rowOff>
    </xdr:from>
    <xdr:to>
      <xdr:col>19</xdr:col>
      <xdr:colOff>286558</xdr:colOff>
      <xdr:row>43</xdr:row>
      <xdr:rowOff>105589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42545F-DEC6-2150-0F94-5699C84C4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6950" y="2085975"/>
          <a:ext cx="5792008" cy="5830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420605</xdr:colOff>
      <xdr:row>47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9D2AB4-7483-0B96-BB2D-C9278F1F6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83805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439658</xdr:colOff>
      <xdr:row>39</xdr:row>
      <xdr:rowOff>162985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203D7B-EA69-EB82-77A8-76BE7F114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02858" cy="7592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430727</xdr:colOff>
      <xdr:row>44</xdr:row>
      <xdr:rowOff>153591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1B609F-0897-4595-B035-5BF36CFDF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61127" cy="8535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335464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0B2028-A211-E8D5-BADB-FE9D96AEA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65864" cy="8840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525990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72BFAF-2E9C-76A8-F7ED-CEF12BA9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56390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N84"/>
  <sheetViews>
    <sheetView tabSelected="1" workbookViewId="0">
      <selection activeCell="N9" sqref="N9"/>
    </sheetView>
  </sheetViews>
  <sheetFormatPr defaultColWidth="14.140625" defaultRowHeight="15" x14ac:dyDescent="0.25"/>
  <cols>
    <col min="1" max="1" width="21.7109375" bestFit="1" customWidth="1"/>
    <col min="2" max="2" width="12.5703125" style="5" bestFit="1" customWidth="1"/>
    <col min="3" max="3" width="14.140625" style="5"/>
    <col min="5" max="5" width="21.7109375" bestFit="1" customWidth="1"/>
    <col min="10" max="10" width="3.28515625" bestFit="1" customWidth="1"/>
    <col min="11" max="11" width="8.28515625" bestFit="1" customWidth="1"/>
  </cols>
  <sheetData>
    <row r="1" spans="1:14" x14ac:dyDescent="0.25">
      <c r="A1" s="1"/>
      <c r="B1" s="2"/>
      <c r="C1" s="3"/>
    </row>
    <row r="2" spans="1:14" x14ac:dyDescent="0.25">
      <c r="A2" s="28" t="s">
        <v>19</v>
      </c>
      <c r="B2" s="29"/>
      <c r="C2" s="6"/>
      <c r="E2" s="28" t="s">
        <v>20</v>
      </c>
      <c r="F2" s="29"/>
      <c r="G2" s="6"/>
    </row>
    <row r="3" spans="1:14" ht="49.5" x14ac:dyDescent="0.25">
      <c r="A3" s="4" t="s">
        <v>0</v>
      </c>
      <c r="B3" s="7">
        <v>4250</v>
      </c>
      <c r="C3" s="8" t="s">
        <v>16</v>
      </c>
      <c r="E3" s="4" t="s">
        <v>0</v>
      </c>
      <c r="F3" s="7">
        <v>4250</v>
      </c>
      <c r="G3" s="8" t="s">
        <v>16</v>
      </c>
      <c r="J3" s="33" t="s">
        <v>30</v>
      </c>
      <c r="K3" s="33" t="s">
        <v>31</v>
      </c>
      <c r="L3" s="33" t="s">
        <v>38</v>
      </c>
      <c r="M3" s="33" t="s">
        <v>32</v>
      </c>
      <c r="N3" s="33" t="s">
        <v>33</v>
      </c>
    </row>
    <row r="4" spans="1:14" ht="30" x14ac:dyDescent="0.25">
      <c r="A4" s="9" t="s">
        <v>1</v>
      </c>
      <c r="B4" s="7">
        <v>1500</v>
      </c>
      <c r="C4" s="10"/>
      <c r="E4" s="9" t="s">
        <v>1</v>
      </c>
      <c r="F4" s="7">
        <v>1500</v>
      </c>
      <c r="G4" s="10"/>
      <c r="J4" s="34">
        <v>1</v>
      </c>
      <c r="K4" s="34">
        <v>6</v>
      </c>
      <c r="L4" s="35">
        <v>1463.8</v>
      </c>
      <c r="M4" s="35">
        <f>$B$16</f>
        <v>3642</v>
      </c>
      <c r="N4" s="35">
        <f>ROUND(L4*M4,0)</f>
        <v>5331160</v>
      </c>
    </row>
    <row r="5" spans="1:14" ht="16.5" x14ac:dyDescent="0.25">
      <c r="A5" s="4" t="s">
        <v>2</v>
      </c>
      <c r="B5" s="7">
        <f>B3-B4</f>
        <v>2750</v>
      </c>
      <c r="C5" s="10"/>
      <c r="E5" s="4" t="s">
        <v>2</v>
      </c>
      <c r="F5" s="7">
        <f>F3-F4</f>
        <v>2750</v>
      </c>
      <c r="G5" s="10"/>
      <c r="J5" s="34">
        <v>2</v>
      </c>
      <c r="K5" s="34">
        <v>7</v>
      </c>
      <c r="L5" s="35">
        <v>1463.8</v>
      </c>
      <c r="M5" s="35">
        <f t="shared" ref="M5" si="0">$B$16</f>
        <v>3642</v>
      </c>
      <c r="N5" s="35">
        <f t="shared" ref="N5" si="1">ROUND(L5*M5,0)</f>
        <v>5331160</v>
      </c>
    </row>
    <row r="6" spans="1:14" ht="16.5" x14ac:dyDescent="0.25">
      <c r="A6" s="4" t="s">
        <v>3</v>
      </c>
      <c r="B6" s="7">
        <f>B4</f>
        <v>1500</v>
      </c>
      <c r="C6" s="10"/>
      <c r="E6" s="4" t="s">
        <v>3</v>
      </c>
      <c r="F6" s="7">
        <f>F4</f>
        <v>1500</v>
      </c>
      <c r="G6" s="10"/>
      <c r="J6" s="36" t="s">
        <v>34</v>
      </c>
      <c r="K6" s="36"/>
      <c r="L6" s="37">
        <f>SUM(L4:L5)</f>
        <v>2927.6</v>
      </c>
      <c r="M6" s="38"/>
      <c r="N6" s="38">
        <f>SUM(N4:N5)</f>
        <v>10662320</v>
      </c>
    </row>
    <row r="7" spans="1:14" ht="16.5" x14ac:dyDescent="0.3">
      <c r="A7" s="4" t="s">
        <v>4</v>
      </c>
      <c r="B7" s="11">
        <f>C7-C8</f>
        <v>27</v>
      </c>
      <c r="C7" s="11">
        <v>2024</v>
      </c>
      <c r="E7" s="4" t="s">
        <v>4</v>
      </c>
      <c r="F7" s="11">
        <f>G7-G8</f>
        <v>27</v>
      </c>
      <c r="G7" s="11">
        <v>2024</v>
      </c>
      <c r="J7" s="39" t="s">
        <v>35</v>
      </c>
      <c r="K7" s="39"/>
      <c r="L7" s="39"/>
      <c r="M7" s="39"/>
      <c r="N7" s="40">
        <f>N6</f>
        <v>10662320</v>
      </c>
    </row>
    <row r="8" spans="1:14" ht="16.5" x14ac:dyDescent="0.3">
      <c r="A8" s="4" t="s">
        <v>5</v>
      </c>
      <c r="B8" s="11">
        <f>B9-B7</f>
        <v>33</v>
      </c>
      <c r="C8" s="11">
        <v>1997</v>
      </c>
      <c r="E8" s="4" t="s">
        <v>5</v>
      </c>
      <c r="F8" s="11">
        <f>F9-F7</f>
        <v>33</v>
      </c>
      <c r="G8" s="11">
        <v>1997</v>
      </c>
      <c r="J8" s="39" t="s">
        <v>36</v>
      </c>
      <c r="K8" s="39"/>
      <c r="L8" s="39"/>
      <c r="M8" s="39"/>
      <c r="N8" s="40">
        <f>ROUND(N7*90%,0)</f>
        <v>9596088</v>
      </c>
    </row>
    <row r="9" spans="1:14" ht="16.5" x14ac:dyDescent="0.3">
      <c r="A9" s="4" t="s">
        <v>6</v>
      </c>
      <c r="B9" s="11">
        <v>60</v>
      </c>
      <c r="C9" s="11"/>
      <c r="E9" s="4" t="s">
        <v>6</v>
      </c>
      <c r="F9" s="11">
        <v>60</v>
      </c>
      <c r="G9" s="11"/>
      <c r="J9" s="39" t="s">
        <v>37</v>
      </c>
      <c r="K9" s="39"/>
      <c r="L9" s="39"/>
      <c r="M9" s="39"/>
      <c r="N9" s="40">
        <f>ROUND(N7*80%,0)</f>
        <v>8529856</v>
      </c>
    </row>
    <row r="10" spans="1:14" ht="30" x14ac:dyDescent="0.25">
      <c r="A10" s="9" t="s">
        <v>7</v>
      </c>
      <c r="B10" s="11">
        <f>90*B7/B9</f>
        <v>40.5</v>
      </c>
      <c r="C10" s="11"/>
      <c r="E10" s="9" t="s">
        <v>7</v>
      </c>
      <c r="F10" s="11">
        <f>90*F7/F9</f>
        <v>40.5</v>
      </c>
      <c r="G10" s="11"/>
    </row>
    <row r="11" spans="1:14" x14ac:dyDescent="0.25">
      <c r="A11" s="4"/>
      <c r="B11" s="12">
        <f>B10%</f>
        <v>0.40500000000000003</v>
      </c>
      <c r="C11" s="12"/>
      <c r="E11" s="4"/>
      <c r="F11" s="12">
        <f>F10%</f>
        <v>0.40500000000000003</v>
      </c>
      <c r="G11" s="12"/>
    </row>
    <row r="12" spans="1:14" x14ac:dyDescent="0.25">
      <c r="A12" s="4" t="s">
        <v>8</v>
      </c>
      <c r="B12" s="7">
        <f>ROUND(B6*B11,0)</f>
        <v>608</v>
      </c>
      <c r="C12" s="10"/>
      <c r="E12" s="4" t="s">
        <v>8</v>
      </c>
      <c r="F12" s="7">
        <f>ROUND(F6*F11,0)</f>
        <v>608</v>
      </c>
      <c r="G12" s="10"/>
    </row>
    <row r="13" spans="1:14" x14ac:dyDescent="0.25">
      <c r="A13" s="4" t="s">
        <v>9</v>
      </c>
      <c r="B13" s="7">
        <f>B6-B12</f>
        <v>892</v>
      </c>
      <c r="C13" s="10"/>
      <c r="E13" s="4" t="s">
        <v>9</v>
      </c>
      <c r="F13" s="7">
        <f>F6-F12</f>
        <v>892</v>
      </c>
      <c r="G13" s="10"/>
    </row>
    <row r="14" spans="1:14" x14ac:dyDescent="0.25">
      <c r="A14" s="4" t="s">
        <v>2</v>
      </c>
      <c r="B14" s="7">
        <f>B5</f>
        <v>2750</v>
      </c>
      <c r="C14" s="10"/>
      <c r="E14" s="4" t="s">
        <v>2</v>
      </c>
      <c r="F14" s="7">
        <f>F5</f>
        <v>2750</v>
      </c>
      <c r="G14" s="10"/>
    </row>
    <row r="15" spans="1:14" x14ac:dyDescent="0.25">
      <c r="B15" s="7"/>
      <c r="C15" s="10"/>
      <c r="F15" s="7"/>
      <c r="G15" s="10"/>
    </row>
    <row r="16" spans="1:14" x14ac:dyDescent="0.25">
      <c r="A16" s="13" t="s">
        <v>18</v>
      </c>
      <c r="B16" s="8">
        <f>ROUND(B14+B13,0)</f>
        <v>3642</v>
      </c>
      <c r="C16" s="10"/>
      <c r="E16" s="13" t="s">
        <v>18</v>
      </c>
      <c r="F16" s="8">
        <f>ROUND(F14+F13,0)</f>
        <v>3642</v>
      </c>
      <c r="G16" s="10"/>
    </row>
    <row r="17" spans="1:7" x14ac:dyDescent="0.25">
      <c r="B17" s="11"/>
      <c r="C17" s="11"/>
      <c r="F17" s="11"/>
      <c r="G17" s="11"/>
    </row>
    <row r="18" spans="1:7" x14ac:dyDescent="0.25">
      <c r="A18" s="13" t="s">
        <v>27</v>
      </c>
      <c r="B18" s="26">
        <v>1463.8</v>
      </c>
      <c r="C18" s="25"/>
      <c r="E18" s="13" t="s">
        <v>27</v>
      </c>
      <c r="F18" s="26">
        <v>1463.8</v>
      </c>
      <c r="G18" s="25"/>
    </row>
    <row r="19" spans="1:7" x14ac:dyDescent="0.25">
      <c r="A19" s="13" t="s">
        <v>28</v>
      </c>
      <c r="B19" s="26">
        <f>B18*B16</f>
        <v>5331159.5999999996</v>
      </c>
      <c r="C19" s="25"/>
      <c r="E19" s="13" t="s">
        <v>17</v>
      </c>
      <c r="F19" s="26">
        <f>F18*F16</f>
        <v>5331159.5999999996</v>
      </c>
      <c r="G19" s="25"/>
    </row>
    <row r="20" spans="1:7" x14ac:dyDescent="0.25">
      <c r="A20" s="4" t="s">
        <v>14</v>
      </c>
      <c r="B20" s="14">
        <f>B19</f>
        <v>5331159.5999999996</v>
      </c>
      <c r="C20" s="24"/>
      <c r="E20" s="4" t="s">
        <v>14</v>
      </c>
      <c r="F20" s="14">
        <f>F19</f>
        <v>5331159.5999999996</v>
      </c>
      <c r="G20" s="24"/>
    </row>
    <row r="21" spans="1:7" x14ac:dyDescent="0.25">
      <c r="A21" s="4" t="s">
        <v>10</v>
      </c>
      <c r="B21" s="15">
        <f>B20*90%</f>
        <v>4798043.6399999997</v>
      </c>
      <c r="C21" s="14"/>
      <c r="E21" s="4" t="s">
        <v>10</v>
      </c>
      <c r="F21" s="15">
        <f>F20*90%</f>
        <v>4798043.6399999997</v>
      </c>
      <c r="G21" s="14"/>
    </row>
    <row r="22" spans="1:7" x14ac:dyDescent="0.25">
      <c r="A22" s="4" t="s">
        <v>11</v>
      </c>
      <c r="B22" s="15">
        <f>B20*80%</f>
        <v>4264927.68</v>
      </c>
      <c r="C22" s="15"/>
      <c r="E22" s="4" t="s">
        <v>11</v>
      </c>
      <c r="F22" s="15">
        <f>F20*80%</f>
        <v>4264927.68</v>
      </c>
      <c r="G22" s="15"/>
    </row>
    <row r="23" spans="1:7" x14ac:dyDescent="0.25">
      <c r="A23" s="4" t="s">
        <v>15</v>
      </c>
      <c r="B23" s="15">
        <f>B18*'RR Rate'!C7</f>
        <v>1507714</v>
      </c>
      <c r="C23" s="11"/>
      <c r="E23" s="4" t="s">
        <v>15</v>
      </c>
      <c r="F23" s="15">
        <f>F18*'RR Rate'!C7</f>
        <v>1507714</v>
      </c>
      <c r="G23" s="11"/>
    </row>
    <row r="24" spans="1:7" x14ac:dyDescent="0.25">
      <c r="A24" s="16" t="s">
        <v>12</v>
      </c>
      <c r="B24" s="17">
        <f>B18*B6</f>
        <v>2195700</v>
      </c>
      <c r="C24" s="17"/>
      <c r="E24" s="16" t="s">
        <v>12</v>
      </c>
      <c r="F24" s="17">
        <f>F18*F6</f>
        <v>2195700</v>
      </c>
      <c r="G24" s="17"/>
    </row>
    <row r="25" spans="1:7" x14ac:dyDescent="0.25">
      <c r="A25" s="18" t="s">
        <v>13</v>
      </c>
      <c r="B25" s="15">
        <f>ROUND(B20*0.035/12,0)</f>
        <v>15549</v>
      </c>
      <c r="C25" s="15"/>
      <c r="E25" s="18" t="s">
        <v>13</v>
      </c>
      <c r="F25" s="15">
        <f>ROUND(F20*0.035/12,0)</f>
        <v>15549</v>
      </c>
      <c r="G25" s="15"/>
    </row>
    <row r="26" spans="1:7" x14ac:dyDescent="0.25">
      <c r="B26" s="15"/>
      <c r="C26" s="15"/>
    </row>
    <row r="27" spans="1:7" x14ac:dyDescent="0.25">
      <c r="B27" s="15"/>
      <c r="C27" s="14"/>
    </row>
    <row r="28" spans="1:7" x14ac:dyDescent="0.25">
      <c r="B28"/>
      <c r="C28" s="23"/>
    </row>
    <row r="29" spans="1:7" x14ac:dyDescent="0.25">
      <c r="B29"/>
      <c r="C29"/>
    </row>
    <row r="30" spans="1:7" x14ac:dyDescent="0.25">
      <c r="B30"/>
      <c r="C30"/>
    </row>
    <row r="31" spans="1:7" x14ac:dyDescent="0.25">
      <c r="B31"/>
      <c r="C31"/>
    </row>
    <row r="32" spans="1:7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19"/>
    </row>
    <row r="59" spans="1:1" ht="15.75" x14ac:dyDescent="0.25">
      <c r="A59" s="20"/>
    </row>
    <row r="60" spans="1:1" ht="15.75" x14ac:dyDescent="0.25">
      <c r="A60" s="20"/>
    </row>
    <row r="61" spans="1:1" ht="15.75" x14ac:dyDescent="0.25">
      <c r="A61" s="20"/>
    </row>
    <row r="62" spans="1:1" ht="15.75" x14ac:dyDescent="0.25">
      <c r="A62" s="20"/>
    </row>
    <row r="63" spans="1:1" ht="15.75" x14ac:dyDescent="0.25">
      <c r="A63" s="20"/>
    </row>
    <row r="64" spans="1:1" ht="15.75" x14ac:dyDescent="0.25">
      <c r="A64" s="20"/>
    </row>
    <row r="65" spans="1:1" ht="15.75" x14ac:dyDescent="0.25">
      <c r="A65" s="20"/>
    </row>
    <row r="84" spans="2:2" x14ac:dyDescent="0.25">
      <c r="B84" s="5">
        <f>B83*B82</f>
        <v>0</v>
      </c>
    </row>
  </sheetData>
  <mergeCells count="6">
    <mergeCell ref="J9:M9"/>
    <mergeCell ref="A2:B2"/>
    <mergeCell ref="E2:F2"/>
    <mergeCell ref="J6:K6"/>
    <mergeCell ref="J7:M7"/>
    <mergeCell ref="J8:M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48B9B-2EC2-4ED8-A8BF-8CFB666F8FD5}">
  <dimension ref="B1:M7"/>
  <sheetViews>
    <sheetView workbookViewId="0">
      <selection activeCell="E10" sqref="E10"/>
    </sheetView>
  </sheetViews>
  <sheetFormatPr defaultRowHeight="15" x14ac:dyDescent="0.25"/>
  <cols>
    <col min="1" max="1" width="3.28515625" bestFit="1" customWidth="1"/>
    <col min="2" max="2" width="18.42578125" customWidth="1"/>
  </cols>
  <sheetData>
    <row r="1" spans="2:13" x14ac:dyDescent="0.25">
      <c r="B1" s="21"/>
      <c r="C1" s="21"/>
      <c r="D1" s="21">
        <v>2015</v>
      </c>
      <c r="E1" s="21">
        <v>2016</v>
      </c>
      <c r="F1" s="21">
        <v>2017</v>
      </c>
      <c r="G1" s="21">
        <v>2018</v>
      </c>
      <c r="H1" s="21">
        <v>2019</v>
      </c>
      <c r="I1" s="21">
        <v>2020</v>
      </c>
      <c r="J1" s="21">
        <v>2021</v>
      </c>
      <c r="K1" s="21">
        <v>2022</v>
      </c>
      <c r="L1" s="21">
        <v>2023</v>
      </c>
      <c r="M1" s="21">
        <v>2024</v>
      </c>
    </row>
    <row r="2" spans="2:13" x14ac:dyDescent="0.25">
      <c r="B2" s="21" t="s">
        <v>24</v>
      </c>
      <c r="C2" s="22">
        <v>3010</v>
      </c>
      <c r="D2" s="22">
        <v>1940</v>
      </c>
      <c r="E2" s="27">
        <f>ROUND(D2*105%,0)</f>
        <v>2037</v>
      </c>
      <c r="F2" s="27">
        <f t="shared" ref="F2:M2" si="0">ROUND(E2*105%,0)</f>
        <v>2139</v>
      </c>
      <c r="G2" s="27">
        <f t="shared" si="0"/>
        <v>2246</v>
      </c>
      <c r="H2" s="27">
        <f t="shared" si="0"/>
        <v>2358</v>
      </c>
      <c r="I2" s="27">
        <f t="shared" si="0"/>
        <v>2476</v>
      </c>
      <c r="J2" s="27">
        <f t="shared" si="0"/>
        <v>2600</v>
      </c>
      <c r="K2" s="27">
        <f t="shared" si="0"/>
        <v>2730</v>
      </c>
      <c r="L2" s="27">
        <f t="shared" si="0"/>
        <v>2867</v>
      </c>
      <c r="M2" s="27">
        <f t="shared" si="0"/>
        <v>3010</v>
      </c>
    </row>
    <row r="3" spans="2:13" x14ac:dyDescent="0.25">
      <c r="B3" s="21" t="s">
        <v>25</v>
      </c>
      <c r="C3" s="22">
        <f>ROUND(C2/10.764,0)</f>
        <v>280</v>
      </c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13" x14ac:dyDescent="0.25">
      <c r="B4" s="21" t="s">
        <v>21</v>
      </c>
      <c r="C4" s="22">
        <v>1500</v>
      </c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13" x14ac:dyDescent="0.25">
      <c r="B5" s="21" t="s">
        <v>22</v>
      </c>
      <c r="C5" s="22">
        <v>0.5</v>
      </c>
      <c r="D5" s="30" t="s">
        <v>29</v>
      </c>
      <c r="E5" s="31"/>
      <c r="F5" s="31"/>
      <c r="G5" s="31"/>
      <c r="H5" s="31"/>
      <c r="I5" s="31"/>
      <c r="J5" s="31"/>
      <c r="K5" s="31"/>
      <c r="L5" s="31"/>
      <c r="M5" s="32"/>
    </row>
    <row r="6" spans="2:13" x14ac:dyDescent="0.25">
      <c r="B6" s="21" t="s">
        <v>23</v>
      </c>
      <c r="C6" s="22">
        <f>C4*C5</f>
        <v>750</v>
      </c>
      <c r="D6" s="21"/>
      <c r="E6" s="21"/>
      <c r="F6" s="21"/>
      <c r="G6" s="21"/>
      <c r="H6" s="21"/>
      <c r="I6" s="21"/>
      <c r="J6" s="21"/>
      <c r="K6" s="21"/>
      <c r="L6" s="21"/>
      <c r="M6" s="21"/>
    </row>
    <row r="7" spans="2:13" x14ac:dyDescent="0.25">
      <c r="B7" s="21" t="s">
        <v>26</v>
      </c>
      <c r="C7" s="27">
        <f>C3+C6</f>
        <v>1030</v>
      </c>
      <c r="D7" s="21"/>
      <c r="E7" s="21"/>
      <c r="F7" s="21"/>
      <c r="G7" s="21"/>
      <c r="H7" s="21"/>
      <c r="I7" s="21"/>
      <c r="J7" s="21"/>
      <c r="K7" s="21"/>
      <c r="L7" s="21"/>
      <c r="M7" s="21"/>
    </row>
  </sheetData>
  <mergeCells count="1">
    <mergeCell ref="D5:M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4F3A3-BDB3-4F08-97AF-1ADAD26A430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8DCB9-232C-4E47-8F23-72119F4EC0A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CFC8-7C7B-4653-B5DA-7C7B98B9CFC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F48A4-2F3F-4063-A50A-F07329452A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53154-7998-4E2E-8540-6337BC12CC7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Calculation VCIPL</vt:lpstr>
      <vt:lpstr>RR Rate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2024-12-10T10:38:26Z</dcterms:modified>
</cp:coreProperties>
</file>