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Ghodbunder Road\Jayram Shetty\"/>
    </mc:Choice>
  </mc:AlternateContent>
  <xr:revisionPtr revIDLastSave="0" documentId="13_ncr:1_{876D1C4C-01BA-4123-B214-A0749C123997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D3" i="4" l="1"/>
  <c r="D4" i="4"/>
  <c r="D5" i="4"/>
  <c r="D6" i="4"/>
  <c r="D7" i="4"/>
  <c r="D8" i="4"/>
  <c r="D9" i="4"/>
  <c r="C6" i="4"/>
  <c r="C7" i="4"/>
  <c r="C8" i="4"/>
  <c r="C9" i="4"/>
  <c r="C10" i="4"/>
  <c r="C11" i="4"/>
  <c r="C12" i="4"/>
  <c r="C4" i="4"/>
  <c r="D2" i="4"/>
  <c r="C2" i="4"/>
  <c r="H4" i="23"/>
  <c r="C38" i="23"/>
  <c r="C36" i="23"/>
  <c r="C7" i="23"/>
  <c r="B38" i="23"/>
  <c r="B36" i="23"/>
  <c r="R5" i="4"/>
  <c r="R3" i="4"/>
  <c r="R2" i="4"/>
  <c r="O5" i="4"/>
  <c r="O3" i="4"/>
  <c r="O2" i="4"/>
  <c r="R6" i="4"/>
  <c r="P6" i="4"/>
  <c r="S6" i="4" s="1"/>
  <c r="O6" i="4"/>
  <c r="N6" i="4"/>
  <c r="S5" i="4"/>
  <c r="S4" i="4"/>
  <c r="R4" i="4"/>
  <c r="P4" i="4"/>
  <c r="O4" i="4"/>
  <c r="S3" i="4"/>
  <c r="S2" i="4"/>
  <c r="D2" i="25"/>
  <c r="C13" i="4"/>
  <c r="C14" i="4"/>
  <c r="P11" i="4" l="1"/>
  <c r="P12" i="4"/>
  <c r="P7" i="4"/>
  <c r="P8" i="4"/>
  <c r="R9" i="4"/>
  <c r="P10" i="4"/>
  <c r="F6" i="4"/>
  <c r="F5" i="4"/>
  <c r="F3" i="4"/>
  <c r="G7" i="4"/>
  <c r="C15" i="4"/>
  <c r="F4" i="4"/>
  <c r="F2" i="4"/>
  <c r="R10" i="4" l="1"/>
  <c r="P9" i="4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8" i="4"/>
  <c r="F11" i="4"/>
  <c r="H11" i="4" s="1"/>
  <c r="G11" i="4"/>
  <c r="F7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<sst xmlns="http://schemas.openxmlformats.org/spreadsheetml/2006/main" count="105" uniqueCount="84">
  <si>
    <t>Sr. No.</t>
  </si>
  <si>
    <t>Value</t>
  </si>
  <si>
    <t>Floor</t>
  </si>
  <si>
    <t>Total 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</si>
  <si>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</si>
  <si>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</si>
  <si>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</si>
  <si>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</si>
  <si>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</si>
  <si>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</si>
  <si>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</si>
  <si>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</si>
  <si>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</si>
  <si>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</si>
  <si>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</si>
  <si>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</si>
  <si>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</si>
  <si>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</si>
  <si>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</si>
  <si>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</si>
  <si>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</si>
  <si>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</si>
  <si>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</si>
  <si>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</si>
  <si>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</si>
  <si>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</si>
  <si>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</si>
  <si>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</si>
  <si>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</si>
  <si>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</si>
  <si>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</si>
  <si>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</si>
  <si>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</si>
  <si>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</si>
  <si>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</si>
  <si>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</si>
  <si>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</si>
  <si>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</si>
  <si>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</si>
  <si>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</si>
  <si>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</si>
  <si>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</si>
  <si>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</si>
  <si>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</si>
  <si>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</si>
  <si>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</si>
  <si>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</si>
  <si>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</si>
  <si>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</si>
  <si>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</si>
  <si>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</si>
  <si>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</si>
  <si>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</si>
  <si>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</si>
  <si>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</si>
  <si>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</si>
  <si>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</si>
  <si>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</si>
  <si>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</si>
  <si>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</si>
  <si>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</si>
  <si>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</si>
  <si>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</si>
  <si>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</si>
  <si>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</si>
  <si>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</si>
  <si>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</si>
  <si>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</si>
  <si>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</si>
  <si>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</si>
  <si>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</si>
  <si>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</si>
  <si>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G + 4 floor</t>
  </si>
  <si>
    <t>rate on BUA</t>
  </si>
  <si>
    <t>3rd Flr</t>
  </si>
  <si>
    <t>page</t>
  </si>
  <si>
    <t>BUA (20%)</t>
  </si>
  <si>
    <t>Lead No. 12632</t>
  </si>
  <si>
    <t>Jayram Shetty</t>
  </si>
  <si>
    <t>CB (Ghodbunder Road)</t>
  </si>
  <si>
    <t>CB -Ghodbunder Road Branch -  Jayram Shetty - Residential Flat No. A - 303, 3rd Floor, Om Sai Ashirwad Co.-Op. Hsg. Soc. Ltd., Kharegaon, Village - Kalwa, Taluka - Thane, District - Thane, PIN Code - 400 605</t>
  </si>
  <si>
    <t>Built up area (20%)</t>
  </si>
  <si>
    <t>Approx</t>
  </si>
  <si>
    <t>Plan / OC pending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</si>
</sst>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6" fillId="0" borderId="8" xfId="1" applyFont="1" applyFill="1" applyBorder="1"/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2" fillId="0" borderId="0" xfId="0" applyFont="1" applyAlignment="1">
      <alignment horizontal="center"/>
    </xf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267673</xdr:colOff>
      <xdr:row>20</xdr:row>
      <xdr:rowOff>133900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DECCA8-97C7-E9AB-1F9A-CDE6201DA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973273" cy="394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12</xdr:col>
      <xdr:colOff>477337</xdr:colOff>
      <xdr:row>54</xdr:row>
      <xdr:rowOff>57982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3C92B5E-EA4A-C242-8D1B-6F5E36237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0"/>
          <a:ext cx="7792537" cy="59634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1D5EE9-462E-EEC3-404F-CB6406C56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78878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14</xdr:col>
      <xdr:colOff>191718</xdr:colOff>
      <xdr:row>85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70EE97-DD77-54B8-84B5-0A7622172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726118" cy="8278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14</xdr:col>
      <xdr:colOff>201244</xdr:colOff>
      <xdr:row>130</xdr:row>
      <xdr:rowOff>58275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AE35DE-17F1-2C9D-71C1-59D67F2A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764000"/>
          <a:ext cx="8735644" cy="8059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14</xdr:col>
      <xdr:colOff>277455</xdr:colOff>
      <xdr:row>176</xdr:row>
      <xdr:rowOff>29749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3D6F22-FF87-43F7-5ECB-1BFA65786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8811855" cy="8411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0" t="s">
        <v>44</v>
      </c>
      <c r="H2" s="101"/>
    </row>
    <row r="3" spans="2:17" ht="15.75" thickBot="1" x14ac:dyDescent="0.3">
      <c r="B3" s="23" t="s">
        <v>34</v>
      </c>
      <c r="C3" s="25">
        <v>215620</v>
      </c>
      <c r="D3" s="23"/>
      <c r="E3" s="23"/>
      <c r="F3" s="23"/>
      <c r="G3" s="36" t="s">
        <v>45</v>
      </c>
      <c r="H3" s="37" t="s">
        <v>46</v>
      </c>
      <c r="I3" s="38"/>
      <c r="K3" s="39" t="s">
        <v>47</v>
      </c>
      <c r="L3" s="40"/>
      <c r="N3" s="41" t="s">
        <v>48</v>
      </c>
      <c r="O3" s="42"/>
      <c r="P3" s="42"/>
      <c r="Q3" s="43"/>
    </row>
    <row r="4" spans="2:17" ht="27" thickBot="1" x14ac:dyDescent="0.3">
      <c r="B4" s="23" t="s">
        <v>35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25</v>
      </c>
      <c r="L4" s="48" t="s">
        <v>26</v>
      </c>
      <c r="N4" s="36" t="s">
        <v>45</v>
      </c>
      <c r="O4" s="49" t="s">
        <v>46</v>
      </c>
      <c r="P4" s="50"/>
    </row>
    <row r="5" spans="2:17" ht="15.75" thickBot="1" x14ac:dyDescent="0.3">
      <c r="B5" s="23" t="s">
        <v>49</v>
      </c>
      <c r="C5" s="26">
        <f>C3+C4</f>
        <v>323430</v>
      </c>
      <c r="D5" s="27" t="s">
        <v>36</v>
      </c>
      <c r="E5" s="28">
        <f>ROUND(C5/10.764,0)</f>
        <v>30047</v>
      </c>
      <c r="F5" s="27" t="s">
        <v>37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50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27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51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29</v>
      </c>
      <c r="L7" s="51" t="s">
        <v>30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52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53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28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54</v>
      </c>
      <c r="C10" s="26">
        <f>C6+D9</f>
        <v>299028</v>
      </c>
      <c r="D10" s="27" t="s">
        <v>36</v>
      </c>
      <c r="E10" s="28">
        <f>ROUND(C10/10.764,0)</f>
        <v>27780</v>
      </c>
      <c r="F10" s="27" t="s">
        <v>37</v>
      </c>
      <c r="G10" s="44">
        <v>7</v>
      </c>
      <c r="H10" s="45">
        <v>7</v>
      </c>
      <c r="I10" s="46">
        <v>93</v>
      </c>
      <c r="K10" s="59" t="s">
        <v>31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32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38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33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39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40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55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13" zoomScale="130" zoomScaleNormal="130" workbookViewId="0">
      <selection activeCell="F33" sqref="F33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4" customWidth="1"/>
    <col min="4" max="4" width="15.5703125" style="114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4"/>
      <c r="D1" s="105"/>
    </row>
    <row r="2" spans="1:13" x14ac:dyDescent="0.25">
      <c r="A2" s="9"/>
      <c r="C2" s="106" t="s">
        <v>74</v>
      </c>
      <c r="D2" s="107"/>
      <c r="F2" s="5"/>
      <c r="G2" s="5"/>
      <c r="I2" s="73"/>
      <c r="J2" s="73"/>
      <c r="L2" t="s">
        <v>70</v>
      </c>
    </row>
    <row r="3" spans="1:13" ht="18.75" x14ac:dyDescent="0.3">
      <c r="A3" s="9" t="s">
        <v>9</v>
      </c>
      <c r="B3" s="11"/>
      <c r="C3" s="108">
        <f>C4+C5</f>
        <v>8900</v>
      </c>
      <c r="D3" s="109" t="s">
        <v>73</v>
      </c>
      <c r="F3" s="72" t="s">
        <v>67</v>
      </c>
      <c r="G3" s="84" t="s">
        <v>63</v>
      </c>
      <c r="H3" s="76"/>
      <c r="I3" s="74"/>
      <c r="J3" s="76"/>
      <c r="L3" t="s">
        <v>71</v>
      </c>
      <c r="M3">
        <v>314</v>
      </c>
    </row>
    <row r="4" spans="1:13" ht="30" x14ac:dyDescent="0.25">
      <c r="A4" s="12" t="s">
        <v>10</v>
      </c>
      <c r="B4" s="11"/>
      <c r="C4" s="108">
        <v>2500</v>
      </c>
      <c r="D4" s="110"/>
      <c r="F4" s="83"/>
      <c r="G4" s="73" t="s">
        <v>58</v>
      </c>
      <c r="H4" s="98">
        <f>I4/10.764</f>
        <v>34.838350055741365</v>
      </c>
      <c r="I4" s="74">
        <v>375</v>
      </c>
      <c r="J4" s="73"/>
      <c r="K4" s="3"/>
      <c r="L4" s="3"/>
    </row>
    <row r="5" spans="1:13" x14ac:dyDescent="0.25">
      <c r="A5" s="9" t="s">
        <v>11</v>
      </c>
      <c r="B5" s="11"/>
      <c r="C5" s="108">
        <v>6400</v>
      </c>
      <c r="D5" s="110"/>
      <c r="F5" s="5"/>
      <c r="G5" s="73"/>
      <c r="H5" s="73"/>
      <c r="I5" s="74"/>
    </row>
    <row r="6" spans="1:13" x14ac:dyDescent="0.25">
      <c r="A6" s="9" t="s">
        <v>12</v>
      </c>
      <c r="B6" s="11"/>
      <c r="C6" s="108">
        <f>C4</f>
        <v>2500</v>
      </c>
      <c r="D6" s="110"/>
      <c r="F6" s="5"/>
      <c r="G6" s="73"/>
      <c r="H6" s="76"/>
      <c r="I6" s="74"/>
    </row>
    <row r="7" spans="1:13" x14ac:dyDescent="0.25">
      <c r="A7" s="9" t="s">
        <v>13</v>
      </c>
      <c r="B7" s="13"/>
      <c r="C7" s="4">
        <f>E9-E8</f>
        <v>24</v>
      </c>
      <c r="D7" s="4"/>
    </row>
    <row r="8" spans="1:13" x14ac:dyDescent="0.25">
      <c r="A8" s="9" t="s">
        <v>14</v>
      </c>
      <c r="B8" s="13"/>
      <c r="C8" s="4">
        <f>C9-C7</f>
        <v>36</v>
      </c>
      <c r="D8" s="84" t="s">
        <v>82</v>
      </c>
      <c r="E8" s="84">
        <v>2000</v>
      </c>
      <c r="F8" s="5" t="s">
        <v>72</v>
      </c>
    </row>
    <row r="9" spans="1:13" x14ac:dyDescent="0.25">
      <c r="A9" s="9" t="s">
        <v>15</v>
      </c>
      <c r="B9" s="13"/>
      <c r="C9" s="4">
        <v>60</v>
      </c>
      <c r="D9" s="85"/>
      <c r="E9" s="84">
        <v>2024</v>
      </c>
      <c r="M9" s="71"/>
    </row>
    <row r="10" spans="1:13" ht="30" x14ac:dyDescent="0.25">
      <c r="A10" s="12" t="s">
        <v>16</v>
      </c>
      <c r="B10" s="13"/>
      <c r="C10" s="4">
        <f>90*C7/C9</f>
        <v>36</v>
      </c>
      <c r="D10" s="4"/>
      <c r="E10" s="5"/>
      <c r="F10" s="71"/>
      <c r="G10" s="71"/>
    </row>
    <row r="11" spans="1:13" x14ac:dyDescent="0.25">
      <c r="A11" s="9"/>
      <c r="B11" s="14"/>
      <c r="C11" s="111">
        <f>C10%</f>
        <v>0.36</v>
      </c>
      <c r="D11" s="111"/>
      <c r="E11" s="3"/>
    </row>
    <row r="12" spans="1:13" x14ac:dyDescent="0.25">
      <c r="A12" s="9" t="s">
        <v>17</v>
      </c>
      <c r="B12" s="11"/>
      <c r="C12" s="108">
        <f>C6*C11</f>
        <v>900</v>
      </c>
      <c r="D12" s="110"/>
      <c r="E12" s="73" t="s">
        <v>83</v>
      </c>
    </row>
    <row r="13" spans="1:13" x14ac:dyDescent="0.25">
      <c r="A13" s="9" t="s">
        <v>18</v>
      </c>
      <c r="B13" s="11"/>
      <c r="C13" s="108">
        <f>C6-C12</f>
        <v>1600</v>
      </c>
      <c r="D13" s="110"/>
    </row>
    <row r="14" spans="1:13" x14ac:dyDescent="0.25">
      <c r="A14" s="9" t="s">
        <v>11</v>
      </c>
      <c r="B14" s="11"/>
      <c r="C14" s="108">
        <f>C5</f>
        <v>6400</v>
      </c>
      <c r="D14" s="110"/>
      <c r="F14" s="71"/>
      <c r="G14" s="71"/>
      <c r="H14" s="4"/>
    </row>
    <row r="15" spans="1:13" x14ac:dyDescent="0.25">
      <c r="B15" s="11"/>
      <c r="C15" s="108"/>
      <c r="D15" s="110"/>
      <c r="H15" s="4"/>
    </row>
    <row r="16" spans="1:13" x14ac:dyDescent="0.25">
      <c r="A16" s="15" t="s">
        <v>19</v>
      </c>
      <c r="B16" s="16"/>
      <c r="C16" s="109">
        <f>C14+C13</f>
        <v>8000</v>
      </c>
      <c r="D16" s="109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58</v>
      </c>
      <c r="B18" s="5"/>
      <c r="C18" s="112">
        <v>375</v>
      </c>
      <c r="D18" s="112"/>
      <c r="E18" s="95"/>
      <c r="H18" s="97"/>
    </row>
    <row r="19" spans="1:8" x14ac:dyDescent="0.25">
      <c r="A19" s="9"/>
      <c r="B19" s="4"/>
      <c r="C19" s="113">
        <f>C18*C16</f>
        <v>3000000</v>
      </c>
      <c r="D19" s="114" t="s">
        <v>42</v>
      </c>
      <c r="E19" s="96"/>
      <c r="H19" s="4"/>
    </row>
    <row r="20" spans="1:8" x14ac:dyDescent="0.25">
      <c r="A20" s="9"/>
      <c r="B20" s="31"/>
      <c r="C20" s="115">
        <f>C19*0.9</f>
        <v>2700000</v>
      </c>
      <c r="D20" s="114" t="s">
        <v>20</v>
      </c>
      <c r="E20" s="75"/>
      <c r="F20" s="6"/>
      <c r="H20" s="71"/>
    </row>
    <row r="21" spans="1:8" x14ac:dyDescent="0.25">
      <c r="A21" s="9"/>
      <c r="C21" s="115">
        <f>C19*80%</f>
        <v>2400000</v>
      </c>
      <c r="D21" s="114" t="s">
        <v>21</v>
      </c>
      <c r="E21" s="75"/>
      <c r="F21" s="31"/>
    </row>
    <row r="22" spans="1:8" x14ac:dyDescent="0.25">
      <c r="A22" s="9"/>
      <c r="E22" s="75"/>
    </row>
    <row r="23" spans="1:8" x14ac:dyDescent="0.25">
      <c r="A23" s="17" t="s">
        <v>22</v>
      </c>
      <c r="B23" s="18"/>
      <c r="C23" s="116">
        <f>C4*D23</f>
        <v>1031250.0000000001</v>
      </c>
      <c r="D23" s="116">
        <f>C18*1.1</f>
        <v>412.50000000000006</v>
      </c>
      <c r="E23" s="75"/>
    </row>
    <row r="24" spans="1:8" x14ac:dyDescent="0.25">
      <c r="A24" s="9" t="s">
        <v>23</v>
      </c>
      <c r="E24" s="3"/>
    </row>
    <row r="25" spans="1:8" x14ac:dyDescent="0.25">
      <c r="A25" s="19" t="s">
        <v>24</v>
      </c>
      <c r="B25" s="10"/>
      <c r="C25" s="115">
        <f>C19*0.03/12</f>
        <v>7500</v>
      </c>
      <c r="D25" s="115"/>
      <c r="E25" s="75"/>
    </row>
    <row r="26" spans="1:8" x14ac:dyDescent="0.25">
      <c r="C26" s="115"/>
      <c r="D26" s="115"/>
      <c r="F26" s="73" t="s">
        <v>77</v>
      </c>
    </row>
    <row r="27" spans="1:8" x14ac:dyDescent="0.25">
      <c r="A27" s="5" t="s">
        <v>80</v>
      </c>
      <c r="B27" s="5"/>
      <c r="C27" s="117"/>
      <c r="D27" s="117"/>
    </row>
    <row r="28" spans="1:8" x14ac:dyDescent="0.25">
      <c r="D28" s="118"/>
    </row>
    <row r="29" spans="1:8" x14ac:dyDescent="0.25">
      <c r="G29" s="3"/>
      <c r="H29" s="3"/>
    </row>
    <row r="30" spans="1:8" ht="18.75" x14ac:dyDescent="0.3">
      <c r="E30" s="102" t="s">
        <v>79</v>
      </c>
      <c r="F30" s="102"/>
      <c r="G30" s="3"/>
      <c r="H30" s="3"/>
    </row>
    <row r="31" spans="1:8" ht="18.75" x14ac:dyDescent="0.3">
      <c r="E31" s="102" t="s">
        <v>78</v>
      </c>
      <c r="F31" s="102"/>
      <c r="G31" s="3"/>
      <c r="H31" s="3"/>
    </row>
    <row r="32" spans="1:8" ht="18.75" x14ac:dyDescent="0.3">
      <c r="E32" s="99" t="s">
        <v>42</v>
      </c>
      <c r="F32" s="99">
        <f>C19</f>
        <v>3000000</v>
      </c>
      <c r="G32" s="3"/>
      <c r="H32" s="3"/>
    </row>
    <row r="33" spans="1:8" ht="18.75" x14ac:dyDescent="0.3">
      <c r="E33" s="86" t="s">
        <v>20</v>
      </c>
      <c r="F33" s="86">
        <f>F32*90%</f>
        <v>2700000</v>
      </c>
      <c r="G33" s="3"/>
      <c r="H33" s="75">
        <f>F32*80</f>
        <v>240000000</v>
      </c>
    </row>
    <row r="34" spans="1:8" ht="18.75" x14ac:dyDescent="0.3">
      <c r="E34" s="86" t="s">
        <v>21</v>
      </c>
      <c r="F34" s="86">
        <f>F32*80%</f>
        <v>2400000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B36">
        <f>463*1.2</f>
        <v>555.6</v>
      </c>
      <c r="C36" s="114">
        <f>395*1.2</f>
        <v>474</v>
      </c>
      <c r="E36" s="3"/>
      <c r="F36" s="3"/>
      <c r="G36" s="3"/>
      <c r="H36" s="3"/>
    </row>
    <row r="37" spans="1:8" x14ac:dyDescent="0.25">
      <c r="B37">
        <v>4632778</v>
      </c>
      <c r="C37" s="114">
        <v>5010575</v>
      </c>
      <c r="E37" s="3"/>
      <c r="F37" s="3"/>
      <c r="G37" s="3"/>
      <c r="H37" s="3"/>
    </row>
    <row r="38" spans="1:8" x14ac:dyDescent="0.25">
      <c r="B38">
        <f>B37/B36</f>
        <v>8338.3333333333321</v>
      </c>
      <c r="C38" s="114">
        <f>C37/C36</f>
        <v>10570.833333333334</v>
      </c>
      <c r="E38" s="3"/>
      <c r="F38" s="3"/>
      <c r="G38" s="3"/>
      <c r="H38" s="3"/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4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G2" sqref="G2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4</v>
      </c>
      <c r="C1" s="1" t="s">
        <v>81</v>
      </c>
      <c r="D1" s="1" t="s">
        <v>6</v>
      </c>
      <c r="E1" s="1" t="s">
        <v>1</v>
      </c>
      <c r="F1" s="1" t="s">
        <v>5</v>
      </c>
      <c r="G1" s="1" t="s">
        <v>7</v>
      </c>
      <c r="H1" s="1" t="s">
        <v>8</v>
      </c>
      <c r="I1" s="1" t="s">
        <v>2</v>
      </c>
      <c r="J1" s="1" t="s">
        <v>3</v>
      </c>
      <c r="O1" s="1" t="s">
        <v>63</v>
      </c>
      <c r="P1" s="1" t="s">
        <v>76</v>
      </c>
      <c r="Q1" s="1" t="s">
        <v>1</v>
      </c>
      <c r="R1" s="1" t="s">
        <v>69</v>
      </c>
      <c r="S1" s="1" t="s">
        <v>68</v>
      </c>
      <c r="U1" s="2" t="s">
        <v>38</v>
      </c>
      <c r="V1" s="2"/>
      <c r="W1" s="2"/>
      <c r="X1" s="2"/>
      <c r="Y1" s="2"/>
    </row>
    <row r="2" spans="1:32" x14ac:dyDescent="0.25">
      <c r="B2">
        <v>400</v>
      </c>
      <c r="C2">
        <f>B2*1.2</f>
        <v>480</v>
      </c>
      <c r="D2" s="88">
        <f>C2*1.2</f>
        <v>576</v>
      </c>
      <c r="E2" s="88">
        <v>2500000</v>
      </c>
      <c r="F2" s="88">
        <f>E2/B2</f>
        <v>6250</v>
      </c>
      <c r="G2" s="77">
        <f>E2/C2</f>
        <v>5208.333333333333</v>
      </c>
      <c r="H2">
        <f>E2/D2</f>
        <v>4340.2777777777774</v>
      </c>
      <c r="I2">
        <v>2</v>
      </c>
      <c r="J2">
        <v>204</v>
      </c>
      <c r="O2" s="87">
        <f>P2/1.2</f>
        <v>458.33333333333337</v>
      </c>
      <c r="P2" s="88">
        <v>550</v>
      </c>
      <c r="Q2" s="88">
        <v>3040000</v>
      </c>
      <c r="R2" s="88">
        <f t="shared" ref="R2:R3" si="0">Q2/O2</f>
        <v>6632.7272727272721</v>
      </c>
      <c r="S2" s="88">
        <f>Q2/P2</f>
        <v>5527.272727272727</v>
      </c>
      <c r="T2" s="88"/>
      <c r="U2" s="89">
        <v>2022</v>
      </c>
      <c r="V2" s="3"/>
      <c r="W2" s="3"/>
      <c r="X2" s="3"/>
      <c r="Y2" s="3"/>
      <c r="AB2" s="33"/>
    </row>
    <row r="3" spans="1:32" x14ac:dyDescent="0.25">
      <c r="B3" s="93"/>
      <c r="C3">
        <v>380</v>
      </c>
      <c r="D3" s="88">
        <f t="shared" ref="D3:D9" si="1">C3*1.2</f>
        <v>456</v>
      </c>
      <c r="E3" s="88">
        <v>3200000</v>
      </c>
      <c r="F3" s="88" t="e">
        <f t="shared" ref="F3:F6" si="2">E3/B3</f>
        <v>#DIV/0!</v>
      </c>
      <c r="G3" s="77">
        <f t="shared" ref="G3:G7" si="3">E3/C3</f>
        <v>8421.0526315789466</v>
      </c>
      <c r="H3">
        <f t="shared" ref="H3:H7" si="4">E3/D3</f>
        <v>7017.5438596491231</v>
      </c>
      <c r="I3">
        <v>1</v>
      </c>
      <c r="J3">
        <v>103</v>
      </c>
      <c r="O3" s="87">
        <f>P3/1.2</f>
        <v>475</v>
      </c>
      <c r="P3" s="88">
        <v>570</v>
      </c>
      <c r="Q3" s="88">
        <v>4300000</v>
      </c>
      <c r="R3" s="88">
        <f t="shared" si="0"/>
        <v>9052.6315789473683</v>
      </c>
      <c r="S3" s="88">
        <f>Q3/P3</f>
        <v>7543.8596491228072</v>
      </c>
      <c r="T3" s="88"/>
      <c r="U3" s="89"/>
      <c r="V3" s="3"/>
      <c r="W3" s="3"/>
      <c r="X3" s="3"/>
      <c r="Y3" s="3"/>
      <c r="AF3" s="33"/>
    </row>
    <row r="4" spans="1:32" x14ac:dyDescent="0.25">
      <c r="B4" s="71">
        <v>370</v>
      </c>
      <c r="C4">
        <f>B4*1.2</f>
        <v>444</v>
      </c>
      <c r="D4" s="88">
        <f t="shared" si="1"/>
        <v>532.79999999999995</v>
      </c>
      <c r="E4" s="88">
        <v>3500000</v>
      </c>
      <c r="F4" s="88">
        <f t="shared" si="2"/>
        <v>9459.45945945946</v>
      </c>
      <c r="G4" s="77">
        <f t="shared" si="3"/>
        <v>7882.8828828828828</v>
      </c>
      <c r="H4">
        <f t="shared" si="4"/>
        <v>6569.0690690690699</v>
      </c>
      <c r="I4">
        <v>7</v>
      </c>
      <c r="J4">
        <v>703</v>
      </c>
      <c r="N4">
        <v>41.25</v>
      </c>
      <c r="O4" s="87">
        <f>N4*10.764</f>
        <v>444.01499999999999</v>
      </c>
      <c r="P4" s="88">
        <f>O4*1.2</f>
        <v>532.81799999999998</v>
      </c>
      <c r="Q4" s="88">
        <v>3700000</v>
      </c>
      <c r="R4" s="88">
        <f>Q4/O4</f>
        <v>8333.0518113126818</v>
      </c>
      <c r="S4" s="88">
        <f>Q4/P4</f>
        <v>6944.2098427605679</v>
      </c>
      <c r="T4" s="88"/>
      <c r="U4" s="89"/>
      <c r="V4" s="3"/>
      <c r="W4" s="3"/>
      <c r="X4" s="3"/>
      <c r="Y4" s="3"/>
    </row>
    <row r="5" spans="1:32" x14ac:dyDescent="0.25">
      <c r="B5" s="71"/>
      <c r="C5">
        <v>365</v>
      </c>
      <c r="D5" s="88">
        <f t="shared" si="1"/>
        <v>438</v>
      </c>
      <c r="E5" s="88">
        <v>2870000</v>
      </c>
      <c r="F5" s="88" t="e">
        <f t="shared" si="2"/>
        <v>#DIV/0!</v>
      </c>
      <c r="G5" s="77">
        <f t="shared" si="3"/>
        <v>7863.0136986301368</v>
      </c>
      <c r="H5">
        <f t="shared" si="4"/>
        <v>6552.511415525114</v>
      </c>
      <c r="I5">
        <v>4</v>
      </c>
      <c r="J5">
        <v>406</v>
      </c>
      <c r="O5" s="87">
        <f>P5/1.2</f>
        <v>446.66666666666669</v>
      </c>
      <c r="P5" s="88">
        <v>536</v>
      </c>
      <c r="Q5" s="88">
        <v>5300000</v>
      </c>
      <c r="R5" s="88">
        <f>Q5/O5</f>
        <v>11865.671641791045</v>
      </c>
      <c r="S5" s="88">
        <f>Q5/P5</f>
        <v>9888.059701492537</v>
      </c>
      <c r="T5" s="88"/>
      <c r="U5" s="89"/>
      <c r="V5" s="3"/>
      <c r="W5" s="3"/>
      <c r="X5" s="3"/>
      <c r="Y5" s="3"/>
    </row>
    <row r="6" spans="1:32" x14ac:dyDescent="0.25">
      <c r="C6">
        <f t="shared" ref="C6:C12" si="5">B6*1.2</f>
        <v>0</v>
      </c>
      <c r="D6" s="88">
        <f t="shared" si="1"/>
        <v>0</v>
      </c>
      <c r="E6" s="88"/>
      <c r="F6" s="88" t="e">
        <f t="shared" si="2"/>
        <v>#DIV/0!</v>
      </c>
      <c r="G6" s="77" t="e">
        <f t="shared" si="3"/>
        <v>#DIV/0!</v>
      </c>
      <c r="H6" t="e">
        <f t="shared" si="4"/>
        <v>#DIV/0!</v>
      </c>
      <c r="I6">
        <v>5</v>
      </c>
      <c r="J6">
        <v>504</v>
      </c>
      <c r="N6">
        <f>50+17</f>
        <v>67</v>
      </c>
      <c r="O6" s="88">
        <f>N6*10.764</f>
        <v>721.18799999999999</v>
      </c>
      <c r="P6" s="88">
        <f>O6*1.2</f>
        <v>865.42559999999992</v>
      </c>
      <c r="Q6" s="88">
        <v>6000000</v>
      </c>
      <c r="R6" s="88">
        <f>Q6/O6</f>
        <v>8319.605983460624</v>
      </c>
      <c r="S6" s="88">
        <f>Q6/P6</f>
        <v>6933.0049862171863</v>
      </c>
      <c r="T6" s="88"/>
      <c r="U6" s="89"/>
      <c r="V6" s="3"/>
      <c r="W6" s="3"/>
      <c r="X6" s="3"/>
      <c r="Y6" s="3"/>
    </row>
    <row r="7" spans="1:32" x14ac:dyDescent="0.25">
      <c r="C7">
        <f t="shared" si="5"/>
        <v>0</v>
      </c>
      <c r="D7" s="88">
        <f t="shared" si="1"/>
        <v>0</v>
      </c>
      <c r="E7" s="88"/>
      <c r="F7" s="88" t="e">
        <f t="shared" ref="F7:F14" si="6">ROUND((E7/B7),0)</f>
        <v>#DIV/0!</v>
      </c>
      <c r="G7" s="77" t="e">
        <f t="shared" si="3"/>
        <v>#DIV/0!</v>
      </c>
      <c r="H7" t="e">
        <f t="shared" si="4"/>
        <v>#DIV/0!</v>
      </c>
      <c r="I7">
        <v>4</v>
      </c>
      <c r="J7">
        <v>406</v>
      </c>
      <c r="O7" s="88"/>
      <c r="P7" s="88" t="e">
        <f>#REF!*1.1</f>
        <v>#REF!</v>
      </c>
      <c r="Q7" s="88"/>
      <c r="R7" s="88" t="e">
        <f>T7/#REF!</f>
        <v>#REF!</v>
      </c>
      <c r="S7" s="88"/>
      <c r="T7" s="88"/>
      <c r="U7" s="89"/>
      <c r="V7" s="3"/>
      <c r="W7" s="3"/>
      <c r="X7" s="3"/>
      <c r="Y7" s="3"/>
    </row>
    <row r="8" spans="1:32" x14ac:dyDescent="0.25">
      <c r="C8">
        <f t="shared" si="5"/>
        <v>0</v>
      </c>
      <c r="D8" s="88">
        <f t="shared" si="1"/>
        <v>0</v>
      </c>
      <c r="E8" s="88"/>
      <c r="F8" s="88" t="e">
        <f t="shared" si="6"/>
        <v>#DIV/0!</v>
      </c>
      <c r="G8" s="77" t="e">
        <f t="shared" ref="G8:G9" si="7">F8/C8</f>
        <v>#DIV/0!</v>
      </c>
      <c r="H8" t="e">
        <f t="shared" ref="H8:H13" si="8">F8/D8</f>
        <v>#DIV/0!</v>
      </c>
      <c r="O8" s="88"/>
      <c r="P8" s="88" t="e">
        <f>#REF!*1.1</f>
        <v>#REF!</v>
      </c>
      <c r="Q8" s="88"/>
      <c r="R8" s="88" t="e">
        <f>T8/#REF!</f>
        <v>#REF!</v>
      </c>
      <c r="S8" s="88"/>
      <c r="T8" s="88"/>
      <c r="U8" s="89"/>
      <c r="V8" s="3"/>
      <c r="W8" s="3"/>
      <c r="X8" s="3"/>
      <c r="Y8" s="3"/>
    </row>
    <row r="9" spans="1:32" x14ac:dyDescent="0.25">
      <c r="C9">
        <f t="shared" si="5"/>
        <v>0</v>
      </c>
      <c r="D9" s="88">
        <f t="shared" si="1"/>
        <v>0</v>
      </c>
      <c r="E9" s="88"/>
      <c r="F9" s="88" t="e">
        <f t="shared" si="6"/>
        <v>#DIV/0!</v>
      </c>
      <c r="G9" s="77" t="e">
        <f t="shared" si="7"/>
        <v>#DIV/0!</v>
      </c>
      <c r="H9" t="e">
        <f t="shared" si="8"/>
        <v>#DIV/0!</v>
      </c>
      <c r="O9" s="88"/>
      <c r="P9" s="88" t="e">
        <f>#REF!*1.1</f>
        <v>#REF!</v>
      </c>
      <c r="Q9" s="88"/>
      <c r="R9" s="88" t="e">
        <f>T9/#REF!</f>
        <v>#REF!</v>
      </c>
      <c r="S9" s="88"/>
      <c r="T9" s="88"/>
      <c r="U9" s="3"/>
      <c r="V9" s="3"/>
      <c r="W9" s="3"/>
      <c r="X9" s="3"/>
      <c r="Y9" s="3"/>
    </row>
    <row r="10" spans="1:32" ht="16.5" x14ac:dyDescent="0.3">
      <c r="C10">
        <f t="shared" si="5"/>
        <v>0</v>
      </c>
      <c r="D10" s="88">
        <v>0</v>
      </c>
      <c r="E10" s="88"/>
      <c r="F10" s="88" t="e">
        <f t="shared" si="6"/>
        <v>#DIV/0!</v>
      </c>
      <c r="G10" t="e">
        <f t="shared" ref="G10:G14" si="9">ROUND((E10/C10),0)</f>
        <v>#DIV/0!</v>
      </c>
      <c r="H10" t="e">
        <f t="shared" si="8"/>
        <v>#DIV/0!</v>
      </c>
      <c r="O10" s="88"/>
      <c r="P10" s="88" t="e">
        <f>#REF!*1.1</f>
        <v>#REF!</v>
      </c>
      <c r="Q10" s="88"/>
      <c r="R10" s="88" t="e">
        <f>T10/#REF!</f>
        <v>#REF!</v>
      </c>
      <c r="S10" s="88"/>
      <c r="T10" s="88"/>
      <c r="U10" s="3"/>
      <c r="V10" s="3"/>
      <c r="W10" s="90"/>
      <c r="X10" s="91"/>
      <c r="Y10" s="91"/>
      <c r="Z10" s="22"/>
      <c r="AA10" s="22"/>
      <c r="AB10" s="22"/>
      <c r="AC10" s="22"/>
      <c r="AD10" s="22"/>
    </row>
    <row r="11" spans="1:32" ht="18.75" x14ac:dyDescent="0.25">
      <c r="C11">
        <f t="shared" si="5"/>
        <v>0</v>
      </c>
      <c r="D11">
        <f t="shared" ref="D11:D14" si="10">C11*1.2</f>
        <v>0</v>
      </c>
      <c r="E11" s="88"/>
      <c r="F11" t="e">
        <f t="shared" si="6"/>
        <v>#DIV/0!</v>
      </c>
      <c r="G11" t="e">
        <f t="shared" si="9"/>
        <v>#DIV/0!</v>
      </c>
      <c r="H11" t="e">
        <f t="shared" si="8"/>
        <v>#DIV/0!</v>
      </c>
      <c r="P11" s="88" t="e">
        <f>#REF!*1.1</f>
        <v>#REF!</v>
      </c>
      <c r="Q11" s="88"/>
      <c r="S11" s="88"/>
      <c r="T11" s="88"/>
      <c r="U11" s="3"/>
      <c r="V11" s="3"/>
      <c r="W11" s="92"/>
      <c r="X11" s="3"/>
      <c r="Y11" s="3"/>
    </row>
    <row r="12" spans="1:32" x14ac:dyDescent="0.25">
      <c r="C12">
        <f t="shared" si="5"/>
        <v>0</v>
      </c>
      <c r="D12">
        <f t="shared" si="10"/>
        <v>0</v>
      </c>
      <c r="E12" s="88"/>
      <c r="F12" t="e">
        <f t="shared" si="6"/>
        <v>#DIV/0!</v>
      </c>
      <c r="G12" t="e">
        <f t="shared" si="9"/>
        <v>#DIV/0!</v>
      </c>
      <c r="H12" t="e">
        <f t="shared" si="8"/>
        <v>#DIV/0!</v>
      </c>
      <c r="I12">
        <f t="shared" ref="I12:I14" si="11">U12</f>
        <v>0</v>
      </c>
      <c r="J12">
        <f t="shared" ref="J12:J14" si="12">V12</f>
        <v>0</v>
      </c>
      <c r="P12" s="88" t="e">
        <f>#REF!*1.1</f>
        <v>#REF!</v>
      </c>
      <c r="Q12" s="88"/>
      <c r="S12" s="88"/>
      <c r="T12" s="88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13:C14" si="13">B13*1.1</f>
        <v>0</v>
      </c>
      <c r="D13">
        <f t="shared" si="10"/>
        <v>0</v>
      </c>
      <c r="E13" s="88"/>
      <c r="F13" t="e">
        <f t="shared" si="6"/>
        <v>#DIV/0!</v>
      </c>
      <c r="G13" t="e">
        <f t="shared" si="9"/>
        <v>#DIV/0!</v>
      </c>
      <c r="H13" t="e">
        <f t="shared" si="8"/>
        <v>#DIV/0!</v>
      </c>
      <c r="I13">
        <f t="shared" si="11"/>
        <v>0</v>
      </c>
      <c r="J13">
        <f t="shared" si="12"/>
        <v>0</v>
      </c>
      <c r="S13" s="88"/>
      <c r="T13" s="88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13"/>
        <v>0</v>
      </c>
      <c r="D14">
        <f t="shared" si="10"/>
        <v>0</v>
      </c>
      <c r="E14" s="88"/>
      <c r="F14" t="e">
        <f t="shared" si="6"/>
        <v>#DIV/0!</v>
      </c>
      <c r="G14" t="e">
        <f t="shared" si="9"/>
        <v>#DIV/0!</v>
      </c>
      <c r="H14" t="e">
        <f t="shared" ref="H14" si="14">ROUND((E14/D14),0)</f>
        <v>#DIV/0!</v>
      </c>
      <c r="I14">
        <f t="shared" si="11"/>
        <v>0</v>
      </c>
      <c r="J14">
        <f t="shared" si="12"/>
        <v>0</v>
      </c>
      <c r="S14" s="88"/>
      <c r="T14" s="88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8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8"/>
      <c r="T15" s="88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8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8"/>
      <c r="T16" s="88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8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8"/>
      <c r="T17" s="88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8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8"/>
      <c r="T18" s="88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64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62</v>
      </c>
      <c r="D22" s="78"/>
      <c r="E22" s="94"/>
      <c r="F22" s="80" t="s">
        <v>63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59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65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66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58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59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57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60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61</v>
      </c>
      <c r="G31" s="80">
        <f>G30</f>
        <v>0</v>
      </c>
      <c r="H31" s="78" t="e">
        <f>G30/G31</f>
        <v>#DIV/0!</v>
      </c>
      <c r="I31" s="77" t="s">
        <v>43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41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42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20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21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03" t="s">
        <v>56</v>
      </c>
      <c r="G117" s="103"/>
      <c r="H117" s="103"/>
      <c r="I117" s="103"/>
      <c r="J117" s="103"/>
      <c r="K117" s="103"/>
      <c r="L117" s="103"/>
      <c r="M117" s="103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N9:P34"/>
  <sheetViews>
    <sheetView workbookViewId="0">
      <selection activeCell="P34" sqref="P34"/>
    </sheetView>
  </sheetViews>
  <sheetFormatPr defaultRowHeight="15" x14ac:dyDescent="0.25"/>
  <sheetData>
    <row r="9" spans="14:15" x14ac:dyDescent="0.25">
      <c r="N9" t="s">
        <v>75</v>
      </c>
      <c r="O9">
        <v>3</v>
      </c>
    </row>
    <row r="34" spans="15:16" x14ac:dyDescent="0.25">
      <c r="O34" t="s">
        <v>75</v>
      </c>
      <c r="P34">
        <v>12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00" workbookViewId="0">
      <selection activeCell="A133" sqref="A13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2025-01-02T05:01:15Z</dcterms:modified>
</cp:coreProperties>
</file>