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TMC Branch\Ipsita Rajiv Chitre\"/>
    </mc:Choice>
  </mc:AlternateContent>
  <xr:revisionPtr revIDLastSave="0" documentId="13_ncr:1_{12C750E6-8B3E-41D2-A55B-6D0205A84BE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3" i="4" l="1"/>
  <c r="D3" i="4"/>
  <c r="C4" i="4"/>
  <c r="D4" i="4"/>
  <c r="C5" i="4"/>
  <c r="D5" i="4"/>
  <c r="C6" i="4"/>
  <c r="D6" i="4"/>
  <c r="C7" i="4"/>
  <c r="D7" i="4"/>
  <c r="C8" i="4"/>
  <c r="D8" i="4"/>
  <c r="D2" i="4"/>
  <c r="C2" i="4"/>
  <c r="R3" i="4"/>
  <c r="S3" i="4"/>
  <c r="R4" i="4"/>
  <c r="R5" i="4"/>
  <c r="R6" i="4"/>
  <c r="S6" i="4"/>
  <c r="R7" i="4"/>
  <c r="S7" i="4"/>
  <c r="R8" i="4"/>
  <c r="S8" i="4"/>
  <c r="R9" i="4"/>
  <c r="S9" i="4"/>
  <c r="R10" i="4"/>
  <c r="S10" i="4"/>
  <c r="S2" i="4"/>
  <c r="R2" i="4"/>
  <c r="P3" i="4"/>
  <c r="P4" i="4"/>
  <c r="S4" i="4" s="1"/>
  <c r="P5" i="4"/>
  <c r="S5" i="4" s="1"/>
  <c r="P6" i="4"/>
  <c r="P7" i="4"/>
  <c r="P8" i="4"/>
  <c r="P9" i="4"/>
  <c r="P10" i="4"/>
  <c r="P11" i="4"/>
  <c r="P12" i="4"/>
  <c r="P13" i="4"/>
  <c r="P2" i="4"/>
  <c r="I4" i="23"/>
  <c r="I3" i="23"/>
  <c r="I5" i="23" s="1"/>
  <c r="D2" i="25"/>
  <c r="C9" i="4"/>
  <c r="C10" i="4"/>
  <c r="C11" i="4"/>
  <c r="C12" i="4"/>
  <c r="C13" i="4"/>
  <c r="C14" i="4"/>
  <c r="F6" i="4" l="1"/>
  <c r="F5" i="4"/>
  <c r="F3" i="4"/>
  <c r="G7" i="4"/>
  <c r="C15" i="4"/>
  <c r="F4" i="4"/>
  <c r="F2" i="4"/>
  <c r="G4" i="4" l="1"/>
  <c r="G5" i="4"/>
  <c r="G6" i="4"/>
  <c r="G3" i="4"/>
  <c r="G2" i="4"/>
  <c r="D11" i="4"/>
  <c r="D12" i="4"/>
  <c r="H7" i="4" l="1"/>
  <c r="D25" i="23" l="1"/>
  <c r="C25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6" i="23" l="1"/>
  <c r="C8" i="23"/>
  <c r="C6" i="23"/>
  <c r="C10" i="23" l="1"/>
  <c r="C11" i="23" s="1"/>
  <c r="C12" i="23" s="1"/>
  <c r="C13" i="23" s="1"/>
  <c r="C16" i="23" l="1"/>
  <c r="C19" i="23" s="1"/>
  <c r="C21" i="23" s="1"/>
  <c r="F34" i="23" l="1"/>
  <c r="C23" i="23"/>
  <c r="C22" i="23"/>
  <c r="C27" i="23"/>
  <c r="H35" i="23"/>
  <c r="J18" i="4"/>
  <c r="I18" i="4"/>
  <c r="J17" i="4"/>
  <c r="I17" i="4"/>
  <c r="J16" i="4"/>
  <c r="I16" i="4"/>
  <c r="J15" i="4"/>
  <c r="I15" i="4"/>
  <c r="F35" i="23" l="1"/>
  <c r="F36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<sst xmlns="http://schemas.openxmlformats.org/spreadsheetml/2006/main" count="108" uniqueCount="86">
  <si>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</si>
  <si>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</si>
  <si>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</si>
  <si>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</si>
  <si>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</si>
  <si>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</si>
  <si>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</si>
  <si>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</si>
  <si>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</si>
  <si>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</si>
  <si>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</si>
  <si>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</si>
  <si>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</si>
  <si>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</si>
  <si>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</si>
  <si>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</si>
  <si>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</si>
  <si>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</si>
  <si>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</si>
  <si>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</si>
  <si>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</si>
  <si>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</si>
  <si>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</si>
  <si>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</si>
  <si>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</si>
  <si>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</si>
  <si>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</si>
  <si>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</si>
  <si>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</si>
  <si>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</si>
  <si>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</si>
  <si>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</si>
  <si>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</si>
  <si>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</si>
  <si>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</si>
  <si>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</si>
  <si>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</si>
  <si>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</si>
  <si>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</si>
  <si>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</si>
  <si>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</si>
  <si>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</si>
  <si>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</si>
  <si>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</si>
  <si>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</si>
  <si>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</si>
  <si>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</si>
  <si>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</si>
  <si>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</si>
  <si>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</si>
  <si>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</si>
  <si>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</si>
  <si>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</si>
  <si>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</si>
  <si>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</si>
  <si>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</si>
  <si>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</si>
  <si>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</si>
  <si>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</si>
  <si>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</si>
  <si>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</si>
  <si>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</si>
  <si>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</si>
  <si>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</si>
  <si>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</si>
  <si>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</si>
  <si>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</si>
  <si>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</si>
  <si>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</si>
  <si>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</si>
  <si>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1st Flr</t>
  </si>
  <si>
    <t>BUA (10%)</t>
  </si>
  <si>
    <t>Built up area (10%)</t>
  </si>
  <si>
    <t>Lead No. 12628</t>
  </si>
  <si>
    <t>Ipsita Rajiv Chitre</t>
  </si>
  <si>
    <t>BOM (TMC Branch)</t>
  </si>
  <si>
    <t>BOM  - TMC Branch - Ipsita Rajiv Chitre - Residential Flat No. 4109, 41st Floor, Building No 2, Mahavir spring, Pokharan Road , Village - Majiwada, Taluka - Thane, District - Thane, Thane West, PIN Code - 400 610</t>
  </si>
  <si>
    <t>page</t>
  </si>
  <si>
    <t>Sq. M</t>
  </si>
  <si>
    <t>Attached area</t>
  </si>
  <si>
    <t>2 Car paring</t>
  </si>
  <si>
    <t>TFMV</t>
  </si>
  <si>
    <t xml:space="preserve">Agreement </t>
  </si>
  <si>
    <t>date -19.11.2024</t>
  </si>
  <si>
    <t>3 BHK flat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</si>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</sst>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4" xfId="0" applyBorder="1"/>
    <xf numFmtId="0" fontId="0" fillId="0" borderId="4" xfId="0" applyBorder="1" applyAlignment="1">
      <alignment wrapText="1"/>
    </xf>
    <xf numFmtId="0" fontId="0" fillId="2" borderId="4" xfId="0" applyFill="1" applyBorder="1"/>
    <xf numFmtId="0" fontId="0" fillId="0" borderId="6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3" fillId="0" borderId="0" xfId="0" applyFont="1"/>
    <xf numFmtId="1" fontId="2" fillId="2" borderId="0" xfId="0" applyNumberFormat="1" applyFont="1" applyFill="1" applyAlignment="1">
      <alignment horizontal="center"/>
    </xf>
    <xf numFmtId="4" fontId="0" fillId="2" borderId="0" xfId="0" applyNumberFormat="1" applyFill="1"/>
    <xf numFmtId="1" fontId="0" fillId="2" borderId="0" xfId="0" applyNumberFormat="1" applyFill="1" applyAlignment="1">
      <alignment horizontal="right"/>
    </xf>
    <xf numFmtId="43" fontId="10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5" fillId="0" borderId="0" xfId="1" applyFont="1" applyFill="1" applyBorder="1"/>
    <xf numFmtId="0" fontId="5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2" fillId="0" borderId="0" xfId="0" applyFont="1" applyFill="1"/>
    <xf numFmtId="9" fontId="5" fillId="0" borderId="0" xfId="0" applyNumberFormat="1" applyFont="1" applyFill="1"/>
    <xf numFmtId="43" fontId="2" fillId="0" borderId="0" xfId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0" xfId="0" applyFont="1" applyFill="1"/>
    <xf numFmtId="0" fontId="0" fillId="0" borderId="5" xfId="0" applyFont="1" applyFill="1" applyBorder="1"/>
    <xf numFmtId="43" fontId="2" fillId="0" borderId="0" xfId="1" applyFont="1" applyFill="1" applyBorder="1"/>
    <xf numFmtId="10" fontId="2" fillId="0" borderId="0" xfId="0" applyNumberFormat="1" applyFont="1" applyFill="1"/>
    <xf numFmtId="43" fontId="0" fillId="0" borderId="0" xfId="0" applyNumberFormat="1" applyFont="1" applyFill="1"/>
    <xf numFmtId="3" fontId="2" fillId="0" borderId="0" xfId="0" applyNumberFormat="1" applyFont="1" applyFill="1"/>
    <xf numFmtId="3" fontId="7" fillId="0" borderId="0" xfId="0" applyNumberFormat="1" applyFont="1" applyFill="1"/>
    <xf numFmtId="43" fontId="2" fillId="0" borderId="0" xfId="0" applyNumberFormat="1" applyFont="1" applyFill="1"/>
    <xf numFmtId="0" fontId="0" fillId="0" borderId="7" xfId="0" applyFont="1" applyFill="1" applyBorder="1"/>
    <xf numFmtId="43" fontId="0" fillId="0" borderId="7" xfId="0" applyNumberFormat="1" applyFont="1" applyFill="1" applyBorder="1"/>
    <xf numFmtId="1" fontId="0" fillId="0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12</xdr:col>
      <xdr:colOff>171027</xdr:colOff>
      <xdr:row>43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161D2B-74D4-26DE-6128-55745591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7468642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334357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14D90-C4BC-E801-7B6F-9890F5BA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39957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11</xdr:col>
      <xdr:colOff>239094</xdr:colOff>
      <xdr:row>90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DF072-C746-1FF3-455D-CC47CA78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94469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248876</xdr:colOff>
      <xdr:row>129</xdr:row>
      <xdr:rowOff>96220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8FD83E-32E2-6FED-C04B-F9AA998D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8783276" cy="6954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11</xdr:col>
      <xdr:colOff>200989</xdr:colOff>
      <xdr:row>174</xdr:row>
      <xdr:rowOff>86854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2EBD18-F03C-4462-8A9B-95866926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6906589" cy="8087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11</xdr:col>
      <xdr:colOff>77147</xdr:colOff>
      <xdr:row>220</xdr:row>
      <xdr:rowOff>115486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734D95-FA88-DE15-F4EB-25B957D2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528000"/>
          <a:ext cx="6782747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420180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0DB16-ABDD-D575-95CA-D804E3B3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35380" cy="7573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12</xdr:col>
      <xdr:colOff>162969</xdr:colOff>
      <xdr:row>80</xdr:row>
      <xdr:rowOff>10563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DEE700-C3A3-E786-92A8-C9B4ACC3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478169" cy="7440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13</xdr:col>
      <xdr:colOff>344054</xdr:colOff>
      <xdr:row>101</xdr:row>
      <xdr:rowOff>171953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218B7B-0A89-0E42-D35D-03333514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268854" cy="3600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28"/>
      <c r="H1" s="28"/>
    </row>
    <row r="2" spans="2:17" ht="15.75" thickBot="1" x14ac:dyDescent="0.3">
      <c r="D2">
        <f>215620*0.5</f>
        <v>107810</v>
      </c>
      <c r="E2" s="24">
        <f>C3+D2</f>
        <v>323430</v>
      </c>
      <c r="G2" s="89" t="s">
        <v>43</v>
      </c>
      <c r="H2" s="90"/>
    </row>
    <row r="3" spans="2:17" ht="15.75" thickBot="1" x14ac:dyDescent="0.3">
      <c r="B3" s="16" t="s">
        <v>33</v>
      </c>
      <c r="C3" s="18">
        <v>215620</v>
      </c>
      <c r="D3" s="16"/>
      <c r="E3" s="16"/>
      <c r="F3" s="16"/>
      <c r="G3" s="29" t="s">
        <v>44</v>
      </c>
      <c r="H3" s="30" t="s">
        <v>45</v>
      </c>
      <c r="I3" s="31"/>
      <c r="K3" s="32" t="s">
        <v>46</v>
      </c>
      <c r="L3" s="33"/>
      <c r="N3" s="34" t="s">
        <v>47</v>
      </c>
      <c r="O3" s="35"/>
      <c r="P3" s="35"/>
      <c r="Q3" s="36"/>
    </row>
    <row r="4" spans="2:17" ht="27" thickBot="1" x14ac:dyDescent="0.3">
      <c r="B4" s="16" t="s">
        <v>34</v>
      </c>
      <c r="C4" s="18">
        <v>107810</v>
      </c>
      <c r="D4" s="16"/>
      <c r="E4" s="16"/>
      <c r="F4" s="16"/>
      <c r="G4" s="37">
        <v>1</v>
      </c>
      <c r="H4" s="38">
        <v>0</v>
      </c>
      <c r="I4" s="39">
        <v>100</v>
      </c>
      <c r="K4" s="40" t="s">
        <v>24</v>
      </c>
      <c r="L4" s="41" t="s">
        <v>25</v>
      </c>
      <c r="N4" s="29" t="s">
        <v>44</v>
      </c>
      <c r="O4" s="42" t="s">
        <v>45</v>
      </c>
      <c r="P4" s="43"/>
    </row>
    <row r="5" spans="2:17" ht="15.75" thickBot="1" x14ac:dyDescent="0.3">
      <c r="B5" s="16" t="s">
        <v>48</v>
      </c>
      <c r="C5" s="19">
        <f>C3+C4</f>
        <v>323430</v>
      </c>
      <c r="D5" s="20" t="s">
        <v>35</v>
      </c>
      <c r="E5" s="21">
        <f>ROUND(C5/10.764,0)</f>
        <v>30047</v>
      </c>
      <c r="F5" s="20" t="s">
        <v>36</v>
      </c>
      <c r="G5" s="37">
        <v>2</v>
      </c>
      <c r="H5" s="38">
        <v>0</v>
      </c>
      <c r="I5" s="39">
        <v>100</v>
      </c>
      <c r="K5" s="39">
        <v>2554.8123374210331</v>
      </c>
      <c r="L5" s="44">
        <v>2248.2348569305091</v>
      </c>
      <c r="N5" s="37">
        <v>1</v>
      </c>
      <c r="O5" s="45">
        <v>0</v>
      </c>
      <c r="P5" s="39">
        <v>100</v>
      </c>
    </row>
    <row r="6" spans="2:17" ht="15.75" thickBot="1" x14ac:dyDescent="0.3">
      <c r="B6" s="16" t="s">
        <v>49</v>
      </c>
      <c r="C6" s="18">
        <v>18400</v>
      </c>
      <c r="D6" s="16"/>
      <c r="E6" s="16"/>
      <c r="F6" s="16"/>
      <c r="G6" s="37">
        <v>3</v>
      </c>
      <c r="H6" s="38">
        <v>5</v>
      </c>
      <c r="I6" s="39">
        <v>95</v>
      </c>
      <c r="K6" s="46" t="s">
        <v>2</v>
      </c>
      <c r="L6" s="47" t="s">
        <v>26</v>
      </c>
      <c r="N6" s="37">
        <v>2</v>
      </c>
      <c r="O6" s="45">
        <v>0</v>
      </c>
      <c r="P6" s="39">
        <v>100</v>
      </c>
    </row>
    <row r="7" spans="2:17" ht="15.75" thickBot="1" x14ac:dyDescent="0.3">
      <c r="B7" s="16" t="s">
        <v>50</v>
      </c>
      <c r="C7" s="19">
        <f>C5-C6</f>
        <v>305030</v>
      </c>
      <c r="D7" s="16"/>
      <c r="E7" s="16"/>
      <c r="F7" s="16"/>
      <c r="G7" s="37">
        <v>4</v>
      </c>
      <c r="H7" s="38">
        <v>5</v>
      </c>
      <c r="I7" s="39">
        <v>95</v>
      </c>
      <c r="K7" s="39" t="s">
        <v>28</v>
      </c>
      <c r="L7" s="44" t="s">
        <v>29</v>
      </c>
      <c r="N7" s="37">
        <v>3</v>
      </c>
      <c r="O7" s="45">
        <v>5</v>
      </c>
      <c r="P7" s="39">
        <v>95</v>
      </c>
    </row>
    <row r="8" spans="2:17" ht="15.75" thickBot="1" x14ac:dyDescent="0.3">
      <c r="B8" s="16" t="s">
        <v>51</v>
      </c>
      <c r="C8" s="48">
        <v>0.08</v>
      </c>
      <c r="D8" s="49">
        <f>1-C8</f>
        <v>0.92</v>
      </c>
      <c r="E8" s="16"/>
      <c r="F8" s="16"/>
      <c r="G8" s="37">
        <v>5</v>
      </c>
      <c r="H8" s="38">
        <v>5</v>
      </c>
      <c r="I8" s="39">
        <v>95</v>
      </c>
      <c r="K8" s="39"/>
      <c r="L8" s="44"/>
      <c r="N8" s="37">
        <v>4</v>
      </c>
      <c r="O8" s="45">
        <v>5</v>
      </c>
      <c r="P8" s="39">
        <v>95</v>
      </c>
    </row>
    <row r="9" spans="2:17" ht="15.75" thickBot="1" x14ac:dyDescent="0.3">
      <c r="B9" s="22" t="s">
        <v>52</v>
      </c>
      <c r="D9" s="19">
        <f>ROUND(C7*D8,0)</f>
        <v>280628</v>
      </c>
      <c r="E9" s="16"/>
      <c r="F9" s="16"/>
      <c r="G9" s="37">
        <v>6</v>
      </c>
      <c r="H9" s="38">
        <v>6</v>
      </c>
      <c r="I9" s="39">
        <v>94</v>
      </c>
      <c r="K9" s="50" t="s">
        <v>27</v>
      </c>
      <c r="L9" s="51">
        <v>0.05</v>
      </c>
      <c r="N9" s="37">
        <v>5</v>
      </c>
      <c r="O9" s="45">
        <v>5</v>
      </c>
      <c r="P9" s="39">
        <v>95</v>
      </c>
    </row>
    <row r="10" spans="2:17" ht="15.75" thickBot="1" x14ac:dyDescent="0.3">
      <c r="B10" s="16" t="s">
        <v>53</v>
      </c>
      <c r="C10" s="19">
        <f>C6+D9</f>
        <v>299028</v>
      </c>
      <c r="D10" s="20" t="s">
        <v>35</v>
      </c>
      <c r="E10" s="21">
        <f>ROUND(C10/10.764,0)</f>
        <v>27780</v>
      </c>
      <c r="F10" s="20" t="s">
        <v>36</v>
      </c>
      <c r="G10" s="37">
        <v>7</v>
      </c>
      <c r="H10" s="38">
        <v>7</v>
      </c>
      <c r="I10" s="39">
        <v>93</v>
      </c>
      <c r="K10" s="52" t="s">
        <v>30</v>
      </c>
      <c r="L10" s="51">
        <v>0.1</v>
      </c>
      <c r="N10" s="37">
        <v>6</v>
      </c>
      <c r="O10" s="45">
        <v>6.5</v>
      </c>
      <c r="P10" s="39">
        <f t="shared" ref="P10:P63" si="0">P9-1.5</f>
        <v>93.5</v>
      </c>
    </row>
    <row r="11" spans="2:17" ht="15.75" thickBot="1" x14ac:dyDescent="0.3">
      <c r="C11" s="23"/>
      <c r="G11" s="37">
        <v>8</v>
      </c>
      <c r="H11" s="38">
        <v>8</v>
      </c>
      <c r="I11" s="39">
        <v>92</v>
      </c>
      <c r="K11" s="39" t="s">
        <v>31</v>
      </c>
      <c r="L11" s="51">
        <v>0.15</v>
      </c>
      <c r="N11" s="37">
        <v>7</v>
      </c>
      <c r="O11" s="45">
        <v>8</v>
      </c>
      <c r="P11" s="39">
        <f t="shared" si="0"/>
        <v>92</v>
      </c>
    </row>
    <row r="12" spans="2:17" ht="15.75" thickBot="1" x14ac:dyDescent="0.3">
      <c r="B12" s="17" t="s">
        <v>37</v>
      </c>
      <c r="C12" s="25">
        <v>2024</v>
      </c>
      <c r="E12" s="24"/>
      <c r="G12" s="37">
        <v>9</v>
      </c>
      <c r="H12" s="38">
        <v>9</v>
      </c>
      <c r="I12" s="39">
        <v>91</v>
      </c>
      <c r="K12" s="53" t="s">
        <v>32</v>
      </c>
      <c r="L12" s="54">
        <v>0.2</v>
      </c>
      <c r="N12" s="37">
        <v>8</v>
      </c>
      <c r="O12" s="45">
        <v>9.5</v>
      </c>
      <c r="P12" s="39">
        <f t="shared" si="0"/>
        <v>90.5</v>
      </c>
    </row>
    <row r="13" spans="2:17" ht="15.75" thickBot="1" x14ac:dyDescent="0.3">
      <c r="B13" s="17" t="s">
        <v>38</v>
      </c>
      <c r="C13" s="25">
        <v>2016</v>
      </c>
      <c r="D13" s="24"/>
      <c r="G13" s="37">
        <v>10</v>
      </c>
      <c r="H13" s="38">
        <v>10</v>
      </c>
      <c r="I13" s="39">
        <v>90</v>
      </c>
      <c r="K13" s="55"/>
      <c r="L13" s="56"/>
      <c r="N13" s="37">
        <v>9</v>
      </c>
      <c r="O13" s="45">
        <v>11</v>
      </c>
      <c r="P13" s="39">
        <f t="shared" si="0"/>
        <v>89</v>
      </c>
    </row>
    <row r="14" spans="2:17" ht="15.75" thickBot="1" x14ac:dyDescent="0.3">
      <c r="B14" s="17" t="s">
        <v>39</v>
      </c>
      <c r="C14" s="25">
        <f>C12-C13</f>
        <v>8</v>
      </c>
      <c r="G14" s="37">
        <v>11</v>
      </c>
      <c r="H14" s="38">
        <v>11</v>
      </c>
      <c r="I14" s="39">
        <v>89</v>
      </c>
      <c r="K14" s="57"/>
      <c r="L14" s="58"/>
      <c r="N14" s="37">
        <v>10</v>
      </c>
      <c r="O14" s="45">
        <v>12.5</v>
      </c>
      <c r="P14" s="39">
        <f t="shared" si="0"/>
        <v>87.5</v>
      </c>
    </row>
    <row r="15" spans="2:17" ht="17.25" thickBot="1" x14ac:dyDescent="0.35">
      <c r="B15" s="59" t="s">
        <v>54</v>
      </c>
      <c r="C15" s="17">
        <f>60-C14</f>
        <v>52</v>
      </c>
      <c r="G15" s="37">
        <v>12</v>
      </c>
      <c r="H15" s="38">
        <v>12</v>
      </c>
      <c r="I15" s="39">
        <v>88</v>
      </c>
      <c r="N15" s="37">
        <v>11</v>
      </c>
      <c r="O15" s="45">
        <v>14</v>
      </c>
      <c r="P15" s="39">
        <f t="shared" si="0"/>
        <v>86</v>
      </c>
    </row>
    <row r="16" spans="2:17" ht="15.75" thickBot="1" x14ac:dyDescent="0.3">
      <c r="E16" s="24"/>
      <c r="G16" s="37">
        <v>13</v>
      </c>
      <c r="H16" s="38">
        <v>13</v>
      </c>
      <c r="I16" s="39">
        <v>87</v>
      </c>
      <c r="J16" s="24"/>
      <c r="N16" s="37">
        <v>12</v>
      </c>
      <c r="O16" s="45">
        <v>15.5</v>
      </c>
      <c r="P16" s="39">
        <f t="shared" si="0"/>
        <v>84.5</v>
      </c>
    </row>
    <row r="17" spans="1:16" ht="15.75" thickBot="1" x14ac:dyDescent="0.3">
      <c r="C17" s="24"/>
      <c r="G17" s="37">
        <v>14</v>
      </c>
      <c r="H17" s="38">
        <v>14</v>
      </c>
      <c r="I17" s="39">
        <v>86</v>
      </c>
      <c r="K17" s="24"/>
      <c r="L17" s="24"/>
      <c r="N17" s="37">
        <v>13</v>
      </c>
      <c r="O17" s="45">
        <v>17</v>
      </c>
      <c r="P17" s="39">
        <f t="shared" si="0"/>
        <v>83</v>
      </c>
    </row>
    <row r="18" spans="1:16" ht="15.75" thickBot="1" x14ac:dyDescent="0.3">
      <c r="G18" s="37">
        <v>15</v>
      </c>
      <c r="H18" s="38">
        <v>15</v>
      </c>
      <c r="I18" s="39">
        <v>85</v>
      </c>
      <c r="J18" s="24"/>
      <c r="L18" s="24"/>
      <c r="N18" s="37">
        <v>14</v>
      </c>
      <c r="O18" s="45">
        <v>18.5</v>
      </c>
      <c r="P18" s="39">
        <f t="shared" si="0"/>
        <v>81.5</v>
      </c>
    </row>
    <row r="19" spans="1:16" ht="15.75" thickBot="1" x14ac:dyDescent="0.3">
      <c r="B19" s="16"/>
      <c r="C19" s="18"/>
      <c r="D19" s="16"/>
      <c r="E19" s="16"/>
      <c r="F19" s="16"/>
      <c r="G19" s="37">
        <v>16</v>
      </c>
      <c r="H19" s="38">
        <v>16</v>
      </c>
      <c r="I19" s="39">
        <v>84</v>
      </c>
      <c r="N19" s="37">
        <v>15</v>
      </c>
      <c r="O19" s="45">
        <v>20</v>
      </c>
      <c r="P19" s="39">
        <f t="shared" si="0"/>
        <v>80</v>
      </c>
    </row>
    <row r="20" spans="1:16" ht="15.75" thickBot="1" x14ac:dyDescent="0.3">
      <c r="B20" s="16"/>
      <c r="C20" s="18"/>
      <c r="D20" s="16"/>
      <c r="E20" s="16"/>
      <c r="F20" s="16"/>
      <c r="G20" s="37">
        <v>17</v>
      </c>
      <c r="H20" s="38">
        <v>17</v>
      </c>
      <c r="I20" s="39">
        <v>83</v>
      </c>
      <c r="N20" s="37">
        <v>16</v>
      </c>
      <c r="O20" s="45">
        <v>21.5</v>
      </c>
      <c r="P20" s="39">
        <f t="shared" si="0"/>
        <v>78.5</v>
      </c>
    </row>
    <row r="21" spans="1:16" ht="15.75" thickBot="1" x14ac:dyDescent="0.3">
      <c r="B21" s="16"/>
      <c r="C21" s="19"/>
      <c r="D21" s="20"/>
      <c r="E21" s="21"/>
      <c r="F21" s="20"/>
      <c r="G21" s="37">
        <v>18</v>
      </c>
      <c r="H21" s="38">
        <v>18</v>
      </c>
      <c r="I21" s="39">
        <v>82</v>
      </c>
      <c r="N21" s="37">
        <v>17</v>
      </c>
      <c r="O21" s="45">
        <v>23</v>
      </c>
      <c r="P21" s="39">
        <f t="shared" si="0"/>
        <v>77</v>
      </c>
    </row>
    <row r="22" spans="1:16" ht="15.75" thickBot="1" x14ac:dyDescent="0.3">
      <c r="B22" s="16"/>
      <c r="C22" s="18"/>
      <c r="D22" s="16"/>
      <c r="E22" s="16"/>
      <c r="F22" s="16"/>
      <c r="G22" s="37">
        <v>19</v>
      </c>
      <c r="H22" s="38">
        <v>19</v>
      </c>
      <c r="I22" s="39">
        <v>81</v>
      </c>
      <c r="N22" s="37">
        <v>18</v>
      </c>
      <c r="O22" s="45">
        <v>24.5</v>
      </c>
      <c r="P22" s="39">
        <f t="shared" si="0"/>
        <v>75.5</v>
      </c>
    </row>
    <row r="23" spans="1:16" ht="15.75" thickBot="1" x14ac:dyDescent="0.3">
      <c r="B23" s="16"/>
      <c r="C23" s="18"/>
      <c r="D23" s="16"/>
      <c r="E23" s="16"/>
      <c r="F23" s="16"/>
      <c r="G23" s="37">
        <v>20</v>
      </c>
      <c r="H23" s="38">
        <v>20</v>
      </c>
      <c r="I23" s="39">
        <v>80</v>
      </c>
      <c r="N23" s="37">
        <v>19</v>
      </c>
      <c r="O23" s="45">
        <v>26</v>
      </c>
      <c r="P23" s="39">
        <f t="shared" si="0"/>
        <v>74</v>
      </c>
    </row>
    <row r="24" spans="1:16" ht="15.75" thickBot="1" x14ac:dyDescent="0.3">
      <c r="B24" s="22"/>
      <c r="C24" s="18"/>
      <c r="D24" s="16"/>
      <c r="E24" s="16"/>
      <c r="F24" s="16"/>
      <c r="G24" s="37">
        <v>21</v>
      </c>
      <c r="H24" s="38">
        <v>21</v>
      </c>
      <c r="I24" s="39">
        <v>79</v>
      </c>
      <c r="N24" s="37">
        <v>20</v>
      </c>
      <c r="O24" s="45">
        <v>27.5</v>
      </c>
      <c r="P24" s="39">
        <f t="shared" si="0"/>
        <v>72.5</v>
      </c>
    </row>
    <row r="25" spans="1:16" ht="15.75" thickBot="1" x14ac:dyDescent="0.3">
      <c r="B25" s="16"/>
      <c r="C25" s="19"/>
      <c r="D25" s="20"/>
      <c r="E25" s="21"/>
      <c r="F25" s="20"/>
      <c r="G25" s="37">
        <v>22</v>
      </c>
      <c r="H25" s="38">
        <v>22</v>
      </c>
      <c r="I25" s="39">
        <v>78</v>
      </c>
      <c r="N25" s="37">
        <v>21</v>
      </c>
      <c r="O25" s="45">
        <v>29</v>
      </c>
      <c r="P25" s="39">
        <f t="shared" si="0"/>
        <v>71</v>
      </c>
    </row>
    <row r="26" spans="1:16" ht="15.75" thickBot="1" x14ac:dyDescent="0.3">
      <c r="G26" s="37">
        <v>23</v>
      </c>
      <c r="H26" s="38">
        <v>23</v>
      </c>
      <c r="I26" s="39">
        <v>77</v>
      </c>
      <c r="N26" s="37">
        <v>22</v>
      </c>
      <c r="O26" s="45">
        <v>30.5</v>
      </c>
      <c r="P26" s="39">
        <f t="shared" si="0"/>
        <v>69.5</v>
      </c>
    </row>
    <row r="27" spans="1:16" ht="15.75" thickBot="1" x14ac:dyDescent="0.3">
      <c r="G27" s="37">
        <v>24</v>
      </c>
      <c r="H27" s="38">
        <v>24</v>
      </c>
      <c r="I27" s="39">
        <v>76</v>
      </c>
      <c r="N27" s="37">
        <v>23</v>
      </c>
      <c r="O27" s="45">
        <v>32</v>
      </c>
      <c r="P27" s="39">
        <f t="shared" si="0"/>
        <v>68</v>
      </c>
    </row>
    <row r="28" spans="1:16" ht="15.75" thickBot="1" x14ac:dyDescent="0.3">
      <c r="G28" s="37">
        <v>25</v>
      </c>
      <c r="H28" s="38">
        <v>25</v>
      </c>
      <c r="I28" s="39">
        <v>75</v>
      </c>
      <c r="N28" s="37">
        <v>24</v>
      </c>
      <c r="O28" s="45">
        <v>33.5</v>
      </c>
      <c r="P28" s="39">
        <f t="shared" si="0"/>
        <v>66.5</v>
      </c>
    </row>
    <row r="29" spans="1:16" ht="15.75" thickBot="1" x14ac:dyDescent="0.3">
      <c r="G29" s="37">
        <v>26</v>
      </c>
      <c r="H29" s="38">
        <v>26</v>
      </c>
      <c r="I29" s="39">
        <v>74</v>
      </c>
      <c r="N29" s="37">
        <v>25</v>
      </c>
      <c r="O29" s="45">
        <v>35</v>
      </c>
      <c r="P29" s="39">
        <f t="shared" si="0"/>
        <v>65</v>
      </c>
    </row>
    <row r="30" spans="1:16" ht="15.75" thickBot="1" x14ac:dyDescent="0.3">
      <c r="G30" s="37">
        <v>27</v>
      </c>
      <c r="H30" s="38">
        <v>27</v>
      </c>
      <c r="I30" s="39">
        <v>73</v>
      </c>
      <c r="N30" s="37">
        <v>26</v>
      </c>
      <c r="O30" s="45">
        <v>36.5</v>
      </c>
      <c r="P30" s="39">
        <f t="shared" si="0"/>
        <v>63.5</v>
      </c>
    </row>
    <row r="31" spans="1:16" ht="15.75" thickBot="1" x14ac:dyDescent="0.3">
      <c r="A31" s="16"/>
      <c r="B31" s="27"/>
      <c r="C31" s="16"/>
      <c r="D31" s="16"/>
      <c r="E31" s="16"/>
      <c r="G31" s="37">
        <v>28</v>
      </c>
      <c r="H31" s="38">
        <v>28</v>
      </c>
      <c r="I31" s="39">
        <v>72</v>
      </c>
      <c r="N31" s="37">
        <v>27</v>
      </c>
      <c r="O31" s="45">
        <v>38</v>
      </c>
      <c r="P31" s="39">
        <f t="shared" si="0"/>
        <v>62</v>
      </c>
    </row>
    <row r="32" spans="1:16" ht="15.75" thickBot="1" x14ac:dyDescent="0.3">
      <c r="A32" s="16"/>
      <c r="B32" s="18"/>
      <c r="C32" s="16"/>
      <c r="D32" s="16"/>
      <c r="E32" s="16"/>
      <c r="G32" s="37">
        <v>29</v>
      </c>
      <c r="H32" s="38">
        <v>29</v>
      </c>
      <c r="I32" s="39">
        <v>71</v>
      </c>
      <c r="N32" s="37">
        <v>28</v>
      </c>
      <c r="O32" s="45">
        <v>39.5</v>
      </c>
      <c r="P32" s="39">
        <f t="shared" si="0"/>
        <v>60.5</v>
      </c>
    </row>
    <row r="33" spans="1:16" ht="15.75" thickBot="1" x14ac:dyDescent="0.3">
      <c r="A33" s="16"/>
      <c r="B33" s="19"/>
      <c r="C33" s="20"/>
      <c r="D33" s="60"/>
      <c r="E33" s="20"/>
      <c r="G33" s="37">
        <v>30</v>
      </c>
      <c r="H33" s="38">
        <v>30</v>
      </c>
      <c r="I33" s="39">
        <v>70</v>
      </c>
      <c r="N33" s="37">
        <v>29</v>
      </c>
      <c r="O33" s="45">
        <v>41</v>
      </c>
      <c r="P33" s="39">
        <f t="shared" si="0"/>
        <v>59</v>
      </c>
    </row>
    <row r="34" spans="1:16" ht="15.75" thickBot="1" x14ac:dyDescent="0.3">
      <c r="A34" s="16"/>
      <c r="B34" s="18"/>
      <c r="C34" s="16"/>
      <c r="D34" s="16"/>
      <c r="E34" s="16"/>
      <c r="G34" s="37">
        <v>31</v>
      </c>
      <c r="H34" s="38">
        <v>31</v>
      </c>
      <c r="I34" s="39">
        <v>69</v>
      </c>
      <c r="N34" s="37">
        <v>30</v>
      </c>
      <c r="O34" s="45">
        <v>42.5</v>
      </c>
      <c r="P34" s="39">
        <f t="shared" si="0"/>
        <v>57.5</v>
      </c>
    </row>
    <row r="35" spans="1:16" ht="15.75" thickBot="1" x14ac:dyDescent="0.3">
      <c r="A35" s="16"/>
      <c r="B35" s="27"/>
      <c r="C35" s="16"/>
      <c r="D35" s="16"/>
      <c r="E35" s="16"/>
      <c r="G35" s="37">
        <v>32</v>
      </c>
      <c r="H35" s="38">
        <v>32</v>
      </c>
      <c r="I35" s="39">
        <v>68</v>
      </c>
      <c r="N35" s="37">
        <v>31</v>
      </c>
      <c r="O35" s="45">
        <v>44</v>
      </c>
      <c r="P35" s="39">
        <f t="shared" si="0"/>
        <v>56</v>
      </c>
    </row>
    <row r="36" spans="1:16" ht="15.75" thickBot="1" x14ac:dyDescent="0.3">
      <c r="A36" s="22"/>
      <c r="B36" s="18"/>
      <c r="C36" s="16"/>
      <c r="D36" s="16"/>
      <c r="E36" s="16"/>
      <c r="G36" s="37">
        <v>33</v>
      </c>
      <c r="H36" s="38">
        <v>33</v>
      </c>
      <c r="I36" s="39">
        <v>67</v>
      </c>
      <c r="N36" s="37">
        <v>32</v>
      </c>
      <c r="O36" s="45">
        <v>45.5</v>
      </c>
      <c r="P36" s="39">
        <f t="shared" si="0"/>
        <v>54.5</v>
      </c>
    </row>
    <row r="37" spans="1:16" ht="15.75" thickBot="1" x14ac:dyDescent="0.3">
      <c r="A37" s="16"/>
      <c r="B37" s="19"/>
      <c r="C37" s="20"/>
      <c r="D37" s="21"/>
      <c r="E37" s="20"/>
      <c r="G37" s="37">
        <v>34</v>
      </c>
      <c r="H37" s="38">
        <v>34</v>
      </c>
      <c r="I37" s="39">
        <v>66</v>
      </c>
      <c r="N37" s="37">
        <v>33</v>
      </c>
      <c r="O37" s="45">
        <v>47</v>
      </c>
      <c r="P37" s="39">
        <f t="shared" si="0"/>
        <v>53</v>
      </c>
    </row>
    <row r="38" spans="1:16" ht="15.75" thickBot="1" x14ac:dyDescent="0.3">
      <c r="G38" s="37">
        <v>35</v>
      </c>
      <c r="H38" s="38">
        <v>35</v>
      </c>
      <c r="I38" s="39">
        <v>65</v>
      </c>
      <c r="N38" s="37">
        <v>34</v>
      </c>
      <c r="O38" s="45">
        <v>48.5</v>
      </c>
      <c r="P38" s="39">
        <f t="shared" si="0"/>
        <v>51.5</v>
      </c>
    </row>
    <row r="39" spans="1:16" ht="15.75" thickBot="1" x14ac:dyDescent="0.3">
      <c r="G39" s="37">
        <v>36</v>
      </c>
      <c r="H39" s="38">
        <v>36</v>
      </c>
      <c r="I39" s="39">
        <v>64</v>
      </c>
      <c r="N39" s="37">
        <v>35</v>
      </c>
      <c r="O39" s="45">
        <v>50</v>
      </c>
      <c r="P39" s="39">
        <f t="shared" si="0"/>
        <v>50</v>
      </c>
    </row>
    <row r="40" spans="1:16" ht="15.75" thickBot="1" x14ac:dyDescent="0.3">
      <c r="G40" s="37">
        <v>37</v>
      </c>
      <c r="H40" s="38">
        <v>37</v>
      </c>
      <c r="I40" s="39">
        <v>63</v>
      </c>
      <c r="N40" s="37">
        <v>36</v>
      </c>
      <c r="O40" s="45">
        <v>51.5</v>
      </c>
      <c r="P40" s="39">
        <f t="shared" si="0"/>
        <v>48.5</v>
      </c>
    </row>
    <row r="41" spans="1:16" ht="15.75" thickBot="1" x14ac:dyDescent="0.3">
      <c r="G41" s="37">
        <v>38</v>
      </c>
      <c r="H41" s="38">
        <v>38</v>
      </c>
      <c r="I41" s="39">
        <v>62</v>
      </c>
      <c r="N41" s="37">
        <v>37</v>
      </c>
      <c r="O41" s="45">
        <v>53</v>
      </c>
      <c r="P41" s="39">
        <f t="shared" si="0"/>
        <v>47</v>
      </c>
    </row>
    <row r="42" spans="1:16" ht="15.75" thickBot="1" x14ac:dyDescent="0.3">
      <c r="G42" s="37">
        <v>39</v>
      </c>
      <c r="H42" s="38">
        <v>39</v>
      </c>
      <c r="I42" s="39">
        <v>61</v>
      </c>
      <c r="N42" s="37">
        <v>38</v>
      </c>
      <c r="O42" s="45">
        <v>54.5</v>
      </c>
      <c r="P42" s="39">
        <f t="shared" si="0"/>
        <v>45.5</v>
      </c>
    </row>
    <row r="43" spans="1:16" ht="15.75" thickBot="1" x14ac:dyDescent="0.3">
      <c r="G43" s="37">
        <v>40</v>
      </c>
      <c r="H43" s="38">
        <v>40</v>
      </c>
      <c r="I43" s="39">
        <v>60</v>
      </c>
      <c r="N43" s="37">
        <v>39</v>
      </c>
      <c r="O43" s="45">
        <v>56</v>
      </c>
      <c r="P43" s="39">
        <f t="shared" si="0"/>
        <v>44</v>
      </c>
    </row>
    <row r="44" spans="1:16" ht="15.75" thickBot="1" x14ac:dyDescent="0.3">
      <c r="G44" s="37">
        <v>41</v>
      </c>
      <c r="H44" s="38">
        <v>41</v>
      </c>
      <c r="I44" s="39">
        <v>59</v>
      </c>
      <c r="N44" s="37">
        <v>40</v>
      </c>
      <c r="O44" s="45">
        <v>57.5</v>
      </c>
      <c r="P44" s="39">
        <f t="shared" si="0"/>
        <v>42.5</v>
      </c>
    </row>
    <row r="45" spans="1:16" ht="15.75" thickBot="1" x14ac:dyDescent="0.3">
      <c r="G45" s="37">
        <v>42</v>
      </c>
      <c r="H45" s="38">
        <v>42</v>
      </c>
      <c r="I45" s="39">
        <v>58</v>
      </c>
      <c r="N45" s="37">
        <v>41</v>
      </c>
      <c r="O45" s="45">
        <v>59</v>
      </c>
      <c r="P45" s="39">
        <f t="shared" si="0"/>
        <v>41</v>
      </c>
    </row>
    <row r="46" spans="1:16" ht="15.75" thickBot="1" x14ac:dyDescent="0.3">
      <c r="G46" s="37">
        <v>43</v>
      </c>
      <c r="H46" s="38">
        <v>43</v>
      </c>
      <c r="I46" s="39">
        <v>57</v>
      </c>
      <c r="N46" s="37">
        <v>42</v>
      </c>
      <c r="O46" s="45">
        <v>60.5</v>
      </c>
      <c r="P46" s="39">
        <f t="shared" si="0"/>
        <v>39.5</v>
      </c>
    </row>
    <row r="47" spans="1:16" ht="15.75" thickBot="1" x14ac:dyDescent="0.3">
      <c r="G47" s="37">
        <v>44</v>
      </c>
      <c r="H47" s="38">
        <v>44</v>
      </c>
      <c r="I47" s="39">
        <v>56</v>
      </c>
      <c r="N47" s="37">
        <v>43</v>
      </c>
      <c r="O47" s="45">
        <v>62</v>
      </c>
      <c r="P47" s="39">
        <f t="shared" si="0"/>
        <v>38</v>
      </c>
    </row>
    <row r="48" spans="1:16" ht="15.75" thickBot="1" x14ac:dyDescent="0.3">
      <c r="G48" s="37">
        <v>45</v>
      </c>
      <c r="H48" s="38">
        <v>45</v>
      </c>
      <c r="I48" s="39">
        <v>55</v>
      </c>
      <c r="N48" s="37">
        <v>44</v>
      </c>
      <c r="O48" s="45">
        <v>63.5</v>
      </c>
      <c r="P48" s="39">
        <f t="shared" si="0"/>
        <v>36.5</v>
      </c>
    </row>
    <row r="49" spans="7:16" ht="15.75" thickBot="1" x14ac:dyDescent="0.3">
      <c r="G49" s="37">
        <v>46</v>
      </c>
      <c r="H49" s="38">
        <v>46</v>
      </c>
      <c r="I49" s="39">
        <v>54</v>
      </c>
      <c r="N49" s="37">
        <v>45</v>
      </c>
      <c r="O49" s="45">
        <v>65</v>
      </c>
      <c r="P49" s="39">
        <f t="shared" si="0"/>
        <v>35</v>
      </c>
    </row>
    <row r="50" spans="7:16" ht="15.75" thickBot="1" x14ac:dyDescent="0.3">
      <c r="G50" s="37">
        <v>47</v>
      </c>
      <c r="H50" s="38">
        <v>47</v>
      </c>
      <c r="I50" s="39">
        <v>53</v>
      </c>
      <c r="N50" s="37">
        <v>46</v>
      </c>
      <c r="O50" s="45">
        <v>66.5</v>
      </c>
      <c r="P50" s="39">
        <f t="shared" si="0"/>
        <v>33.5</v>
      </c>
    </row>
    <row r="51" spans="7:16" ht="15.75" thickBot="1" x14ac:dyDescent="0.3">
      <c r="G51" s="37">
        <v>48</v>
      </c>
      <c r="H51" s="38">
        <v>48</v>
      </c>
      <c r="I51" s="39">
        <v>52</v>
      </c>
      <c r="N51" s="37">
        <v>47</v>
      </c>
      <c r="O51" s="45">
        <v>68</v>
      </c>
      <c r="P51" s="39">
        <f t="shared" si="0"/>
        <v>32</v>
      </c>
    </row>
    <row r="52" spans="7:16" ht="15.75" thickBot="1" x14ac:dyDescent="0.3">
      <c r="G52" s="37">
        <v>49</v>
      </c>
      <c r="H52" s="38">
        <v>49</v>
      </c>
      <c r="I52" s="39">
        <v>51</v>
      </c>
      <c r="N52" s="37">
        <v>48</v>
      </c>
      <c r="O52" s="45">
        <v>69.5</v>
      </c>
      <c r="P52" s="39">
        <f t="shared" si="0"/>
        <v>30.5</v>
      </c>
    </row>
    <row r="53" spans="7:16" ht="15.75" thickBot="1" x14ac:dyDescent="0.3">
      <c r="G53" s="37">
        <v>50</v>
      </c>
      <c r="H53" s="38">
        <v>50</v>
      </c>
      <c r="I53" s="39">
        <v>50</v>
      </c>
      <c r="N53" s="37">
        <v>49</v>
      </c>
      <c r="O53" s="45">
        <v>71</v>
      </c>
      <c r="P53" s="39">
        <f t="shared" si="0"/>
        <v>29</v>
      </c>
    </row>
    <row r="54" spans="7:16" ht="15.75" thickBot="1" x14ac:dyDescent="0.3">
      <c r="G54" s="37">
        <v>51</v>
      </c>
      <c r="H54" s="38">
        <v>51</v>
      </c>
      <c r="I54" s="39">
        <v>49</v>
      </c>
      <c r="N54" s="37">
        <v>50</v>
      </c>
      <c r="O54" s="45">
        <v>72.5</v>
      </c>
      <c r="P54" s="39">
        <f t="shared" si="0"/>
        <v>27.5</v>
      </c>
    </row>
    <row r="55" spans="7:16" ht="15.75" thickBot="1" x14ac:dyDescent="0.3">
      <c r="G55" s="37">
        <v>52</v>
      </c>
      <c r="H55" s="38">
        <v>52</v>
      </c>
      <c r="I55" s="39">
        <v>48</v>
      </c>
      <c r="N55" s="37">
        <v>51</v>
      </c>
      <c r="O55" s="45">
        <v>74</v>
      </c>
      <c r="P55" s="39">
        <f t="shared" si="0"/>
        <v>26</v>
      </c>
    </row>
    <row r="56" spans="7:16" ht="15.75" thickBot="1" x14ac:dyDescent="0.3">
      <c r="G56" s="37">
        <v>53</v>
      </c>
      <c r="H56" s="38">
        <v>53</v>
      </c>
      <c r="I56" s="39">
        <v>47</v>
      </c>
      <c r="N56" s="37">
        <v>52</v>
      </c>
      <c r="O56" s="45">
        <v>75.5</v>
      </c>
      <c r="P56" s="39">
        <f t="shared" si="0"/>
        <v>24.5</v>
      </c>
    </row>
    <row r="57" spans="7:16" ht="15.75" thickBot="1" x14ac:dyDescent="0.3">
      <c r="G57" s="37">
        <v>54</v>
      </c>
      <c r="H57" s="38">
        <v>54</v>
      </c>
      <c r="I57" s="39">
        <v>46</v>
      </c>
      <c r="N57" s="37">
        <v>53</v>
      </c>
      <c r="O57" s="45">
        <v>77</v>
      </c>
      <c r="P57" s="39">
        <f t="shared" si="0"/>
        <v>23</v>
      </c>
    </row>
    <row r="58" spans="7:16" ht="15.75" thickBot="1" x14ac:dyDescent="0.3">
      <c r="G58" s="37">
        <v>55</v>
      </c>
      <c r="H58" s="38">
        <v>55</v>
      </c>
      <c r="I58" s="39">
        <v>45</v>
      </c>
      <c r="N58" s="37">
        <v>54</v>
      </c>
      <c r="O58" s="45">
        <v>78.5</v>
      </c>
      <c r="P58" s="39">
        <f t="shared" si="0"/>
        <v>21.5</v>
      </c>
    </row>
    <row r="59" spans="7:16" ht="15.75" thickBot="1" x14ac:dyDescent="0.3">
      <c r="G59" s="37">
        <v>56</v>
      </c>
      <c r="H59" s="38">
        <v>56</v>
      </c>
      <c r="I59" s="39">
        <v>44</v>
      </c>
      <c r="N59" s="37">
        <v>55</v>
      </c>
      <c r="O59" s="45">
        <v>80</v>
      </c>
      <c r="P59" s="39">
        <f t="shared" si="0"/>
        <v>20</v>
      </c>
    </row>
    <row r="60" spans="7:16" ht="15.75" thickBot="1" x14ac:dyDescent="0.3">
      <c r="G60" s="37">
        <v>57</v>
      </c>
      <c r="H60" s="38">
        <v>57</v>
      </c>
      <c r="I60" s="39">
        <v>43</v>
      </c>
      <c r="N60" s="37">
        <v>56</v>
      </c>
      <c r="O60" s="45">
        <v>81.5</v>
      </c>
      <c r="P60" s="39">
        <f t="shared" si="0"/>
        <v>18.5</v>
      </c>
    </row>
    <row r="61" spans="7:16" ht="15.75" thickBot="1" x14ac:dyDescent="0.3">
      <c r="G61" s="37">
        <v>58</v>
      </c>
      <c r="H61" s="38">
        <v>58</v>
      </c>
      <c r="I61" s="39">
        <v>42</v>
      </c>
      <c r="N61" s="37">
        <v>57</v>
      </c>
      <c r="O61" s="45">
        <v>83</v>
      </c>
      <c r="P61" s="39">
        <f t="shared" si="0"/>
        <v>17</v>
      </c>
    </row>
    <row r="62" spans="7:16" ht="15.75" thickBot="1" x14ac:dyDescent="0.3">
      <c r="G62" s="37">
        <v>59</v>
      </c>
      <c r="H62" s="38">
        <v>59</v>
      </c>
      <c r="I62" s="39">
        <v>41</v>
      </c>
      <c r="N62" s="37">
        <v>58</v>
      </c>
      <c r="O62" s="45">
        <v>84.5</v>
      </c>
      <c r="P62" s="39">
        <f t="shared" si="0"/>
        <v>15.5</v>
      </c>
    </row>
    <row r="63" spans="7:16" ht="15.75" thickBot="1" x14ac:dyDescent="0.3">
      <c r="G63" s="37">
        <v>60</v>
      </c>
      <c r="H63" s="38">
        <v>60</v>
      </c>
      <c r="I63" s="39">
        <v>40</v>
      </c>
      <c r="N63" s="37">
        <v>59</v>
      </c>
      <c r="O63" s="45">
        <v>85</v>
      </c>
      <c r="P63" s="53">
        <f t="shared" si="0"/>
        <v>14</v>
      </c>
    </row>
    <row r="64" spans="7:16" ht="15.75" thickBot="1" x14ac:dyDescent="0.3">
      <c r="G64" s="37">
        <v>61</v>
      </c>
      <c r="H64" s="38">
        <v>61</v>
      </c>
      <c r="I64" s="39">
        <v>39</v>
      </c>
      <c r="N64" s="37">
        <v>60</v>
      </c>
    </row>
    <row r="65" spans="7:15" ht="15.75" thickBot="1" x14ac:dyDescent="0.3">
      <c r="G65" s="37">
        <v>62</v>
      </c>
      <c r="H65" s="38">
        <v>62</v>
      </c>
      <c r="I65" s="39">
        <v>38</v>
      </c>
      <c r="N65" s="37">
        <v>61</v>
      </c>
      <c r="O65" s="61"/>
    </row>
    <row r="66" spans="7:15" ht="15.75" thickBot="1" x14ac:dyDescent="0.3">
      <c r="G66" s="37">
        <v>63</v>
      </c>
      <c r="H66" s="38">
        <v>63</v>
      </c>
      <c r="I66" s="39">
        <v>37</v>
      </c>
      <c r="N66" s="37">
        <v>62</v>
      </c>
      <c r="O66" s="61"/>
    </row>
    <row r="67" spans="7:15" ht="15.75" thickBot="1" x14ac:dyDescent="0.3">
      <c r="G67" s="37">
        <v>64</v>
      </c>
      <c r="H67" s="38">
        <v>64</v>
      </c>
      <c r="I67" s="39">
        <v>36</v>
      </c>
      <c r="N67" s="37">
        <v>63</v>
      </c>
      <c r="O67" s="61"/>
    </row>
    <row r="68" spans="7:15" ht="15.75" thickBot="1" x14ac:dyDescent="0.3">
      <c r="G68" s="37">
        <v>65</v>
      </c>
      <c r="H68" s="38">
        <v>65</v>
      </c>
      <c r="I68" s="39">
        <v>35</v>
      </c>
      <c r="N68" s="37">
        <v>64</v>
      </c>
      <c r="O68" s="61"/>
    </row>
    <row r="69" spans="7:15" ht="15.75" thickBot="1" x14ac:dyDescent="0.3">
      <c r="G69" s="37">
        <v>66</v>
      </c>
      <c r="H69" s="38">
        <v>66</v>
      </c>
      <c r="I69" s="39">
        <v>34</v>
      </c>
      <c r="N69" s="37">
        <v>65</v>
      </c>
      <c r="O69" s="61"/>
    </row>
    <row r="70" spans="7:15" ht="15.75" thickBot="1" x14ac:dyDescent="0.3">
      <c r="G70" s="37">
        <v>67</v>
      </c>
      <c r="H70" s="38">
        <v>67</v>
      </c>
      <c r="I70" s="39">
        <v>33</v>
      </c>
      <c r="N70" s="37">
        <v>66</v>
      </c>
      <c r="O70" s="61"/>
    </row>
    <row r="71" spans="7:15" ht="15.75" thickBot="1" x14ac:dyDescent="0.3">
      <c r="G71" s="37">
        <v>68</v>
      </c>
      <c r="H71" s="38">
        <v>68</v>
      </c>
      <c r="I71" s="39">
        <v>32</v>
      </c>
      <c r="N71" s="37">
        <v>67</v>
      </c>
      <c r="O71" s="61"/>
    </row>
    <row r="72" spans="7:15" ht="15.75" thickBot="1" x14ac:dyDescent="0.3">
      <c r="G72" s="37">
        <v>69</v>
      </c>
      <c r="H72" s="38">
        <v>69</v>
      </c>
      <c r="I72" s="39">
        <v>31</v>
      </c>
      <c r="N72" s="37">
        <v>68</v>
      </c>
      <c r="O72" s="61"/>
    </row>
    <row r="73" spans="7:15" ht="15.75" thickBot="1" x14ac:dyDescent="0.3">
      <c r="G73" s="37">
        <v>70</v>
      </c>
      <c r="H73" s="38">
        <v>70</v>
      </c>
      <c r="I73" s="53">
        <v>30</v>
      </c>
      <c r="N73" s="37">
        <v>69</v>
      </c>
      <c r="O73" s="61"/>
    </row>
    <row r="74" spans="7:15" ht="15.75" thickBot="1" x14ac:dyDescent="0.3">
      <c r="G74" s="28"/>
      <c r="H74" s="62"/>
      <c r="I74" s="63"/>
      <c r="N74" s="37">
        <v>70</v>
      </c>
      <c r="O74" s="61"/>
    </row>
    <row r="75" spans="7:15" ht="15.75" thickBot="1" x14ac:dyDescent="0.3">
      <c r="G75" s="28"/>
      <c r="H75" s="62"/>
      <c r="N75" s="37"/>
      <c r="O75" s="61"/>
    </row>
    <row r="76" spans="7:15" x14ac:dyDescent="0.25">
      <c r="G76" s="28"/>
      <c r="H76" s="62"/>
    </row>
    <row r="77" spans="7:15" x14ac:dyDescent="0.25">
      <c r="G77" s="28"/>
      <c r="H77" s="62"/>
    </row>
    <row r="78" spans="7:15" x14ac:dyDescent="0.25">
      <c r="G78" s="28"/>
      <c r="H78" s="62"/>
    </row>
    <row r="79" spans="7:15" x14ac:dyDescent="0.25">
      <c r="G79" s="28"/>
      <c r="H79" s="62"/>
    </row>
    <row r="80" spans="7:15" x14ac:dyDescent="0.25">
      <c r="G80" s="28"/>
      <c r="H80" s="62"/>
    </row>
    <row r="81" spans="7:8" x14ac:dyDescent="0.25">
      <c r="G81" s="28"/>
      <c r="H81" s="62"/>
    </row>
    <row r="82" spans="7:8" x14ac:dyDescent="0.25">
      <c r="G82" s="28"/>
      <c r="H82" s="62"/>
    </row>
    <row r="83" spans="7:8" x14ac:dyDescent="0.25">
      <c r="G83" s="28"/>
      <c r="H83" s="62"/>
    </row>
    <row r="84" spans="7:8" x14ac:dyDescent="0.25">
      <c r="G84" s="28"/>
      <c r="H84" s="62"/>
    </row>
    <row r="85" spans="7:8" x14ac:dyDescent="0.25">
      <c r="G85" s="28"/>
      <c r="H85" s="62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6"/>
  <sheetViews>
    <sheetView topLeftCell="B1" zoomScale="130" zoomScaleNormal="13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7" style="102" customWidth="1"/>
    <col min="3" max="3" width="19.140625" style="102" customWidth="1"/>
    <col min="4" max="4" width="15.5703125" style="102" bestFit="1" customWidth="1"/>
    <col min="5" max="5" width="27.140625" style="102" customWidth="1"/>
    <col min="6" max="6" width="24" customWidth="1"/>
    <col min="7" max="7" width="8.85546875" customWidth="1"/>
    <col min="8" max="8" width="19.85546875" customWidth="1"/>
    <col min="9" max="9" width="12" bestFit="1" customWidth="1"/>
    <col min="11" max="11" width="12.5703125" customWidth="1"/>
  </cols>
  <sheetData>
    <row r="1" spans="1:13" x14ac:dyDescent="0.25">
      <c r="A1" s="7"/>
      <c r="B1" s="100"/>
      <c r="C1" s="100"/>
      <c r="D1" s="101"/>
    </row>
    <row r="2" spans="1:13" x14ac:dyDescent="0.25">
      <c r="A2" s="8"/>
      <c r="C2" s="95" t="s">
        <v>70</v>
      </c>
      <c r="D2" s="103"/>
      <c r="F2" s="5"/>
      <c r="G2" s="5"/>
      <c r="H2" s="77" t="s">
        <v>78</v>
      </c>
      <c r="I2" s="77" t="s">
        <v>36</v>
      </c>
    </row>
    <row r="3" spans="1:13" ht="18.75" x14ac:dyDescent="0.3">
      <c r="A3" s="8" t="s">
        <v>8</v>
      </c>
      <c r="B3" s="93"/>
      <c r="C3" s="104">
        <f>C4+C5</f>
        <v>21500</v>
      </c>
      <c r="D3" s="104" t="s">
        <v>55</v>
      </c>
      <c r="F3" s="65" t="s">
        <v>67</v>
      </c>
      <c r="G3" s="77" t="s">
        <v>63</v>
      </c>
      <c r="H3" s="85">
        <v>104.51</v>
      </c>
      <c r="I3" s="85">
        <f>H3*10.764</f>
        <v>1124.9456399999999</v>
      </c>
      <c r="J3" s="69"/>
    </row>
    <row r="4" spans="1:13" ht="30" x14ac:dyDescent="0.25">
      <c r="A4" s="9" t="s">
        <v>9</v>
      </c>
      <c r="B4" s="93"/>
      <c r="C4" s="104">
        <v>3000</v>
      </c>
      <c r="D4" s="104"/>
      <c r="F4" s="76" t="s">
        <v>84</v>
      </c>
      <c r="G4" s="66" t="s">
        <v>79</v>
      </c>
      <c r="H4" s="77">
        <v>26.83</v>
      </c>
      <c r="I4" s="85">
        <f>H4*10.764</f>
        <v>288.79811999999998</v>
      </c>
      <c r="J4" s="66"/>
      <c r="K4" s="3"/>
      <c r="L4" s="3"/>
    </row>
    <row r="5" spans="1:13" x14ac:dyDescent="0.25">
      <c r="A5" s="8" t="s">
        <v>10</v>
      </c>
      <c r="B5" s="93"/>
      <c r="C5" s="104">
        <v>18500</v>
      </c>
      <c r="D5" s="104"/>
      <c r="F5" s="5"/>
      <c r="G5" s="66" t="s">
        <v>66</v>
      </c>
      <c r="H5" s="66"/>
      <c r="I5" s="85">
        <f>SUM(I3:I4)</f>
        <v>1413.7437599999998</v>
      </c>
    </row>
    <row r="6" spans="1:13" x14ac:dyDescent="0.25">
      <c r="A6" s="8" t="s">
        <v>11</v>
      </c>
      <c r="B6" s="93"/>
      <c r="C6" s="104">
        <f>C4</f>
        <v>3000</v>
      </c>
      <c r="D6" s="104"/>
      <c r="F6" s="5"/>
      <c r="G6" s="66"/>
      <c r="H6" s="69"/>
      <c r="I6" s="67"/>
    </row>
    <row r="7" spans="1:13" x14ac:dyDescent="0.25">
      <c r="A7" s="8" t="s">
        <v>12</v>
      </c>
      <c r="B7" s="94"/>
      <c r="C7" s="97">
        <v>0</v>
      </c>
      <c r="D7" s="97"/>
    </row>
    <row r="8" spans="1:13" x14ac:dyDescent="0.25">
      <c r="A8" s="8" t="s">
        <v>13</v>
      </c>
      <c r="B8" s="94"/>
      <c r="C8" s="97">
        <f>C9-C7</f>
        <v>60</v>
      </c>
      <c r="D8" s="95"/>
      <c r="E8" s="95">
        <v>0</v>
      </c>
    </row>
    <row r="9" spans="1:13" x14ac:dyDescent="0.25">
      <c r="A9" s="8" t="s">
        <v>14</v>
      </c>
      <c r="B9" s="94"/>
      <c r="C9" s="97">
        <v>60</v>
      </c>
      <c r="D9" s="96"/>
      <c r="E9" s="95">
        <v>2024</v>
      </c>
      <c r="M9" s="64"/>
    </row>
    <row r="10" spans="1:13" ht="30" x14ac:dyDescent="0.25">
      <c r="A10" s="9" t="s">
        <v>15</v>
      </c>
      <c r="B10" s="94"/>
      <c r="C10" s="97">
        <f>90*C7/C9</f>
        <v>0</v>
      </c>
      <c r="D10" s="97"/>
      <c r="F10" s="64"/>
      <c r="G10" s="64"/>
    </row>
    <row r="11" spans="1:13" x14ac:dyDescent="0.25">
      <c r="A11" s="8"/>
      <c r="B11" s="98"/>
      <c r="C11" s="105">
        <f>C10%</f>
        <v>0</v>
      </c>
      <c r="D11" s="105"/>
    </row>
    <row r="12" spans="1:13" x14ac:dyDescent="0.25">
      <c r="A12" s="8" t="s">
        <v>16</v>
      </c>
      <c r="B12" s="93"/>
      <c r="C12" s="104">
        <f>C6*C11</f>
        <v>0</v>
      </c>
      <c r="D12" s="104"/>
    </row>
    <row r="13" spans="1:13" x14ac:dyDescent="0.25">
      <c r="A13" s="8" t="s">
        <v>17</v>
      </c>
      <c r="B13" s="93"/>
      <c r="C13" s="104">
        <f>C6-C12</f>
        <v>3000</v>
      </c>
      <c r="D13" s="104"/>
    </row>
    <row r="14" spans="1:13" x14ac:dyDescent="0.25">
      <c r="A14" s="8" t="s">
        <v>10</v>
      </c>
      <c r="B14" s="93"/>
      <c r="C14" s="104">
        <f>C5</f>
        <v>18500</v>
      </c>
      <c r="D14" s="104"/>
      <c r="F14" s="64"/>
      <c r="G14" s="64"/>
      <c r="H14" s="4"/>
    </row>
    <row r="15" spans="1:13" x14ac:dyDescent="0.25">
      <c r="B15" s="93"/>
      <c r="C15" s="104"/>
      <c r="D15" s="104"/>
      <c r="H15" s="4"/>
    </row>
    <row r="16" spans="1:13" x14ac:dyDescent="0.25">
      <c r="A16" s="10" t="s">
        <v>18</v>
      </c>
      <c r="B16" s="93"/>
      <c r="C16" s="104">
        <f>C14+C13</f>
        <v>21500</v>
      </c>
      <c r="D16" s="104"/>
      <c r="E16" s="106"/>
      <c r="H16" s="64"/>
    </row>
    <row r="17" spans="1:8" x14ac:dyDescent="0.25">
      <c r="B17" s="94"/>
      <c r="C17" s="97"/>
      <c r="D17" s="97"/>
      <c r="H17" s="64"/>
    </row>
    <row r="18" spans="1:8" ht="16.5" x14ac:dyDescent="0.3">
      <c r="A18" s="10" t="s">
        <v>63</v>
      </c>
      <c r="C18" s="107">
        <v>1414</v>
      </c>
      <c r="D18" s="107"/>
      <c r="E18" s="108"/>
    </row>
    <row r="19" spans="1:8" x14ac:dyDescent="0.25">
      <c r="A19" s="8"/>
      <c r="B19" s="97"/>
      <c r="C19" s="106">
        <f>C18*C16</f>
        <v>30401000</v>
      </c>
      <c r="D19" s="102" t="s">
        <v>41</v>
      </c>
      <c r="E19" s="109"/>
      <c r="H19" s="4"/>
    </row>
    <row r="20" spans="1:8" x14ac:dyDescent="0.25">
      <c r="A20" s="8"/>
      <c r="B20" s="97"/>
      <c r="C20" s="106">
        <v>2000000</v>
      </c>
      <c r="D20" s="102" t="s">
        <v>80</v>
      </c>
      <c r="E20" s="109"/>
      <c r="H20" s="4"/>
    </row>
    <row r="21" spans="1:8" x14ac:dyDescent="0.25">
      <c r="A21" s="8"/>
      <c r="B21" s="97"/>
      <c r="C21" s="109">
        <f>C19+C20</f>
        <v>32401000</v>
      </c>
      <c r="D21" s="97" t="s">
        <v>81</v>
      </c>
      <c r="E21" s="109"/>
      <c r="H21" s="4"/>
    </row>
    <row r="22" spans="1:8" x14ac:dyDescent="0.25">
      <c r="A22" s="8"/>
      <c r="B22" s="106"/>
      <c r="C22" s="109">
        <f>C21*0.9</f>
        <v>29160900</v>
      </c>
      <c r="D22" s="97" t="s">
        <v>19</v>
      </c>
      <c r="E22" s="106"/>
      <c r="F22" s="6"/>
      <c r="H22" s="64"/>
    </row>
    <row r="23" spans="1:8" x14ac:dyDescent="0.25">
      <c r="A23" s="8"/>
      <c r="C23" s="109">
        <f>C21*80%</f>
        <v>25920800</v>
      </c>
      <c r="D23" s="97" t="s">
        <v>20</v>
      </c>
      <c r="E23" s="106"/>
      <c r="F23" s="24"/>
    </row>
    <row r="24" spans="1:8" x14ac:dyDescent="0.25">
      <c r="A24" s="8"/>
      <c r="E24" s="106"/>
    </row>
    <row r="25" spans="1:8" x14ac:dyDescent="0.25">
      <c r="A25" s="11" t="s">
        <v>21</v>
      </c>
      <c r="B25" s="110"/>
      <c r="C25" s="111">
        <f>C4*D25</f>
        <v>4666200</v>
      </c>
      <c r="D25" s="111">
        <f>C18*1.1</f>
        <v>1555.4</v>
      </c>
      <c r="E25" s="106"/>
    </row>
    <row r="26" spans="1:8" x14ac:dyDescent="0.25">
      <c r="A26" s="8" t="s">
        <v>22</v>
      </c>
    </row>
    <row r="27" spans="1:8" x14ac:dyDescent="0.25">
      <c r="A27" s="12" t="s">
        <v>23</v>
      </c>
      <c r="C27" s="106">
        <f>C19*0.03/12</f>
        <v>76002.5</v>
      </c>
      <c r="D27" s="106"/>
      <c r="E27" s="106"/>
    </row>
    <row r="28" spans="1:8" x14ac:dyDescent="0.25">
      <c r="C28" s="106"/>
      <c r="D28" s="106"/>
      <c r="F28" s="66" t="s">
        <v>73</v>
      </c>
    </row>
    <row r="29" spans="1:8" x14ac:dyDescent="0.25">
      <c r="A29" s="5" t="s">
        <v>76</v>
      </c>
      <c r="C29" s="106"/>
      <c r="D29" s="106"/>
    </row>
    <row r="30" spans="1:8" x14ac:dyDescent="0.25">
      <c r="D30" s="112"/>
    </row>
    <row r="31" spans="1:8" x14ac:dyDescent="0.25">
      <c r="B31" s="97" t="s">
        <v>82</v>
      </c>
      <c r="C31" s="97"/>
      <c r="G31" s="3"/>
      <c r="H31" s="3"/>
    </row>
    <row r="32" spans="1:8" ht="18.75" x14ac:dyDescent="0.3">
      <c r="B32" s="97" t="s">
        <v>83</v>
      </c>
      <c r="C32" s="99">
        <v>29750000</v>
      </c>
      <c r="E32" s="91" t="s">
        <v>75</v>
      </c>
      <c r="F32" s="91"/>
      <c r="G32" s="3"/>
      <c r="H32" s="3"/>
    </row>
    <row r="33" spans="1:8" ht="18.75" x14ac:dyDescent="0.3">
      <c r="E33" s="91" t="s">
        <v>74</v>
      </c>
      <c r="F33" s="91"/>
      <c r="G33" s="3"/>
      <c r="H33" s="3"/>
    </row>
    <row r="34" spans="1:8" ht="18.75" x14ac:dyDescent="0.3">
      <c r="C34" s="106"/>
      <c r="E34" s="88" t="s">
        <v>41</v>
      </c>
      <c r="F34" s="88">
        <f>C21</f>
        <v>32401000</v>
      </c>
      <c r="G34" s="3"/>
      <c r="H34" s="3"/>
    </row>
    <row r="35" spans="1:8" ht="18.75" x14ac:dyDescent="0.3">
      <c r="E35" s="88" t="s">
        <v>19</v>
      </c>
      <c r="F35" s="88">
        <f>F34*90%</f>
        <v>29160900</v>
      </c>
      <c r="G35" s="3"/>
      <c r="H35" s="68">
        <f>F34*80</f>
        <v>2592080000</v>
      </c>
    </row>
    <row r="36" spans="1:8" ht="18.75" x14ac:dyDescent="0.3">
      <c r="E36" s="88" t="s">
        <v>20</v>
      </c>
      <c r="F36" s="88">
        <f>F34*80%</f>
        <v>25920800</v>
      </c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39" spans="1:8" x14ac:dyDescent="0.25">
      <c r="F39" s="3"/>
      <c r="G39" s="3"/>
      <c r="H39" s="3"/>
    </row>
    <row r="40" spans="1:8" x14ac:dyDescent="0.25">
      <c r="F40" s="3"/>
      <c r="G40" s="3"/>
      <c r="H40" s="3"/>
    </row>
    <row r="48" spans="1:8" x14ac:dyDescent="0.25">
      <c r="A48" s="13"/>
    </row>
    <row r="61" spans="1:1" ht="15.75" x14ac:dyDescent="0.25">
      <c r="A61" s="14"/>
    </row>
    <row r="62" spans="1:1" ht="15.75" x14ac:dyDescent="0.25">
      <c r="A62" s="14"/>
    </row>
    <row r="63" spans="1:1" ht="15.75" x14ac:dyDescent="0.25">
      <c r="A63" s="14"/>
    </row>
    <row r="64" spans="1:1" ht="15.75" x14ac:dyDescent="0.25">
      <c r="A64" s="14"/>
    </row>
    <row r="65" spans="1:1" ht="15.75" x14ac:dyDescent="0.25">
      <c r="A65" s="14"/>
    </row>
    <row r="66" spans="1:1" ht="15.75" x14ac:dyDescent="0.25">
      <c r="A66" s="14"/>
    </row>
    <row r="67" spans="1:1" ht="15.75" x14ac:dyDescent="0.25">
      <c r="A67" s="14"/>
    </row>
    <row r="86" spans="3:3" x14ac:dyDescent="0.25">
      <c r="C86" s="102">
        <f>C85*C84</f>
        <v>0</v>
      </c>
    </row>
  </sheetData>
  <mergeCells count="2">
    <mergeCell ref="E32:F32"/>
    <mergeCell ref="E33:F3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4" sqref="O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2.28515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85</v>
      </c>
      <c r="O1" s="1" t="s">
        <v>63</v>
      </c>
      <c r="P1" s="1" t="s">
        <v>71</v>
      </c>
      <c r="Q1" s="1" t="s">
        <v>1</v>
      </c>
      <c r="R1" s="1" t="s">
        <v>69</v>
      </c>
      <c r="S1" s="1" t="s">
        <v>68</v>
      </c>
      <c r="U1" s="2"/>
      <c r="V1" s="2"/>
      <c r="W1" s="2"/>
      <c r="X1" s="2"/>
      <c r="Y1" s="2"/>
    </row>
    <row r="2" spans="1:32" x14ac:dyDescent="0.25">
      <c r="B2" s="5">
        <v>1011</v>
      </c>
      <c r="C2" s="5">
        <f>B2*1.1</f>
        <v>1112.1000000000001</v>
      </c>
      <c r="D2" s="86">
        <f>B2*1.1</f>
        <v>1112.1000000000001</v>
      </c>
      <c r="E2" s="86">
        <v>21000000</v>
      </c>
      <c r="F2" s="86">
        <f>E2/B2</f>
        <v>20771.513353115726</v>
      </c>
      <c r="G2" s="70">
        <f>E2/C2</f>
        <v>18883.193957377931</v>
      </c>
      <c r="H2">
        <f>E2/D2</f>
        <v>18883.193957377931</v>
      </c>
      <c r="I2">
        <v>26</v>
      </c>
      <c r="J2">
        <v>2609</v>
      </c>
      <c r="O2" s="78">
        <v>712</v>
      </c>
      <c r="P2" s="79">
        <f>O2*1.1</f>
        <v>783.2</v>
      </c>
      <c r="Q2" s="79">
        <v>14877140</v>
      </c>
      <c r="R2" s="79">
        <f>Q2/O2</f>
        <v>20894.8595505618</v>
      </c>
      <c r="S2" s="79">
        <f>Q2/P2</f>
        <v>18995.32686414709</v>
      </c>
      <c r="T2" s="79"/>
      <c r="U2" s="80"/>
      <c r="V2" s="3"/>
      <c r="W2" s="3"/>
      <c r="X2" s="3"/>
      <c r="Y2" s="3"/>
      <c r="AB2" s="26"/>
    </row>
    <row r="3" spans="1:32" x14ac:dyDescent="0.25">
      <c r="B3" s="87">
        <v>847</v>
      </c>
      <c r="C3" s="5">
        <f t="shared" ref="C3:C8" si="0">B3*1.1</f>
        <v>931.7</v>
      </c>
      <c r="D3" s="86">
        <f t="shared" ref="D3:D8" si="1">B3*1.1</f>
        <v>931.7</v>
      </c>
      <c r="E3" s="86">
        <v>18900000</v>
      </c>
      <c r="F3" s="86">
        <f t="shared" ref="F3:F6" si="2">E3/B3</f>
        <v>22314.049586776859</v>
      </c>
      <c r="G3" s="70">
        <f t="shared" ref="G3:G7" si="3">E3/C3</f>
        <v>20285.499624342599</v>
      </c>
      <c r="H3">
        <f t="shared" ref="H3:H7" si="4">E3/D3</f>
        <v>20285.499624342599</v>
      </c>
      <c r="I3">
        <v>38</v>
      </c>
      <c r="J3">
        <v>3805</v>
      </c>
      <c r="O3" s="78">
        <v>785</v>
      </c>
      <c r="P3" s="79">
        <f t="shared" ref="P3:P13" si="5">O3*1.1</f>
        <v>863.50000000000011</v>
      </c>
      <c r="Q3" s="79">
        <v>15678571</v>
      </c>
      <c r="R3" s="79">
        <f t="shared" ref="R3:R10" si="6">Q3/O3</f>
        <v>19972.701910828026</v>
      </c>
      <c r="S3" s="79">
        <f t="shared" ref="S3:S10" si="7">Q3/P3</f>
        <v>18157.001737116385</v>
      </c>
      <c r="T3" s="79"/>
      <c r="U3" s="80"/>
      <c r="V3" s="3"/>
      <c r="W3" s="3"/>
      <c r="X3" s="3"/>
      <c r="Y3" s="3"/>
      <c r="AF3" s="26"/>
    </row>
    <row r="4" spans="1:32" x14ac:dyDescent="0.25">
      <c r="B4" s="64">
        <v>789</v>
      </c>
      <c r="C4">
        <f t="shared" si="0"/>
        <v>867.90000000000009</v>
      </c>
      <c r="D4" s="79">
        <f t="shared" si="1"/>
        <v>867.90000000000009</v>
      </c>
      <c r="E4" s="79">
        <v>17500000</v>
      </c>
      <c r="F4" s="79">
        <f t="shared" si="2"/>
        <v>22179.974651457542</v>
      </c>
      <c r="G4" s="70">
        <f t="shared" si="3"/>
        <v>20163.613319506854</v>
      </c>
      <c r="H4">
        <f t="shared" si="4"/>
        <v>20163.613319506854</v>
      </c>
      <c r="I4">
        <v>41</v>
      </c>
      <c r="J4">
        <v>4107</v>
      </c>
      <c r="O4" s="78">
        <v>805</v>
      </c>
      <c r="P4" s="79">
        <f t="shared" si="5"/>
        <v>885.50000000000011</v>
      </c>
      <c r="Q4" s="79">
        <v>16127150</v>
      </c>
      <c r="R4" s="79">
        <f t="shared" si="6"/>
        <v>20033.726708074533</v>
      </c>
      <c r="S4" s="79">
        <f t="shared" si="7"/>
        <v>18212.478825522303</v>
      </c>
      <c r="T4" s="79"/>
      <c r="U4" s="80"/>
      <c r="V4" s="3"/>
      <c r="W4" s="3"/>
      <c r="X4" s="3"/>
      <c r="Y4" s="3"/>
    </row>
    <row r="5" spans="1:32" x14ac:dyDescent="0.25">
      <c r="B5" s="64">
        <v>1011</v>
      </c>
      <c r="C5">
        <f t="shared" si="0"/>
        <v>1112.1000000000001</v>
      </c>
      <c r="D5" s="79">
        <f t="shared" si="1"/>
        <v>1112.1000000000001</v>
      </c>
      <c r="E5" s="79">
        <v>23800000</v>
      </c>
      <c r="F5" s="79">
        <f t="shared" si="2"/>
        <v>23541.048466864489</v>
      </c>
      <c r="G5" s="70">
        <f t="shared" si="3"/>
        <v>21400.95315169499</v>
      </c>
      <c r="H5">
        <f t="shared" si="4"/>
        <v>21400.95315169499</v>
      </c>
      <c r="I5">
        <v>35</v>
      </c>
      <c r="J5">
        <v>3509</v>
      </c>
      <c r="O5" s="78">
        <v>1414</v>
      </c>
      <c r="P5" s="79">
        <f t="shared" si="5"/>
        <v>1555.4</v>
      </c>
      <c r="Q5" s="79">
        <v>28314286</v>
      </c>
      <c r="R5" s="79">
        <f t="shared" si="6"/>
        <v>20024.247524752474</v>
      </c>
      <c r="S5" s="79">
        <f t="shared" si="7"/>
        <v>18203.861386138611</v>
      </c>
      <c r="T5" s="79"/>
      <c r="U5" s="80"/>
      <c r="V5" s="3"/>
      <c r="W5" s="3"/>
      <c r="X5" s="3"/>
      <c r="Y5" s="3"/>
    </row>
    <row r="6" spans="1:32" x14ac:dyDescent="0.25">
      <c r="C6">
        <f t="shared" si="0"/>
        <v>0</v>
      </c>
      <c r="D6" s="79">
        <f t="shared" si="1"/>
        <v>0</v>
      </c>
      <c r="E6" s="79"/>
      <c r="F6" s="79" t="e">
        <f t="shared" si="2"/>
        <v>#DIV/0!</v>
      </c>
      <c r="G6" s="70" t="e">
        <f t="shared" si="3"/>
        <v>#DIV/0!</v>
      </c>
      <c r="H6" t="e">
        <f t="shared" si="4"/>
        <v>#DIV/0!</v>
      </c>
      <c r="O6" s="79"/>
      <c r="P6" s="79">
        <f t="shared" si="5"/>
        <v>0</v>
      </c>
      <c r="Q6" s="79"/>
      <c r="R6" s="79" t="e">
        <f t="shared" si="6"/>
        <v>#DIV/0!</v>
      </c>
      <c r="S6" s="79" t="e">
        <f t="shared" si="7"/>
        <v>#DIV/0!</v>
      </c>
      <c r="T6" s="79"/>
      <c r="U6" s="80"/>
      <c r="V6" s="3"/>
      <c r="W6" s="3"/>
      <c r="X6" s="3"/>
      <c r="Y6" s="3"/>
    </row>
    <row r="7" spans="1:32" x14ac:dyDescent="0.25">
      <c r="C7">
        <f t="shared" si="0"/>
        <v>0</v>
      </c>
      <c r="D7" s="79">
        <f t="shared" si="1"/>
        <v>0</v>
      </c>
      <c r="E7" s="79"/>
      <c r="F7" s="79" t="e">
        <f t="shared" ref="F7:F14" si="8">ROUND((E7/B7),0)</f>
        <v>#DIV/0!</v>
      </c>
      <c r="G7" s="70" t="e">
        <f t="shared" si="3"/>
        <v>#DIV/0!</v>
      </c>
      <c r="H7" t="e">
        <f t="shared" si="4"/>
        <v>#DIV/0!</v>
      </c>
      <c r="O7" s="79"/>
      <c r="P7" s="79">
        <f t="shared" si="5"/>
        <v>0</v>
      </c>
      <c r="Q7" s="79"/>
      <c r="R7" s="79" t="e">
        <f t="shared" si="6"/>
        <v>#DIV/0!</v>
      </c>
      <c r="S7" s="79" t="e">
        <f t="shared" si="7"/>
        <v>#DIV/0!</v>
      </c>
      <c r="T7" s="79"/>
      <c r="U7" s="80"/>
      <c r="V7" s="3"/>
      <c r="W7" s="3"/>
      <c r="X7" s="3"/>
      <c r="Y7" s="3"/>
    </row>
    <row r="8" spans="1:32" x14ac:dyDescent="0.25">
      <c r="C8">
        <f t="shared" si="0"/>
        <v>0</v>
      </c>
      <c r="D8" s="79">
        <f t="shared" si="1"/>
        <v>0</v>
      </c>
      <c r="E8" s="79"/>
      <c r="F8" s="79" t="e">
        <f t="shared" si="8"/>
        <v>#DIV/0!</v>
      </c>
      <c r="G8" s="70" t="e">
        <f t="shared" ref="G8:G9" si="9">F8/C8</f>
        <v>#DIV/0!</v>
      </c>
      <c r="H8" t="e">
        <f t="shared" ref="H8:H13" si="10">F8/D8</f>
        <v>#DIV/0!</v>
      </c>
      <c r="O8" s="79"/>
      <c r="P8" s="79">
        <f t="shared" si="5"/>
        <v>0</v>
      </c>
      <c r="Q8" s="79"/>
      <c r="R8" s="79" t="e">
        <f t="shared" si="6"/>
        <v>#DIV/0!</v>
      </c>
      <c r="S8" s="79" t="e">
        <f t="shared" si="7"/>
        <v>#DIV/0!</v>
      </c>
      <c r="T8" s="79"/>
      <c r="U8" s="80"/>
      <c r="V8" s="3"/>
      <c r="W8" s="3"/>
      <c r="X8" s="3"/>
      <c r="Y8" s="3"/>
    </row>
    <row r="9" spans="1:32" x14ac:dyDescent="0.25">
      <c r="C9">
        <f t="shared" ref="C9:C14" si="11">B9*1.1</f>
        <v>0</v>
      </c>
      <c r="D9" s="79">
        <f t="shared" ref="D9:D14" si="12">C9*1.2</f>
        <v>0</v>
      </c>
      <c r="E9" s="79"/>
      <c r="F9" s="79" t="e">
        <f t="shared" si="8"/>
        <v>#DIV/0!</v>
      </c>
      <c r="G9" s="70" t="e">
        <f t="shared" si="9"/>
        <v>#DIV/0!</v>
      </c>
      <c r="H9" t="e">
        <f t="shared" si="10"/>
        <v>#DIV/0!</v>
      </c>
      <c r="O9" s="79"/>
      <c r="P9" s="79">
        <f t="shared" si="5"/>
        <v>0</v>
      </c>
      <c r="Q9" s="79"/>
      <c r="R9" s="79" t="e">
        <f t="shared" si="6"/>
        <v>#DIV/0!</v>
      </c>
      <c r="S9" s="79" t="e">
        <f t="shared" si="7"/>
        <v>#DIV/0!</v>
      </c>
      <c r="T9" s="79"/>
      <c r="U9" s="3"/>
      <c r="V9" s="3"/>
      <c r="W9" s="3"/>
      <c r="X9" s="3"/>
      <c r="Y9" s="3"/>
    </row>
    <row r="10" spans="1:32" ht="16.5" x14ac:dyDescent="0.3">
      <c r="C10">
        <f t="shared" si="11"/>
        <v>0</v>
      </c>
      <c r="D10" s="79">
        <v>0</v>
      </c>
      <c r="E10" s="79"/>
      <c r="F10" s="79" t="e">
        <f t="shared" si="8"/>
        <v>#DIV/0!</v>
      </c>
      <c r="G10" t="e">
        <f t="shared" ref="G10:G14" si="13">ROUND((E10/C10),0)</f>
        <v>#DIV/0!</v>
      </c>
      <c r="H10" t="e">
        <f t="shared" si="10"/>
        <v>#DIV/0!</v>
      </c>
      <c r="O10" s="79"/>
      <c r="P10" s="79">
        <f t="shared" si="5"/>
        <v>0</v>
      </c>
      <c r="Q10" s="79"/>
      <c r="R10" s="79" t="e">
        <f t="shared" si="6"/>
        <v>#DIV/0!</v>
      </c>
      <c r="S10" s="79" t="e">
        <f t="shared" si="7"/>
        <v>#DIV/0!</v>
      </c>
      <c r="T10" s="79"/>
      <c r="U10" s="3"/>
      <c r="V10" s="3"/>
      <c r="W10" s="81"/>
      <c r="X10" s="82"/>
      <c r="Y10" s="82"/>
      <c r="Z10" s="15"/>
      <c r="AA10" s="15"/>
      <c r="AB10" s="15"/>
      <c r="AC10" s="15"/>
      <c r="AD10" s="15"/>
    </row>
    <row r="11" spans="1:32" ht="18.75" x14ac:dyDescent="0.25">
      <c r="C11">
        <f t="shared" si="11"/>
        <v>0</v>
      </c>
      <c r="D11">
        <f t="shared" si="12"/>
        <v>0</v>
      </c>
      <c r="E11" s="79"/>
      <c r="F11" t="e">
        <f t="shared" si="8"/>
        <v>#DIV/0!</v>
      </c>
      <c r="G11" t="e">
        <f t="shared" si="13"/>
        <v>#DIV/0!</v>
      </c>
      <c r="H11" t="e">
        <f t="shared" si="10"/>
        <v>#DIV/0!</v>
      </c>
      <c r="P11" s="79">
        <f t="shared" si="5"/>
        <v>0</v>
      </c>
      <c r="Q11" s="79"/>
      <c r="S11" s="79"/>
      <c r="T11" s="79"/>
      <c r="U11" s="3"/>
      <c r="V11" s="3"/>
      <c r="W11" s="83"/>
      <c r="X11" s="3"/>
      <c r="Y11" s="3"/>
    </row>
    <row r="12" spans="1:32" x14ac:dyDescent="0.25">
      <c r="C12">
        <f t="shared" si="11"/>
        <v>0</v>
      </c>
      <c r="D12">
        <f t="shared" si="12"/>
        <v>0</v>
      </c>
      <c r="E12" s="79"/>
      <c r="F12" t="e">
        <f t="shared" si="8"/>
        <v>#DIV/0!</v>
      </c>
      <c r="G12" t="e">
        <f t="shared" si="13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79">
        <f t="shared" si="5"/>
        <v>0</v>
      </c>
      <c r="Q12" s="79"/>
      <c r="S12" s="79"/>
      <c r="T12" s="79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1"/>
        <v>0</v>
      </c>
      <c r="D13">
        <f t="shared" si="12"/>
        <v>0</v>
      </c>
      <c r="E13" s="79"/>
      <c r="F13" t="e">
        <f t="shared" si="8"/>
        <v>#DIV/0!</v>
      </c>
      <c r="G13" t="e">
        <f t="shared" si="13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P13" s="79">
        <f t="shared" si="5"/>
        <v>0</v>
      </c>
      <c r="S13" s="79"/>
      <c r="T13" s="79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1"/>
        <v>0</v>
      </c>
      <c r="D14">
        <f t="shared" si="12"/>
        <v>0</v>
      </c>
      <c r="E14" s="79"/>
      <c r="F14" t="e">
        <f t="shared" si="8"/>
        <v>#DIV/0!</v>
      </c>
      <c r="G14" t="e">
        <f t="shared" si="13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S14" s="79"/>
      <c r="T14" s="79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79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79"/>
      <c r="T15" s="79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79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79"/>
      <c r="T16" s="79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79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79"/>
      <c r="T17" s="79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79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79"/>
      <c r="T18" s="79"/>
    </row>
    <row r="19" spans="1:25" s="6" customFormat="1" x14ac:dyDescent="0.25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</row>
    <row r="20" spans="1:25" s="6" customFormat="1" ht="16.5" x14ac:dyDescent="0.3">
      <c r="A20" s="70"/>
      <c r="B20" s="70"/>
      <c r="C20" s="70"/>
      <c r="D20" s="70"/>
      <c r="E20" s="70"/>
      <c r="F20" s="15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</row>
    <row r="21" spans="1:25" s="6" customFormat="1" x14ac:dyDescent="0.25">
      <c r="A21" s="70"/>
      <c r="B21" s="71"/>
      <c r="C21" s="71"/>
      <c r="D21" s="71"/>
      <c r="E21" s="71"/>
      <c r="F21" s="72" t="s">
        <v>64</v>
      </c>
      <c r="G21" s="71"/>
      <c r="H21" s="71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</row>
    <row r="22" spans="1:25" s="6" customFormat="1" ht="16.5" x14ac:dyDescent="0.3">
      <c r="A22" s="70"/>
      <c r="B22" s="71"/>
      <c r="C22" s="71" t="s">
        <v>62</v>
      </c>
      <c r="D22" s="71"/>
      <c r="E22" s="84"/>
      <c r="F22" s="73" t="s">
        <v>63</v>
      </c>
      <c r="G22" s="73">
        <v>394</v>
      </c>
      <c r="H22" s="71"/>
      <c r="I22" s="70">
        <f>G22*9500</f>
        <v>3743000</v>
      </c>
      <c r="J22" s="70"/>
      <c r="K22" s="70"/>
      <c r="L22" s="70"/>
      <c r="M22" s="70"/>
      <c r="N22" s="70"/>
      <c r="O22" s="70"/>
    </row>
    <row r="23" spans="1:25" s="6" customFormat="1" x14ac:dyDescent="0.25">
      <c r="A23" s="70"/>
      <c r="B23" s="71"/>
      <c r="C23" s="71" t="s">
        <v>1</v>
      </c>
      <c r="D23" s="71">
        <v>7100000</v>
      </c>
      <c r="E23" s="71"/>
      <c r="F23" s="73" t="s">
        <v>59</v>
      </c>
      <c r="G23" s="73">
        <v>0</v>
      </c>
      <c r="H23" s="71"/>
      <c r="I23" s="70"/>
      <c r="J23" s="70"/>
      <c r="K23" s="70"/>
      <c r="L23" s="70"/>
      <c r="M23" s="70"/>
      <c r="N23" s="70"/>
      <c r="O23" s="70"/>
    </row>
    <row r="24" spans="1:25" s="6" customFormat="1" x14ac:dyDescent="0.25">
      <c r="A24" s="70"/>
      <c r="B24" s="71"/>
      <c r="C24" s="71"/>
      <c r="D24" s="71"/>
      <c r="E24" s="71"/>
      <c r="F24" s="73" t="s">
        <v>65</v>
      </c>
      <c r="G24" s="73">
        <v>0</v>
      </c>
      <c r="H24" s="71"/>
      <c r="I24" s="70"/>
      <c r="J24" s="70"/>
      <c r="K24" s="70"/>
      <c r="L24" s="70"/>
      <c r="M24" s="70"/>
      <c r="N24" s="70"/>
      <c r="O24" s="70"/>
    </row>
    <row r="25" spans="1:25" s="6" customFormat="1" x14ac:dyDescent="0.25">
      <c r="B25" s="71"/>
      <c r="C25" s="71"/>
      <c r="D25" s="71"/>
      <c r="E25" s="71"/>
      <c r="F25" s="74" t="s">
        <v>66</v>
      </c>
      <c r="G25" s="74">
        <f>G22+G23+G24</f>
        <v>394</v>
      </c>
      <c r="H25" s="71"/>
      <c r="I25" s="70"/>
      <c r="J25" s="70"/>
      <c r="K25" s="70"/>
      <c r="L25" s="70"/>
      <c r="M25" s="70"/>
    </row>
    <row r="26" spans="1:25" s="6" customFormat="1" x14ac:dyDescent="0.25">
      <c r="B26" s="71"/>
      <c r="C26" s="71"/>
      <c r="D26" s="71"/>
      <c r="E26" s="71"/>
      <c r="F26" s="73"/>
      <c r="G26" s="73"/>
      <c r="H26" s="71"/>
      <c r="I26" s="70"/>
      <c r="J26" s="70"/>
      <c r="K26" s="70"/>
      <c r="L26" s="70"/>
      <c r="M26" s="70"/>
    </row>
    <row r="27" spans="1:25" s="6" customFormat="1" x14ac:dyDescent="0.25">
      <c r="B27" s="71"/>
      <c r="C27" s="71"/>
      <c r="D27" s="71"/>
      <c r="E27" s="71"/>
      <c r="F27" s="73" t="s">
        <v>58</v>
      </c>
      <c r="G27" s="73">
        <v>0</v>
      </c>
      <c r="H27" s="71"/>
      <c r="I27" s="70" t="e">
        <f>G33/G27</f>
        <v>#DIV/0!</v>
      </c>
      <c r="J27" s="70"/>
      <c r="K27" s="70"/>
      <c r="L27" s="70"/>
      <c r="M27" s="70"/>
    </row>
    <row r="28" spans="1:25" s="6" customFormat="1" x14ac:dyDescent="0.25">
      <c r="B28" s="71"/>
      <c r="C28" s="71"/>
      <c r="D28" s="71"/>
      <c r="E28" s="71"/>
      <c r="F28" s="73" t="s">
        <v>59</v>
      </c>
      <c r="G28" s="73">
        <v>0</v>
      </c>
      <c r="H28" s="71"/>
      <c r="I28" s="70"/>
      <c r="J28" s="70"/>
      <c r="K28" s="70"/>
      <c r="L28" s="70"/>
      <c r="M28" s="70"/>
    </row>
    <row r="29" spans="1:25" s="6" customFormat="1" x14ac:dyDescent="0.25">
      <c r="B29" s="71"/>
      <c r="C29" s="71"/>
      <c r="D29" s="71"/>
      <c r="E29" s="71"/>
      <c r="F29" s="73" t="s">
        <v>57</v>
      </c>
      <c r="G29" s="73">
        <v>0</v>
      </c>
      <c r="H29" s="71"/>
      <c r="I29" s="70"/>
      <c r="J29" s="70"/>
      <c r="K29" s="70"/>
      <c r="L29" s="70"/>
      <c r="M29" s="70"/>
    </row>
    <row r="30" spans="1:25" s="6" customFormat="1" x14ac:dyDescent="0.25">
      <c r="B30" s="71"/>
      <c r="C30" s="75"/>
      <c r="D30" s="75"/>
      <c r="E30" s="71"/>
      <c r="F30" s="74" t="s">
        <v>60</v>
      </c>
      <c r="G30" s="74">
        <f>SUM(G27:G29)</f>
        <v>0</v>
      </c>
      <c r="H30" s="71"/>
      <c r="I30" s="70" t="e">
        <f>I22/G30</f>
        <v>#DIV/0!</v>
      </c>
      <c r="J30" s="70"/>
      <c r="K30" s="70"/>
      <c r="L30" s="70"/>
      <c r="M30" s="70"/>
      <c r="O30" s="27"/>
      <c r="P30" s="27"/>
      <c r="Q30" s="27"/>
      <c r="R30" s="27"/>
    </row>
    <row r="31" spans="1:25" s="6" customFormat="1" x14ac:dyDescent="0.25">
      <c r="B31" s="71"/>
      <c r="C31" s="75"/>
      <c r="D31" s="75"/>
      <c r="E31" s="71"/>
      <c r="F31" s="74" t="s">
        <v>61</v>
      </c>
      <c r="G31" s="73">
        <f>G30</f>
        <v>0</v>
      </c>
      <c r="H31" s="71" t="e">
        <f>G30/G31</f>
        <v>#DIV/0!</v>
      </c>
      <c r="I31" s="70" t="s">
        <v>42</v>
      </c>
      <c r="J31" s="70"/>
      <c r="K31" s="70"/>
      <c r="L31" s="70"/>
      <c r="M31" s="70"/>
    </row>
    <row r="32" spans="1:25" s="6" customFormat="1" x14ac:dyDescent="0.25">
      <c r="B32" s="71"/>
      <c r="C32" s="75"/>
      <c r="D32" s="75"/>
      <c r="E32" s="71"/>
      <c r="F32" s="73" t="s">
        <v>40</v>
      </c>
      <c r="G32" s="73">
        <v>10000</v>
      </c>
      <c r="H32" s="71"/>
      <c r="I32" s="70"/>
      <c r="J32" s="70"/>
      <c r="K32" s="70"/>
      <c r="L32" s="70"/>
      <c r="M32" s="70"/>
    </row>
    <row r="33" spans="2:21" s="6" customFormat="1" x14ac:dyDescent="0.25">
      <c r="B33" s="71"/>
      <c r="C33" s="75"/>
      <c r="D33" s="75"/>
      <c r="E33" s="71"/>
      <c r="F33" s="74" t="s">
        <v>41</v>
      </c>
      <c r="G33" s="74">
        <f>G25*G32</f>
        <v>3940000</v>
      </c>
      <c r="H33" s="71" t="e">
        <f>G33/D27</f>
        <v>#DIV/0!</v>
      </c>
      <c r="I33" s="70"/>
      <c r="J33" s="70"/>
      <c r="K33" s="70"/>
      <c r="L33" s="70"/>
      <c r="M33" s="70"/>
    </row>
    <row r="34" spans="2:21" s="6" customFormat="1" x14ac:dyDescent="0.25">
      <c r="B34" s="71"/>
      <c r="C34" s="75"/>
      <c r="D34" s="75"/>
      <c r="E34" s="71"/>
      <c r="F34" s="74" t="s">
        <v>19</v>
      </c>
      <c r="G34" s="74">
        <f>G33*90%</f>
        <v>3546000</v>
      </c>
      <c r="H34" s="71"/>
      <c r="I34" s="70"/>
      <c r="J34" s="70"/>
      <c r="K34" s="70"/>
      <c r="L34" s="70"/>
      <c r="M34" s="70"/>
    </row>
    <row r="35" spans="2:21" s="6" customFormat="1" x14ac:dyDescent="0.25">
      <c r="B35" s="71"/>
      <c r="C35" s="75"/>
      <c r="D35" s="75"/>
      <c r="E35" s="71"/>
      <c r="F35" s="74" t="s">
        <v>20</v>
      </c>
      <c r="G35" s="74">
        <f>G33*80%</f>
        <v>3152000</v>
      </c>
      <c r="H35" s="71"/>
      <c r="I35" s="70"/>
      <c r="J35" s="70"/>
      <c r="K35" s="70"/>
      <c r="L35" s="70"/>
      <c r="M35" s="70"/>
    </row>
    <row r="36" spans="2:21" x14ac:dyDescent="0.25">
      <c r="B36" s="75"/>
      <c r="C36" s="75"/>
      <c r="D36" s="75"/>
      <c r="E36" s="75"/>
      <c r="F36" s="75"/>
      <c r="G36" s="75"/>
      <c r="H36" s="75"/>
    </row>
    <row r="37" spans="2:21" x14ac:dyDescent="0.25">
      <c r="B37" s="75"/>
      <c r="C37" s="75"/>
      <c r="D37" s="75"/>
      <c r="E37" s="75"/>
      <c r="F37" s="75"/>
      <c r="G37" s="75"/>
      <c r="H37" s="75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75"/>
      <c r="C38" s="75"/>
      <c r="D38" s="75"/>
      <c r="E38" s="75"/>
      <c r="F38" s="75"/>
      <c r="G38" s="75"/>
      <c r="H38" s="75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75"/>
      <c r="C39" s="75"/>
      <c r="D39" s="75"/>
      <c r="E39" s="75"/>
      <c r="F39" s="75"/>
      <c r="G39" s="75"/>
      <c r="H39" s="75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75"/>
      <c r="C40" s="75"/>
      <c r="D40" s="75"/>
      <c r="E40" s="75"/>
      <c r="F40" s="75"/>
      <c r="G40" s="75"/>
      <c r="H40" s="75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75"/>
      <c r="C41" s="75"/>
      <c r="D41" s="75"/>
      <c r="E41" s="75"/>
      <c r="F41" s="75"/>
      <c r="G41" s="75"/>
      <c r="H41" s="75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75"/>
      <c r="C42" s="75"/>
      <c r="D42" s="75"/>
      <c r="E42" s="75"/>
      <c r="F42" s="75"/>
      <c r="G42" s="75"/>
      <c r="H42" s="75"/>
      <c r="N42" s="6"/>
      <c r="O42" s="27"/>
      <c r="P42" s="27"/>
      <c r="Q42" s="27"/>
      <c r="R42" s="27"/>
      <c r="S42" s="6"/>
      <c r="T42" s="6"/>
      <c r="U42" s="6"/>
    </row>
    <row r="43" spans="2:21" x14ac:dyDescent="0.25">
      <c r="B43" s="75"/>
      <c r="C43" s="75"/>
      <c r="D43" s="75"/>
      <c r="E43" s="75"/>
      <c r="F43" s="75"/>
      <c r="G43" s="75"/>
      <c r="H43" s="75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75"/>
      <c r="C44" s="75"/>
      <c r="D44" s="75"/>
      <c r="E44" s="75"/>
      <c r="F44" s="75"/>
      <c r="G44" s="75"/>
      <c r="H44" s="75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27"/>
      <c r="P52" s="27"/>
      <c r="Q52" s="27"/>
      <c r="R52" s="27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abSelected="1"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92" t="s">
        <v>56</v>
      </c>
      <c r="G117" s="92"/>
      <c r="H117" s="92"/>
      <c r="I117" s="92"/>
      <c r="J117" s="92"/>
      <c r="K117" s="92"/>
      <c r="L117" s="92"/>
      <c r="M117" s="9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3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14:Q95"/>
  <sheetViews>
    <sheetView topLeftCell="A67" workbookViewId="0">
      <selection activeCell="R91" sqref="R91"/>
    </sheetView>
  </sheetViews>
  <sheetFormatPr defaultRowHeight="15" x14ac:dyDescent="0.25"/>
  <sheetData>
    <row r="14" spans="14:15" x14ac:dyDescent="0.25">
      <c r="N14" t="s">
        <v>77</v>
      </c>
      <c r="O14">
        <v>1</v>
      </c>
    </row>
    <row r="48" spans="14:15" x14ac:dyDescent="0.25">
      <c r="N48" t="s">
        <v>77</v>
      </c>
      <c r="O48">
        <v>2</v>
      </c>
    </row>
    <row r="95" spans="16:17" x14ac:dyDescent="0.25">
      <c r="P95" t="s">
        <v>77</v>
      </c>
      <c r="Q95">
        <v>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2024-11-28T07:39:07Z</dcterms:modified>
</cp:coreProperties>
</file>