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BI\Kandivali Branch\Subhashchandra Pandey\"/>
    </mc:Choice>
  </mc:AlternateContent>
  <xr:revisionPtr revIDLastSave="0" documentId="13_ncr:1_{FBB96B2F-699D-403B-ADA9-0D83DA4031C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4" i="25" l="1"/>
  <c r="D2" i="25"/>
  <c r="F3" i="4"/>
  <c r="G3" i="4"/>
  <c r="F4" i="4"/>
  <c r="F5" i="4"/>
  <c r="G5" i="4"/>
  <c r="F6" i="4"/>
  <c r="F7" i="4"/>
  <c r="F8" i="4"/>
  <c r="F9" i="4"/>
  <c r="G9" i="4"/>
  <c r="F10" i="4"/>
  <c r="G10" i="4"/>
  <c r="F11" i="4"/>
  <c r="G11" i="4"/>
  <c r="F12" i="4"/>
  <c r="G12" i="4"/>
  <c r="D3" i="4"/>
  <c r="D5" i="4"/>
  <c r="D6" i="4"/>
  <c r="C3" i="4"/>
  <c r="C4" i="4"/>
  <c r="D4" i="4" s="1"/>
  <c r="C5" i="4"/>
  <c r="C6" i="4"/>
  <c r="G6" i="4" s="1"/>
  <c r="C7" i="4"/>
  <c r="G7" i="4" s="1"/>
  <c r="C8" i="4"/>
  <c r="G8" i="4" s="1"/>
  <c r="C9" i="4"/>
  <c r="D2" i="4"/>
  <c r="C2" i="4"/>
  <c r="R3" i="4"/>
  <c r="S3" i="4"/>
  <c r="R6" i="4"/>
  <c r="S6" i="4"/>
  <c r="R7" i="4"/>
  <c r="S7" i="4"/>
  <c r="R8" i="4"/>
  <c r="S8" i="4"/>
  <c r="O3" i="4"/>
  <c r="P3" i="4"/>
  <c r="O4" i="4"/>
  <c r="R4" i="4" s="1"/>
  <c r="O5" i="4"/>
  <c r="R5" i="4" s="1"/>
  <c r="P5" i="4"/>
  <c r="S5" i="4" s="1"/>
  <c r="O6" i="4"/>
  <c r="P6" i="4"/>
  <c r="O7" i="4"/>
  <c r="P7" i="4"/>
  <c r="O8" i="4"/>
  <c r="P8" i="4"/>
  <c r="O9" i="4"/>
  <c r="P9" i="4"/>
  <c r="O10" i="4"/>
  <c r="P10" i="4"/>
  <c r="O11" i="4"/>
  <c r="P11" i="4"/>
  <c r="S2" i="4"/>
  <c r="R2" i="4"/>
  <c r="O2" i="4"/>
  <c r="P2" i="4" s="1"/>
  <c r="I7" i="23"/>
  <c r="I6" i="23"/>
  <c r="I5" i="23"/>
  <c r="I4" i="23"/>
  <c r="I3" i="23"/>
  <c r="C10" i="4"/>
  <c r="C11" i="4"/>
  <c r="C12" i="4"/>
  <c r="C13" i="4"/>
  <c r="C14" i="4"/>
  <c r="D8" i="4" l="1"/>
  <c r="D7" i="4"/>
  <c r="G4" i="4"/>
  <c r="P4" i="4"/>
  <c r="S4" i="4" s="1"/>
  <c r="P12" i="4"/>
  <c r="R9" i="4"/>
  <c r="C15" i="4"/>
  <c r="F2" i="4"/>
  <c r="R10" i="4" l="1"/>
  <c r="G2" i="4" l="1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F33" i="23" s="1"/>
  <c r="C21" i="23"/>
  <c r="J18" i="4"/>
  <c r="I18" i="4"/>
  <c r="J17" i="4"/>
  <c r="I17" i="4"/>
  <c r="J16" i="4"/>
  <c r="I16" i="4"/>
  <c r="J15" i="4"/>
  <c r="I15" i="4"/>
  <c r="H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H10" i="4"/>
  <c r="H12" i="4"/>
  <c r="H11" i="4"/>
  <c r="G13" i="4"/>
  <c r="F13" i="4"/>
  <c r="H13" i="4" s="1"/>
  <c r="G14" i="4"/>
  <c r="F14" i="4"/>
  <c r="H14" i="4"/>
  <c r="H8" i="4" l="1"/>
  <c r="H9" i="4"/>
</calcChain>
</file>

<file path=xl/sharedStrings.xml><?xml version="1.0" encoding="utf-8"?>
<sst xmlns="http://schemas.openxmlformats.org/spreadsheetml/2006/main" count="115" uniqueCount="88">
  <si>
    <t>Sr. No.</t>
  </si>
  <si>
    <t>Value</t>
  </si>
  <si>
    <t>Floor</t>
  </si>
  <si>
    <t>Carpet area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</si>
  <si>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</si>
  <si>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</si>
  <si>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</si>
  <si>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</si>
  <si>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</si>
  <si>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</si>
  <si>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</si>
  <si>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</si>
  <si>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</si>
  <si>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</si>
  <si>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</si>
  <si>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</si>
  <si>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</si>
  <si>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</si>
  <si>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</si>
  <si>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</si>
  <si>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</si>
  <si>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</si>
  <si>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</si>
  <si>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</si>
  <si>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</si>
  <si>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</si>
  <si>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</si>
  <si>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</si>
  <si>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</si>
  <si>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</si>
  <si>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</si>
  <si>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</si>
  <si>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</si>
  <si>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</si>
  <si>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</si>
  <si>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</si>
  <si>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</si>
  <si>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</si>
  <si>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</si>
  <si>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</si>
  <si>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</si>
  <si>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</si>
  <si>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</si>
  <si>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</si>
  <si>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</si>
  <si>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</si>
  <si>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</si>
  <si>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</si>
  <si>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</si>
  <si>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</si>
  <si>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</si>
  <si>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</si>
  <si>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</si>
  <si>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</si>
  <si>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</si>
  <si>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</si>
  <si>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</si>
  <si>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</si>
  <si>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</si>
  <si>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</si>
  <si>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</si>
  <si>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</si>
  <si>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</si>
  <si>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</si>
  <si>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</si>
  <si>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</si>
  <si>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</si>
  <si>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</si>
  <si>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</si>
  <si>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BUA (10%)</t>
  </si>
  <si>
    <t>Built up area (10%)</t>
  </si>
  <si>
    <t>page</t>
  </si>
  <si>
    <t xml:space="preserve">CBI - Kandivali East Branch - Subhashchandra Pandey - Residential Flat No. 702, 7th Floor, Building No T7, Nesoleirene, Village - Dhokali, Thane, Taluka - Thane, District - Thane, State - Maharashtra, India  </t>
  </si>
  <si>
    <t>Lead No. 12627</t>
  </si>
  <si>
    <t>CBI (Kandivali Branch)</t>
  </si>
  <si>
    <t>Subhashchandra Pandey</t>
  </si>
  <si>
    <t>Bal</t>
  </si>
  <si>
    <t>Sq. M.</t>
  </si>
  <si>
    <t>Area</t>
  </si>
  <si>
    <t>7th Flr</t>
  </si>
  <si>
    <t>only CA</t>
  </si>
  <si>
    <t>2 BHK</t>
  </si>
  <si>
    <t>OC</t>
  </si>
  <si>
    <t xml:space="preserve">Agreement </t>
  </si>
  <si>
    <t>30.11.2019</t>
  </si>
  <si>
    <t>Flat No.</t>
  </si>
  <si>
    <t xml:space="preserve">Measurment </t>
  </si>
  <si>
    <t>Rate on Built up  area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</si>
</sst>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0" fontId="1" fillId="2" borderId="0" xfId="0" applyFont="1" applyFill="1"/>
    <xf numFmtId="1" fontId="0" fillId="2" borderId="0" xfId="0" applyNumberFormat="1" applyFill="1"/>
    <xf numFmtId="1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43" fontId="2" fillId="0" borderId="7" xfId="0" applyNumberFormat="1" applyFont="1" applyBorder="1"/>
    <xf numFmtId="43" fontId="2" fillId="2" borderId="0" xfId="1" applyFont="1" applyFill="1"/>
    <xf numFmtId="43" fontId="2" fillId="2" borderId="0" xfId="0" applyNumberFormat="1" applyFont="1" applyFill="1"/>
    <xf numFmtId="4" fontId="0" fillId="2" borderId="0" xfId="0" applyNumberFormat="1" applyFill="1"/>
    <xf numFmtId="43" fontId="0" fillId="2" borderId="0" xfId="1" applyFont="1" applyFill="1"/>
    <xf numFmtId="3" fontId="0" fillId="2" borderId="0" xfId="0" applyNumberFormat="1" applyFill="1"/>
    <xf numFmtId="43" fontId="11" fillId="0" borderId="8" xfId="1" applyFont="1" applyFill="1" applyBorder="1"/>
    <xf numFmtId="1" fontId="0" fillId="0" borderId="0" xfId="0" applyNumberFormat="1" applyAlignment="1">
      <alignment horizontal="right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4" fontId="0" fillId="0" borderId="0" xfId="0" applyNumberFormat="1" applyFill="1"/>
    <xf numFmtId="3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336075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60A7B9-2A8C-B2C1-1AF8-8F9AD3B9A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7401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334357</xdr:colOff>
      <xdr:row>38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4A09D-F666-AC31-D32C-E3284D43A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39957" cy="7278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11</xdr:col>
      <xdr:colOff>248620</xdr:colOff>
      <xdr:row>80</xdr:row>
      <xdr:rowOff>58195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9EBC1C-FCE6-B411-CF89-45707C25F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6954220" cy="7487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10</xdr:col>
      <xdr:colOff>505746</xdr:colOff>
      <xdr:row>124</xdr:row>
      <xdr:rowOff>48748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E463F0-79C7-2628-E18B-9A101655A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6601746" cy="80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11</xdr:col>
      <xdr:colOff>162884</xdr:colOff>
      <xdr:row>165</xdr:row>
      <xdr:rowOff>105853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1E89ABC-C8C5-FC4C-96F0-D717A116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812500"/>
          <a:ext cx="6868484" cy="7725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14</xdr:col>
      <xdr:colOff>115507</xdr:colOff>
      <xdr:row>209</xdr:row>
      <xdr:rowOff>163038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82361BC-A551-9F1C-33A6-7CF728DAA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004000"/>
          <a:ext cx="8649907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14</xdr:col>
      <xdr:colOff>210770</xdr:colOff>
      <xdr:row>252</xdr:row>
      <xdr:rowOff>96327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D96688-FDB6-B026-7ACA-836BD5893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386000"/>
          <a:ext cx="8745170" cy="7716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14</xdr:col>
      <xdr:colOff>86928</xdr:colOff>
      <xdr:row>295</xdr:row>
      <xdr:rowOff>105880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EEBF0A7-74FF-D3F0-4504-417D5E5A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387000"/>
          <a:ext cx="8621328" cy="7916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429621</xdr:colOff>
      <xdr:row>38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3B669-623D-0F68-EAA6-357723639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35221" cy="734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12</xdr:col>
      <xdr:colOff>210600</xdr:colOff>
      <xdr:row>76</xdr:row>
      <xdr:rowOff>67615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343423-350F-11D4-6783-946B7FDDA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7525800" cy="6735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152400</xdr:rowOff>
    </xdr:from>
    <xdr:to>
      <xdr:col>12</xdr:col>
      <xdr:colOff>601180</xdr:colOff>
      <xdr:row>164</xdr:row>
      <xdr:rowOff>39174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4586F7-4EBC-2D4F-F1EB-D5CFAE4B5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583900"/>
          <a:ext cx="7916380" cy="7697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12</xdr:col>
      <xdr:colOff>439232</xdr:colOff>
      <xdr:row>120</xdr:row>
      <xdr:rowOff>67774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A4AE9A-1BD8-BBDB-2EC6-C097945A0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049500"/>
          <a:ext cx="7754432" cy="78782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166</xdr:row>
      <xdr:rowOff>0</xdr:rowOff>
    </xdr:from>
    <xdr:to>
      <xdr:col>13</xdr:col>
      <xdr:colOff>323851</xdr:colOff>
      <xdr:row>192</xdr:row>
      <xdr:rowOff>115007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6B26CC6-4F1A-51DA-B1FA-3D1271D01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31623000"/>
          <a:ext cx="8248650" cy="5068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12</xdr:col>
      <xdr:colOff>553548</xdr:colOff>
      <xdr:row>236</xdr:row>
      <xdr:rowOff>134432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A5F05C-DB85-D1D7-25D6-E673F785E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338000"/>
          <a:ext cx="7868748" cy="7754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4" sqref="C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129100*0.5</f>
        <v>64550</v>
      </c>
      <c r="E2" s="38">
        <f>C3+D2</f>
        <v>193650</v>
      </c>
      <c r="G2" s="122" t="s">
        <v>42</v>
      </c>
      <c r="H2" s="123"/>
    </row>
    <row r="3" spans="2:17" ht="15.75" thickBot="1" x14ac:dyDescent="0.3">
      <c r="B3" s="30" t="s">
        <v>32</v>
      </c>
      <c r="C3" s="32">
        <v>129100</v>
      </c>
      <c r="D3" s="30"/>
      <c r="E3" s="30"/>
      <c r="F3" s="30"/>
      <c r="G3" s="43" t="s">
        <v>43</v>
      </c>
      <c r="H3" s="44" t="s">
        <v>44</v>
      </c>
      <c r="I3" s="45"/>
      <c r="K3" s="46" t="s">
        <v>45</v>
      </c>
      <c r="L3" s="47"/>
      <c r="N3" s="48" t="s">
        <v>46</v>
      </c>
      <c r="O3" s="49"/>
      <c r="P3" s="49"/>
      <c r="Q3" s="50"/>
    </row>
    <row r="4" spans="2:17" ht="27" thickBot="1" x14ac:dyDescent="0.3">
      <c r="B4" s="30" t="s">
        <v>33</v>
      </c>
      <c r="C4" s="32">
        <f>D2</f>
        <v>64550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23</v>
      </c>
      <c r="L4" s="55" t="s">
        <v>24</v>
      </c>
      <c r="N4" s="43" t="s">
        <v>43</v>
      </c>
      <c r="O4" s="56" t="s">
        <v>44</v>
      </c>
      <c r="P4" s="57"/>
    </row>
    <row r="5" spans="2:17" ht="15.75" thickBot="1" x14ac:dyDescent="0.3">
      <c r="B5" s="30" t="s">
        <v>47</v>
      </c>
      <c r="C5" s="33">
        <f>C3+C4</f>
        <v>193650</v>
      </c>
      <c r="D5" s="34" t="s">
        <v>34</v>
      </c>
      <c r="E5" s="35">
        <f>ROUND(C5/10.764,0)</f>
        <v>17991</v>
      </c>
      <c r="F5" s="34" t="s">
        <v>35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48</v>
      </c>
      <c r="C6" s="32">
        <v>51500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25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49</v>
      </c>
      <c r="C7" s="33">
        <f>C5-C6</f>
        <v>142150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27</v>
      </c>
      <c r="L7" s="58" t="s">
        <v>28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50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51</v>
      </c>
      <c r="D9" s="33">
        <f>ROUND(C7*D8,0)</f>
        <v>130778</v>
      </c>
      <c r="E9" s="30"/>
      <c r="F9" s="30"/>
      <c r="G9" s="51">
        <v>6</v>
      </c>
      <c r="H9" s="52">
        <v>6</v>
      </c>
      <c r="I9" s="53">
        <v>94</v>
      </c>
      <c r="K9" s="64" t="s">
        <v>26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52</v>
      </c>
      <c r="C10" s="33">
        <f>C6+D9</f>
        <v>182278</v>
      </c>
      <c r="D10" s="34" t="s">
        <v>34</v>
      </c>
      <c r="E10" s="35">
        <f>ROUND(C10/10.764,0)</f>
        <v>16934</v>
      </c>
      <c r="F10" s="34" t="s">
        <v>35</v>
      </c>
      <c r="G10" s="51">
        <v>7</v>
      </c>
      <c r="H10" s="52">
        <v>7</v>
      </c>
      <c r="I10" s="53">
        <v>93</v>
      </c>
      <c r="K10" s="66" t="s">
        <v>29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30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36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31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37</v>
      </c>
      <c r="C13" s="39">
        <v>2023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38</v>
      </c>
      <c r="C14" s="39">
        <f>C12-C13</f>
        <v>1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53</v>
      </c>
      <c r="C15" s="31">
        <f>60-C14</f>
        <v>59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opLeftCell="A13" zoomScale="130" zoomScaleNormal="130" workbookViewId="0">
      <selection activeCell="C6" sqref="C6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7" t="s">
        <v>79</v>
      </c>
      <c r="D2" s="12"/>
      <c r="F2" s="5"/>
      <c r="G2" s="80" t="s">
        <v>78</v>
      </c>
      <c r="H2" s="91" t="s">
        <v>77</v>
      </c>
      <c r="I2" s="91" t="s">
        <v>35</v>
      </c>
      <c r="K2" s="4" t="s">
        <v>86</v>
      </c>
      <c r="L2" s="4"/>
    </row>
    <row r="3" spans="1:13" ht="18.75" x14ac:dyDescent="0.3">
      <c r="A3" s="10" t="s">
        <v>7</v>
      </c>
      <c r="B3" s="13"/>
      <c r="C3" s="108">
        <f>C4+C5</f>
        <v>20400</v>
      </c>
      <c r="D3" s="14" t="s">
        <v>54</v>
      </c>
      <c r="F3" s="79" t="s">
        <v>66</v>
      </c>
      <c r="G3" s="91" t="s">
        <v>62</v>
      </c>
      <c r="H3" s="91">
        <v>48.2</v>
      </c>
      <c r="I3" s="105">
        <f>H3*10.764</f>
        <v>518.82479999999998</v>
      </c>
      <c r="J3" s="83"/>
      <c r="K3" s="107" t="s">
        <v>62</v>
      </c>
      <c r="L3" s="4">
        <v>537</v>
      </c>
    </row>
    <row r="4" spans="1:13" ht="30" x14ac:dyDescent="0.25">
      <c r="A4" s="15" t="s">
        <v>8</v>
      </c>
      <c r="B4" s="13"/>
      <c r="C4" s="108">
        <v>3000</v>
      </c>
      <c r="D4" s="16"/>
      <c r="F4" s="90" t="s">
        <v>81</v>
      </c>
      <c r="G4" s="91" t="s">
        <v>76</v>
      </c>
      <c r="H4" s="91">
        <v>3.18</v>
      </c>
      <c r="I4" s="105">
        <f>H4*10.764</f>
        <v>34.229520000000001</v>
      </c>
      <c r="J4" s="80"/>
      <c r="K4" s="107"/>
      <c r="L4" s="3"/>
    </row>
    <row r="5" spans="1:13" x14ac:dyDescent="0.25">
      <c r="A5" s="10" t="s">
        <v>9</v>
      </c>
      <c r="B5" s="13"/>
      <c r="C5" s="108">
        <v>17400</v>
      </c>
      <c r="D5" s="16"/>
      <c r="F5" s="5"/>
      <c r="G5" s="91" t="s">
        <v>64</v>
      </c>
      <c r="H5" s="91">
        <v>1.4</v>
      </c>
      <c r="I5" s="105">
        <f>H5*10.764</f>
        <v>15.069599999999998</v>
      </c>
    </row>
    <row r="6" spans="1:13" x14ac:dyDescent="0.25">
      <c r="A6" s="10" t="s">
        <v>10</v>
      </c>
      <c r="B6" s="13"/>
      <c r="C6" s="108">
        <f>C4</f>
        <v>3000</v>
      </c>
      <c r="D6" s="16"/>
      <c r="F6" s="5"/>
      <c r="G6" s="80"/>
      <c r="H6" s="106" t="s">
        <v>65</v>
      </c>
      <c r="I6" s="105">
        <f>SUM(I3:I5)</f>
        <v>568.12392</v>
      </c>
    </row>
    <row r="7" spans="1:13" x14ac:dyDescent="0.25">
      <c r="A7" s="10" t="s">
        <v>11</v>
      </c>
      <c r="B7" s="17"/>
      <c r="C7" s="4">
        <v>0</v>
      </c>
      <c r="D7" s="18"/>
      <c r="G7" s="91" t="s">
        <v>69</v>
      </c>
      <c r="H7" s="91">
        <v>53.02</v>
      </c>
      <c r="I7" s="105">
        <f>H7*10.764</f>
        <v>570.70727999999997</v>
      </c>
      <c r="J7" t="s">
        <v>80</v>
      </c>
    </row>
    <row r="8" spans="1:13" x14ac:dyDescent="0.25">
      <c r="A8" s="10" t="s">
        <v>12</v>
      </c>
      <c r="B8" s="17"/>
      <c r="C8" s="4">
        <f>C9-C7</f>
        <v>60</v>
      </c>
      <c r="D8" s="91" t="s">
        <v>82</v>
      </c>
      <c r="E8" s="91">
        <v>2023</v>
      </c>
      <c r="I8" s="105"/>
    </row>
    <row r="9" spans="1:13" x14ac:dyDescent="0.25">
      <c r="A9" s="10" t="s">
        <v>13</v>
      </c>
      <c r="B9" s="17"/>
      <c r="C9" s="4">
        <v>60</v>
      </c>
      <c r="D9" s="92"/>
      <c r="E9" s="91">
        <v>2024</v>
      </c>
      <c r="M9" s="78"/>
    </row>
    <row r="10" spans="1:13" ht="30" x14ac:dyDescent="0.25">
      <c r="A10" s="15" t="s">
        <v>14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09">
        <f>C10%</f>
        <v>0</v>
      </c>
      <c r="D11" s="20"/>
      <c r="E11" s="3"/>
    </row>
    <row r="12" spans="1:13" x14ac:dyDescent="0.25">
      <c r="A12" s="10" t="s">
        <v>15</v>
      </c>
      <c r="B12" s="13"/>
      <c r="C12" s="108">
        <f>C6*C11</f>
        <v>0</v>
      </c>
      <c r="D12" s="16"/>
    </row>
    <row r="13" spans="1:13" x14ac:dyDescent="0.25">
      <c r="A13" s="10" t="s">
        <v>16</v>
      </c>
      <c r="B13" s="13"/>
      <c r="C13" s="108">
        <f>C6-C12</f>
        <v>3000</v>
      </c>
      <c r="D13" s="16"/>
    </row>
    <row r="14" spans="1:13" x14ac:dyDescent="0.25">
      <c r="A14" s="10" t="s">
        <v>9</v>
      </c>
      <c r="B14" s="13"/>
      <c r="C14" s="108">
        <f>C5</f>
        <v>17400</v>
      </c>
      <c r="D14" s="16"/>
      <c r="F14" s="78"/>
      <c r="G14" s="78"/>
      <c r="H14" s="4"/>
    </row>
    <row r="15" spans="1:13" x14ac:dyDescent="0.25">
      <c r="B15" s="13"/>
      <c r="C15" s="108"/>
      <c r="D15" s="16"/>
      <c r="H15" s="4"/>
    </row>
    <row r="16" spans="1:13" x14ac:dyDescent="0.25">
      <c r="A16" s="21" t="s">
        <v>17</v>
      </c>
      <c r="B16" s="22"/>
      <c r="C16" s="110">
        <f>C14+C13</f>
        <v>20400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62</v>
      </c>
      <c r="B18" s="5"/>
      <c r="C18" s="111">
        <v>568</v>
      </c>
      <c r="D18" s="100"/>
      <c r="E18" s="101"/>
    </row>
    <row r="19" spans="1:8" x14ac:dyDescent="0.25">
      <c r="A19" s="10"/>
      <c r="B19" s="4"/>
      <c r="C19" s="116">
        <f>C18*C16</f>
        <v>11587200</v>
      </c>
      <c r="D19" s="80" t="s">
        <v>40</v>
      </c>
      <c r="E19" s="102"/>
      <c r="H19" s="4"/>
    </row>
    <row r="20" spans="1:8" x14ac:dyDescent="0.25">
      <c r="A20" s="10"/>
      <c r="B20" s="38"/>
      <c r="C20" s="116">
        <f>C19*0.9</f>
        <v>10428480</v>
      </c>
      <c r="D20" s="80" t="s">
        <v>18</v>
      </c>
      <c r="E20" s="82"/>
      <c r="F20" s="6"/>
      <c r="H20" s="78"/>
    </row>
    <row r="21" spans="1:8" x14ac:dyDescent="0.25">
      <c r="A21" s="10"/>
      <c r="C21" s="116">
        <f>C19*80%</f>
        <v>9269760</v>
      </c>
      <c r="D21" s="80" t="s">
        <v>19</v>
      </c>
      <c r="E21" s="82"/>
      <c r="F21" s="38"/>
    </row>
    <row r="22" spans="1:8" x14ac:dyDescent="0.25">
      <c r="A22" s="10"/>
      <c r="D22" s="4"/>
      <c r="E22" s="82"/>
    </row>
    <row r="23" spans="1:8" x14ac:dyDescent="0.25">
      <c r="A23" s="24" t="s">
        <v>20</v>
      </c>
      <c r="B23" s="25"/>
      <c r="C23" s="112">
        <f>C4*D23</f>
        <v>1874400.0000000002</v>
      </c>
      <c r="D23" s="114">
        <f>C18*1.1</f>
        <v>624.80000000000007</v>
      </c>
      <c r="E23" s="82"/>
    </row>
    <row r="24" spans="1:8" x14ac:dyDescent="0.25">
      <c r="A24" s="10" t="s">
        <v>21</v>
      </c>
      <c r="D24" s="3"/>
      <c r="E24" s="3"/>
    </row>
    <row r="25" spans="1:8" x14ac:dyDescent="0.25">
      <c r="A25" s="26" t="s">
        <v>22</v>
      </c>
      <c r="B25" s="11"/>
      <c r="C25" s="38">
        <f>C19*0.03/12</f>
        <v>28968</v>
      </c>
      <c r="D25" s="82"/>
      <c r="E25" s="82"/>
    </row>
    <row r="26" spans="1:8" x14ac:dyDescent="0.25">
      <c r="C26" s="38"/>
      <c r="D26" s="23"/>
      <c r="F26" s="80" t="s">
        <v>73</v>
      </c>
    </row>
    <row r="27" spans="1:8" x14ac:dyDescent="0.25">
      <c r="A27" s="5" t="s">
        <v>72</v>
      </c>
      <c r="B27" s="5"/>
      <c r="C27" s="113"/>
      <c r="D27" s="81"/>
    </row>
    <row r="28" spans="1:8" x14ac:dyDescent="0.25">
      <c r="D28" s="78"/>
    </row>
    <row r="29" spans="1:8" x14ac:dyDescent="0.25">
      <c r="A29" s="80" t="s">
        <v>83</v>
      </c>
      <c r="B29" s="80"/>
      <c r="D29"/>
      <c r="G29" s="3"/>
      <c r="H29" s="3"/>
    </row>
    <row r="30" spans="1:8" ht="18.75" x14ac:dyDescent="0.3">
      <c r="A30" s="80" t="s">
        <v>84</v>
      </c>
      <c r="B30" s="115">
        <v>7789250</v>
      </c>
      <c r="D30"/>
      <c r="E30" s="124" t="s">
        <v>74</v>
      </c>
      <c r="F30" s="124"/>
      <c r="G30" s="3"/>
      <c r="H30" s="3"/>
    </row>
    <row r="31" spans="1:8" ht="18.75" x14ac:dyDescent="0.3">
      <c r="D31"/>
      <c r="E31" s="124" t="s">
        <v>75</v>
      </c>
      <c r="F31" s="124"/>
      <c r="G31" s="3"/>
      <c r="H31" s="3"/>
    </row>
    <row r="32" spans="1:8" ht="18.75" x14ac:dyDescent="0.3">
      <c r="D32"/>
      <c r="E32" s="120" t="s">
        <v>40</v>
      </c>
      <c r="F32" s="120">
        <f>C19</f>
        <v>11587200</v>
      </c>
      <c r="G32" s="3"/>
      <c r="H32" s="3"/>
    </row>
    <row r="33" spans="1:8" ht="18.75" x14ac:dyDescent="0.3">
      <c r="D33"/>
      <c r="E33" s="120" t="s">
        <v>18</v>
      </c>
      <c r="F33" s="120">
        <f>F32*0.9</f>
        <v>10428480</v>
      </c>
      <c r="G33" s="3"/>
      <c r="H33" s="82">
        <f>F32*80</f>
        <v>926976000</v>
      </c>
    </row>
    <row r="34" spans="1:8" ht="18.75" x14ac:dyDescent="0.3">
      <c r="D34"/>
      <c r="E34" s="120" t="s">
        <v>19</v>
      </c>
      <c r="F34" s="120">
        <f>F32*80%</f>
        <v>9269760</v>
      </c>
      <c r="G34" s="3"/>
      <c r="H34" s="3"/>
    </row>
    <row r="35" spans="1:8" x14ac:dyDescent="0.25">
      <c r="D35"/>
      <c r="E35" s="3"/>
      <c r="F35" s="10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3" sqref="O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855468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70</v>
      </c>
      <c r="D1" s="1" t="s">
        <v>5</v>
      </c>
      <c r="E1" s="1" t="s">
        <v>1</v>
      </c>
      <c r="F1" s="1" t="s">
        <v>4</v>
      </c>
      <c r="G1" s="1" t="s">
        <v>87</v>
      </c>
      <c r="H1" s="1" t="s">
        <v>6</v>
      </c>
      <c r="I1" s="1" t="s">
        <v>2</v>
      </c>
      <c r="J1" s="1" t="s">
        <v>85</v>
      </c>
      <c r="O1" s="1" t="s">
        <v>62</v>
      </c>
      <c r="P1" s="1" t="s">
        <v>69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565</v>
      </c>
      <c r="C2">
        <f>B2*1.1</f>
        <v>621.5</v>
      </c>
      <c r="D2" s="94">
        <f>C2*1.2</f>
        <v>745.8</v>
      </c>
      <c r="E2" s="94">
        <v>10500000</v>
      </c>
      <c r="F2" s="94">
        <f>E2/B2</f>
        <v>18584.070796460175</v>
      </c>
      <c r="G2" s="84">
        <f>E2/C2</f>
        <v>16894.609814963798</v>
      </c>
      <c r="H2">
        <f>E2/D2</f>
        <v>14078.841512469831</v>
      </c>
      <c r="I2" s="5">
        <v>6</v>
      </c>
      <c r="J2" s="5">
        <v>603</v>
      </c>
      <c r="K2" s="5"/>
      <c r="L2" s="5"/>
      <c r="M2" s="5"/>
      <c r="N2" s="5">
        <v>70.72</v>
      </c>
      <c r="O2" s="119">
        <f>N2*10.764</f>
        <v>761.23007999999993</v>
      </c>
      <c r="P2" s="117">
        <f>O2*1.1</f>
        <v>837.35308799999996</v>
      </c>
      <c r="Q2" s="117">
        <v>15331683</v>
      </c>
      <c r="R2" s="117">
        <f>Q2/O2</f>
        <v>20140.668902626654</v>
      </c>
      <c r="S2" s="94">
        <f>Q2/P2</f>
        <v>18309.699002387868</v>
      </c>
      <c r="T2" s="94"/>
      <c r="U2" s="95"/>
      <c r="V2" s="3"/>
      <c r="W2" s="3"/>
      <c r="X2" s="3"/>
      <c r="Y2" s="3"/>
      <c r="AB2" s="40"/>
    </row>
    <row r="3" spans="1:32" x14ac:dyDescent="0.25">
      <c r="B3" s="121">
        <v>656</v>
      </c>
      <c r="C3">
        <f t="shared" ref="C3:C9" si="0">B3*1.1</f>
        <v>721.6</v>
      </c>
      <c r="D3" s="94">
        <f t="shared" ref="D3:D8" si="1">C3*1.2</f>
        <v>865.92</v>
      </c>
      <c r="E3" s="94">
        <v>12500000</v>
      </c>
      <c r="F3" s="94">
        <f t="shared" ref="F3:F12" si="2">E3/B3</f>
        <v>19054.878048780487</v>
      </c>
      <c r="G3" s="84">
        <f t="shared" ref="G3:G12" si="3">E3/C3</f>
        <v>17322.616407982263</v>
      </c>
      <c r="H3">
        <f t="shared" ref="H3:H7" si="4">E3/D3</f>
        <v>14435.513673318552</v>
      </c>
      <c r="I3" s="5">
        <v>29</v>
      </c>
      <c r="J3" s="5">
        <v>2903</v>
      </c>
      <c r="K3" s="5"/>
      <c r="L3" s="5"/>
      <c r="M3" s="5"/>
      <c r="N3" s="5">
        <v>70.72</v>
      </c>
      <c r="O3" s="119">
        <f t="shared" ref="O3:O11" si="5">N3*10.764</f>
        <v>761.23007999999993</v>
      </c>
      <c r="P3" s="117">
        <f t="shared" ref="P3:P11" si="6">O3*1.1</f>
        <v>837.35308799999996</v>
      </c>
      <c r="Q3" s="117">
        <v>15141207</v>
      </c>
      <c r="R3" s="117">
        <f t="shared" ref="R3:R8" si="7">Q3/O3</f>
        <v>19890.447576638067</v>
      </c>
      <c r="S3" s="117">
        <f t="shared" ref="S3:S8" si="8">Q3/P3</f>
        <v>18082.225069670967</v>
      </c>
      <c r="T3" s="94"/>
      <c r="U3" s="95"/>
      <c r="V3" s="3"/>
      <c r="W3" s="3"/>
      <c r="X3" s="3"/>
      <c r="Y3" s="3"/>
      <c r="AF3" s="40"/>
    </row>
    <row r="4" spans="1:32" x14ac:dyDescent="0.25">
      <c r="B4" s="78">
        <v>568</v>
      </c>
      <c r="C4">
        <f t="shared" si="0"/>
        <v>624.80000000000007</v>
      </c>
      <c r="D4" s="94">
        <f t="shared" si="1"/>
        <v>749.7600000000001</v>
      </c>
      <c r="E4" s="94">
        <v>10500000</v>
      </c>
      <c r="F4" s="94">
        <f t="shared" si="2"/>
        <v>18485.915492957745</v>
      </c>
      <c r="G4" s="84">
        <f t="shared" si="3"/>
        <v>16805.377720870678</v>
      </c>
      <c r="H4">
        <f t="shared" si="4"/>
        <v>14004.481434058896</v>
      </c>
      <c r="I4">
        <v>11</v>
      </c>
      <c r="J4">
        <v>1108</v>
      </c>
      <c r="N4">
        <v>34.01</v>
      </c>
      <c r="O4" s="93">
        <f t="shared" si="5"/>
        <v>366.08363999999995</v>
      </c>
      <c r="P4" s="94">
        <f t="shared" si="6"/>
        <v>402.692004</v>
      </c>
      <c r="Q4" s="94">
        <v>6702066</v>
      </c>
      <c r="R4" s="94">
        <f t="shared" si="7"/>
        <v>18307.472030162291</v>
      </c>
      <c r="S4" s="94">
        <f t="shared" si="8"/>
        <v>16643.156391056626</v>
      </c>
      <c r="T4" s="94"/>
      <c r="U4" s="95"/>
      <c r="V4" s="3"/>
      <c r="W4" s="3"/>
      <c r="X4" s="3"/>
      <c r="Y4" s="3"/>
    </row>
    <row r="5" spans="1:32" x14ac:dyDescent="0.25">
      <c r="B5" s="104">
        <v>550</v>
      </c>
      <c r="C5" s="5">
        <f t="shared" si="0"/>
        <v>605</v>
      </c>
      <c r="D5" s="117">
        <f t="shared" si="1"/>
        <v>726</v>
      </c>
      <c r="E5" s="117">
        <v>11000000</v>
      </c>
      <c r="F5" s="117">
        <f t="shared" si="2"/>
        <v>20000</v>
      </c>
      <c r="G5" s="118">
        <f t="shared" si="3"/>
        <v>18181.81818181818</v>
      </c>
      <c r="H5">
        <f t="shared" si="4"/>
        <v>15151.515151515152</v>
      </c>
      <c r="I5" s="126">
        <v>6</v>
      </c>
      <c r="J5" s="126">
        <v>606</v>
      </c>
      <c r="K5" s="126"/>
      <c r="L5" s="126"/>
      <c r="M5" s="126"/>
      <c r="N5" s="126">
        <v>43.78</v>
      </c>
      <c r="O5" s="128">
        <f t="shared" si="5"/>
        <v>471.24791999999997</v>
      </c>
      <c r="P5" s="127">
        <f t="shared" si="6"/>
        <v>518.37271199999998</v>
      </c>
      <c r="Q5" s="127">
        <v>8783207</v>
      </c>
      <c r="R5" s="127">
        <f t="shared" si="7"/>
        <v>18638.187304890387</v>
      </c>
      <c r="S5" s="127">
        <f t="shared" si="8"/>
        <v>16943.806640809442</v>
      </c>
      <c r="T5" s="127"/>
      <c r="U5" s="95"/>
      <c r="V5" s="3"/>
      <c r="W5" s="3"/>
      <c r="X5" s="3"/>
      <c r="Y5" s="3"/>
    </row>
    <row r="6" spans="1:32" x14ac:dyDescent="0.25">
      <c r="B6" s="126">
        <v>735</v>
      </c>
      <c r="C6" s="126">
        <f t="shared" si="0"/>
        <v>808.50000000000011</v>
      </c>
      <c r="D6" s="127">
        <f t="shared" si="1"/>
        <v>970.2</v>
      </c>
      <c r="E6" s="127">
        <v>14300000</v>
      </c>
      <c r="F6" s="127">
        <f t="shared" si="2"/>
        <v>19455.78231292517</v>
      </c>
      <c r="G6" s="84">
        <f t="shared" si="3"/>
        <v>17687.074829931971</v>
      </c>
      <c r="H6">
        <f t="shared" si="4"/>
        <v>14739.22902494331</v>
      </c>
      <c r="O6" s="93">
        <f t="shared" si="5"/>
        <v>0</v>
      </c>
      <c r="P6" s="94">
        <f t="shared" si="6"/>
        <v>0</v>
      </c>
      <c r="Q6" s="94"/>
      <c r="R6" s="94" t="e">
        <f t="shared" si="7"/>
        <v>#DIV/0!</v>
      </c>
      <c r="S6" s="94" t="e">
        <f t="shared" si="8"/>
        <v>#DIV/0!</v>
      </c>
      <c r="T6" s="94"/>
      <c r="U6" s="95"/>
      <c r="V6" s="3"/>
      <c r="W6" s="3"/>
      <c r="X6" s="3"/>
      <c r="Y6" s="3"/>
    </row>
    <row r="7" spans="1:32" x14ac:dyDescent="0.25">
      <c r="B7" s="5">
        <v>568</v>
      </c>
      <c r="C7" s="5">
        <f t="shared" si="0"/>
        <v>624.80000000000007</v>
      </c>
      <c r="D7" s="117">
        <f t="shared" si="1"/>
        <v>749.7600000000001</v>
      </c>
      <c r="E7" s="117">
        <v>11500000</v>
      </c>
      <c r="F7" s="117">
        <f t="shared" si="2"/>
        <v>20246.478873239437</v>
      </c>
      <c r="G7" s="118">
        <f t="shared" si="3"/>
        <v>18405.889884763121</v>
      </c>
      <c r="H7" s="5">
        <f t="shared" si="4"/>
        <v>15338.241570635935</v>
      </c>
      <c r="O7" s="93">
        <f t="shared" si="5"/>
        <v>0</v>
      </c>
      <c r="P7" s="94">
        <f t="shared" si="6"/>
        <v>0</v>
      </c>
      <c r="Q7" s="94"/>
      <c r="R7" s="94" t="e">
        <f t="shared" si="7"/>
        <v>#DIV/0!</v>
      </c>
      <c r="S7" s="94" t="e">
        <f t="shared" si="8"/>
        <v>#DIV/0!</v>
      </c>
      <c r="T7" s="94"/>
      <c r="U7" s="95"/>
      <c r="V7" s="3"/>
      <c r="W7" s="3"/>
      <c r="X7" s="3"/>
      <c r="Y7" s="3"/>
    </row>
    <row r="8" spans="1:32" x14ac:dyDescent="0.25">
      <c r="B8" s="5">
        <v>736</v>
      </c>
      <c r="C8" s="5">
        <f t="shared" si="0"/>
        <v>809.6</v>
      </c>
      <c r="D8" s="117">
        <f t="shared" si="1"/>
        <v>971.52</v>
      </c>
      <c r="E8" s="117">
        <v>16000000</v>
      </c>
      <c r="F8" s="117">
        <f t="shared" si="2"/>
        <v>21739.130434782608</v>
      </c>
      <c r="G8" s="118">
        <f t="shared" si="3"/>
        <v>19762.845849802372</v>
      </c>
      <c r="H8" s="5">
        <f t="shared" ref="H8:H13" si="9">F8/D8</f>
        <v>22.376410608924786</v>
      </c>
      <c r="O8" s="93">
        <f t="shared" si="5"/>
        <v>0</v>
      </c>
      <c r="P8" s="94">
        <f t="shared" si="6"/>
        <v>0</v>
      </c>
      <c r="Q8" s="94"/>
      <c r="R8" s="94" t="e">
        <f t="shared" si="7"/>
        <v>#DIV/0!</v>
      </c>
      <c r="S8" s="94" t="e">
        <f t="shared" si="8"/>
        <v>#DIV/0!</v>
      </c>
      <c r="T8" s="94"/>
      <c r="U8" s="95"/>
      <c r="V8" s="3"/>
      <c r="W8" s="3"/>
      <c r="X8" s="3"/>
      <c r="Y8" s="3"/>
    </row>
    <row r="9" spans="1:32" x14ac:dyDescent="0.25">
      <c r="C9">
        <f t="shared" si="0"/>
        <v>0</v>
      </c>
      <c r="D9" s="94">
        <f t="shared" ref="D9:D14" si="10">C9*1.2</f>
        <v>0</v>
      </c>
      <c r="E9" s="94"/>
      <c r="F9" s="94" t="e">
        <f t="shared" si="2"/>
        <v>#DIV/0!</v>
      </c>
      <c r="G9" s="84" t="e">
        <f t="shared" si="3"/>
        <v>#DIV/0!</v>
      </c>
      <c r="H9" t="e">
        <f t="shared" si="9"/>
        <v>#DIV/0!</v>
      </c>
      <c r="O9" s="93">
        <f t="shared" si="5"/>
        <v>0</v>
      </c>
      <c r="P9" s="94">
        <f t="shared" si="6"/>
        <v>0</v>
      </c>
      <c r="Q9" s="94"/>
      <c r="R9" s="94" t="e">
        <f>T9/#REF!</f>
        <v>#REF!</v>
      </c>
      <c r="S9" s="94"/>
      <c r="T9" s="94"/>
      <c r="U9" s="3"/>
      <c r="V9" s="3"/>
      <c r="W9" s="3"/>
      <c r="X9" s="3"/>
      <c r="Y9" s="3"/>
    </row>
    <row r="10" spans="1:32" ht="16.5" x14ac:dyDescent="0.3">
      <c r="C10">
        <f t="shared" ref="C10:C14" si="11">B10*1.1</f>
        <v>0</v>
      </c>
      <c r="D10" s="94">
        <v>0</v>
      </c>
      <c r="E10" s="94"/>
      <c r="F10" s="94" t="e">
        <f t="shared" si="2"/>
        <v>#DIV/0!</v>
      </c>
      <c r="G10" s="84" t="e">
        <f t="shared" si="3"/>
        <v>#DIV/0!</v>
      </c>
      <c r="H10" t="e">
        <f t="shared" si="9"/>
        <v>#DIV/0!</v>
      </c>
      <c r="O10" s="93">
        <f t="shared" si="5"/>
        <v>0</v>
      </c>
      <c r="P10" s="94">
        <f t="shared" si="6"/>
        <v>0</v>
      </c>
      <c r="Q10" s="94"/>
      <c r="R10" s="94" t="e">
        <f>T10/#REF!</f>
        <v>#REF!</v>
      </c>
      <c r="S10" s="94"/>
      <c r="T10" s="94"/>
      <c r="U10" s="3"/>
      <c r="V10" s="3"/>
      <c r="W10" s="96"/>
      <c r="X10" s="97"/>
      <c r="Y10" s="97"/>
      <c r="Z10" s="29"/>
      <c r="AA10" s="29"/>
      <c r="AB10" s="29"/>
      <c r="AC10" s="29"/>
      <c r="AD10" s="29"/>
    </row>
    <row r="11" spans="1:32" ht="18.75" x14ac:dyDescent="0.25">
      <c r="C11">
        <f t="shared" si="11"/>
        <v>0</v>
      </c>
      <c r="D11">
        <f t="shared" si="10"/>
        <v>0</v>
      </c>
      <c r="E11" s="94"/>
      <c r="F11" s="94" t="e">
        <f t="shared" si="2"/>
        <v>#DIV/0!</v>
      </c>
      <c r="G11" s="84" t="e">
        <f t="shared" si="3"/>
        <v>#DIV/0!</v>
      </c>
      <c r="H11" t="e">
        <f t="shared" si="9"/>
        <v>#DIV/0!</v>
      </c>
      <c r="O11" s="93">
        <f t="shared" si="5"/>
        <v>0</v>
      </c>
      <c r="P11" s="94">
        <f t="shared" si="6"/>
        <v>0</v>
      </c>
      <c r="Q11" s="94"/>
      <c r="S11" s="94"/>
      <c r="T11" s="94"/>
      <c r="U11" s="3"/>
      <c r="V11" s="3"/>
      <c r="W11" s="98"/>
      <c r="X11" s="3"/>
      <c r="Y11" s="3"/>
    </row>
    <row r="12" spans="1:32" x14ac:dyDescent="0.25">
      <c r="C12">
        <f t="shared" si="11"/>
        <v>0</v>
      </c>
      <c r="D12">
        <f t="shared" si="10"/>
        <v>0</v>
      </c>
      <c r="E12" s="94"/>
      <c r="F12" s="94" t="e">
        <f t="shared" si="2"/>
        <v>#DIV/0!</v>
      </c>
      <c r="G12" s="84" t="e">
        <f t="shared" si="3"/>
        <v>#DIV/0!</v>
      </c>
      <c r="H12" t="e">
        <f t="shared" si="9"/>
        <v>#DIV/0!</v>
      </c>
      <c r="I12">
        <f t="shared" ref="I12:I14" si="12">U12</f>
        <v>0</v>
      </c>
      <c r="J12">
        <f t="shared" ref="J12:J14" si="13">V12</f>
        <v>0</v>
      </c>
      <c r="P12" s="94" t="e">
        <f>#REF!*1.1</f>
        <v>#REF!</v>
      </c>
      <c r="Q12" s="94"/>
      <c r="S12" s="94"/>
      <c r="T12" s="94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11"/>
        <v>0</v>
      </c>
      <c r="D13">
        <f t="shared" si="10"/>
        <v>0</v>
      </c>
      <c r="E13" s="94"/>
      <c r="F13" t="e">
        <f t="shared" ref="F13:F14" si="14">ROUND((E13/B13),0)</f>
        <v>#DIV/0!</v>
      </c>
      <c r="G13" t="e">
        <f t="shared" ref="G13:G14" si="15">ROUND((E13/C13),0)</f>
        <v>#DIV/0!</v>
      </c>
      <c r="H13" t="e">
        <f t="shared" si="9"/>
        <v>#DIV/0!</v>
      </c>
      <c r="I13">
        <f t="shared" si="12"/>
        <v>0</v>
      </c>
      <c r="J13">
        <f t="shared" si="13"/>
        <v>0</v>
      </c>
      <c r="S13" s="94"/>
      <c r="T13" s="94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1"/>
        <v>0</v>
      </c>
      <c r="D14">
        <f t="shared" si="10"/>
        <v>0</v>
      </c>
      <c r="E14" s="94"/>
      <c r="F14" t="e">
        <f t="shared" si="14"/>
        <v>#DIV/0!</v>
      </c>
      <c r="G14" t="e">
        <f t="shared" si="15"/>
        <v>#DIV/0!</v>
      </c>
      <c r="H14" t="e">
        <f t="shared" ref="H14" si="16">ROUND((E14/D14),0)</f>
        <v>#DIV/0!</v>
      </c>
      <c r="I14">
        <f t="shared" si="12"/>
        <v>0</v>
      </c>
      <c r="J14">
        <f t="shared" si="13"/>
        <v>0</v>
      </c>
      <c r="S14" s="94"/>
      <c r="T14" s="94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94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94"/>
      <c r="T15" s="94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94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94"/>
      <c r="T16" s="94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94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94"/>
      <c r="T17" s="94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94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94"/>
      <c r="T18" s="94"/>
    </row>
    <row r="19" spans="1:25" s="6" customFormat="1" x14ac:dyDescent="0.25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</row>
    <row r="20" spans="1:25" s="6" customFormat="1" ht="16.5" x14ac:dyDescent="0.3">
      <c r="A20" s="84"/>
      <c r="B20" s="84"/>
      <c r="C20" s="84"/>
      <c r="D20" s="84"/>
      <c r="E20" s="84"/>
      <c r="F20" s="29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</row>
    <row r="21" spans="1:25" s="6" customFormat="1" x14ac:dyDescent="0.25">
      <c r="A21" s="84"/>
      <c r="B21" s="85"/>
      <c r="C21" s="85"/>
      <c r="D21" s="85"/>
      <c r="E21" s="85"/>
      <c r="F21" s="86" t="s">
        <v>63</v>
      </c>
      <c r="G21" s="85"/>
      <c r="H21" s="85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</row>
    <row r="22" spans="1:25" s="6" customFormat="1" ht="16.5" x14ac:dyDescent="0.3">
      <c r="A22" s="84"/>
      <c r="B22" s="85"/>
      <c r="C22" s="85" t="s">
        <v>61</v>
      </c>
      <c r="D22" s="85"/>
      <c r="E22" s="99"/>
      <c r="F22" s="87" t="s">
        <v>62</v>
      </c>
      <c r="G22" s="87">
        <v>394</v>
      </c>
      <c r="H22" s="85"/>
      <c r="I22" s="84">
        <f>G22*9500</f>
        <v>3743000</v>
      </c>
      <c r="J22" s="84"/>
      <c r="K22" s="84"/>
      <c r="L22" s="84"/>
      <c r="M22" s="84"/>
      <c r="N22" s="84"/>
      <c r="O22" s="84"/>
    </row>
    <row r="23" spans="1:25" s="6" customFormat="1" x14ac:dyDescent="0.25">
      <c r="A23" s="84"/>
      <c r="B23" s="85"/>
      <c r="C23" s="85" t="s">
        <v>1</v>
      </c>
      <c r="D23" s="85">
        <v>7100000</v>
      </c>
      <c r="E23" s="85"/>
      <c r="F23" s="87" t="s">
        <v>58</v>
      </c>
      <c r="G23" s="87">
        <v>0</v>
      </c>
      <c r="H23" s="85"/>
      <c r="I23" s="84"/>
      <c r="J23" s="84"/>
      <c r="K23" s="84"/>
      <c r="L23" s="84"/>
      <c r="M23" s="84"/>
      <c r="N23" s="84"/>
      <c r="O23" s="84"/>
    </row>
    <row r="24" spans="1:25" s="6" customFormat="1" x14ac:dyDescent="0.25">
      <c r="A24" s="84"/>
      <c r="B24" s="85"/>
      <c r="C24" s="85"/>
      <c r="D24" s="85"/>
      <c r="E24" s="85"/>
      <c r="F24" s="87" t="s">
        <v>64</v>
      </c>
      <c r="G24" s="87">
        <v>0</v>
      </c>
      <c r="H24" s="85"/>
      <c r="I24" s="84"/>
      <c r="J24" s="84"/>
      <c r="K24" s="84"/>
      <c r="L24" s="84"/>
      <c r="M24" s="84"/>
      <c r="N24" s="84"/>
      <c r="O24" s="84"/>
    </row>
    <row r="25" spans="1:25" s="6" customFormat="1" x14ac:dyDescent="0.25">
      <c r="B25" s="85"/>
      <c r="C25" s="85"/>
      <c r="D25" s="85"/>
      <c r="E25" s="85"/>
      <c r="F25" s="88" t="s">
        <v>65</v>
      </c>
      <c r="G25" s="88">
        <f>G22+G23+G24</f>
        <v>394</v>
      </c>
      <c r="H25" s="85"/>
      <c r="I25" s="84"/>
      <c r="J25" s="84"/>
      <c r="K25" s="84"/>
      <c r="L25" s="84"/>
      <c r="M25" s="84"/>
    </row>
    <row r="26" spans="1:25" s="6" customFormat="1" x14ac:dyDescent="0.25">
      <c r="B26" s="85"/>
      <c r="C26" s="85"/>
      <c r="D26" s="85"/>
      <c r="E26" s="85"/>
      <c r="F26" s="87"/>
      <c r="G26" s="87"/>
      <c r="H26" s="85"/>
      <c r="I26" s="84"/>
      <c r="J26" s="84"/>
      <c r="K26" s="84"/>
      <c r="L26" s="84"/>
      <c r="M26" s="84"/>
    </row>
    <row r="27" spans="1:25" s="6" customFormat="1" x14ac:dyDescent="0.25">
      <c r="B27" s="85"/>
      <c r="C27" s="85"/>
      <c r="D27" s="85"/>
      <c r="E27" s="85"/>
      <c r="F27" s="87" t="s">
        <v>57</v>
      </c>
      <c r="G27" s="87">
        <v>0</v>
      </c>
      <c r="H27" s="85"/>
      <c r="I27" s="84" t="e">
        <f>G33/G27</f>
        <v>#DIV/0!</v>
      </c>
      <c r="J27" s="84"/>
      <c r="K27" s="84"/>
      <c r="L27" s="84"/>
      <c r="M27" s="84"/>
    </row>
    <row r="28" spans="1:25" s="6" customFormat="1" x14ac:dyDescent="0.25">
      <c r="B28" s="85"/>
      <c r="C28" s="85"/>
      <c r="D28" s="85"/>
      <c r="E28" s="85"/>
      <c r="F28" s="87" t="s">
        <v>58</v>
      </c>
      <c r="G28" s="87">
        <v>0</v>
      </c>
      <c r="H28" s="85"/>
      <c r="I28" s="84"/>
      <c r="J28" s="84"/>
      <c r="K28" s="84"/>
      <c r="L28" s="84"/>
      <c r="M28" s="84"/>
    </row>
    <row r="29" spans="1:25" s="6" customFormat="1" x14ac:dyDescent="0.25">
      <c r="B29" s="85"/>
      <c r="C29" s="85"/>
      <c r="D29" s="85"/>
      <c r="E29" s="85"/>
      <c r="F29" s="87" t="s">
        <v>56</v>
      </c>
      <c r="G29" s="87">
        <v>0</v>
      </c>
      <c r="H29" s="85"/>
      <c r="I29" s="84"/>
      <c r="J29" s="84"/>
      <c r="K29" s="84"/>
      <c r="L29" s="84"/>
      <c r="M29" s="84"/>
    </row>
    <row r="30" spans="1:25" s="6" customFormat="1" x14ac:dyDescent="0.25">
      <c r="B30" s="85"/>
      <c r="C30" s="89"/>
      <c r="D30" s="89"/>
      <c r="E30" s="85"/>
      <c r="F30" s="88" t="s">
        <v>59</v>
      </c>
      <c r="G30" s="88">
        <f>SUM(G27:G29)</f>
        <v>0</v>
      </c>
      <c r="H30" s="85"/>
      <c r="I30" s="84" t="e">
        <f>I22/G30</f>
        <v>#DIV/0!</v>
      </c>
      <c r="J30" s="84"/>
      <c r="K30" s="84"/>
      <c r="L30" s="84"/>
      <c r="M30" s="84"/>
      <c r="O30" s="41"/>
      <c r="P30" s="41"/>
      <c r="Q30" s="41"/>
      <c r="R30" s="41"/>
    </row>
    <row r="31" spans="1:25" s="6" customFormat="1" x14ac:dyDescent="0.25">
      <c r="B31" s="85"/>
      <c r="C31" s="89"/>
      <c r="D31" s="89"/>
      <c r="E31" s="85"/>
      <c r="F31" s="88" t="s">
        <v>60</v>
      </c>
      <c r="G31" s="87">
        <f>G30</f>
        <v>0</v>
      </c>
      <c r="H31" s="85" t="e">
        <f>G30/G31</f>
        <v>#DIV/0!</v>
      </c>
      <c r="I31" s="84" t="s">
        <v>41</v>
      </c>
      <c r="J31" s="84"/>
      <c r="K31" s="84"/>
      <c r="L31" s="84"/>
      <c r="M31" s="84"/>
    </row>
    <row r="32" spans="1:25" s="6" customFormat="1" x14ac:dyDescent="0.25">
      <c r="B32" s="85"/>
      <c r="C32" s="89"/>
      <c r="D32" s="89"/>
      <c r="E32" s="85"/>
      <c r="F32" s="87" t="s">
        <v>39</v>
      </c>
      <c r="G32" s="87">
        <v>10000</v>
      </c>
      <c r="H32" s="85"/>
      <c r="I32" s="84"/>
      <c r="J32" s="84"/>
      <c r="K32" s="84"/>
      <c r="L32" s="84"/>
      <c r="M32" s="84"/>
    </row>
    <row r="33" spans="2:21" s="6" customFormat="1" x14ac:dyDescent="0.25">
      <c r="B33" s="85"/>
      <c r="C33" s="89"/>
      <c r="D33" s="89"/>
      <c r="E33" s="85"/>
      <c r="F33" s="88" t="s">
        <v>40</v>
      </c>
      <c r="G33" s="88">
        <f>G25*G32</f>
        <v>3940000</v>
      </c>
      <c r="H33" s="85" t="e">
        <f>G33/D27</f>
        <v>#DIV/0!</v>
      </c>
      <c r="I33" s="84"/>
      <c r="J33" s="84"/>
      <c r="K33" s="84"/>
      <c r="L33" s="84"/>
      <c r="M33" s="84"/>
    </row>
    <row r="34" spans="2:21" s="6" customFormat="1" x14ac:dyDescent="0.25">
      <c r="B34" s="85"/>
      <c r="C34" s="89"/>
      <c r="D34" s="89"/>
      <c r="E34" s="85"/>
      <c r="F34" s="88" t="s">
        <v>18</v>
      </c>
      <c r="G34" s="88">
        <f>G33*90%</f>
        <v>3546000</v>
      </c>
      <c r="H34" s="85"/>
      <c r="I34" s="84"/>
      <c r="J34" s="84"/>
      <c r="K34" s="84"/>
      <c r="L34" s="84"/>
      <c r="M34" s="84"/>
    </row>
    <row r="35" spans="2:21" s="6" customFormat="1" x14ac:dyDescent="0.25">
      <c r="B35" s="85"/>
      <c r="C35" s="89"/>
      <c r="D35" s="89"/>
      <c r="E35" s="85"/>
      <c r="F35" s="88" t="s">
        <v>19</v>
      </c>
      <c r="G35" s="88">
        <f>G33*80%</f>
        <v>3152000</v>
      </c>
      <c r="H35" s="85"/>
      <c r="I35" s="84"/>
      <c r="J35" s="84"/>
      <c r="K35" s="84"/>
      <c r="L35" s="84"/>
      <c r="M35" s="84"/>
    </row>
    <row r="36" spans="2:21" x14ac:dyDescent="0.25">
      <c r="B36" s="89"/>
      <c r="C36" s="89"/>
      <c r="D36" s="89"/>
      <c r="E36" s="89"/>
      <c r="F36" s="89"/>
      <c r="G36" s="89"/>
      <c r="H36" s="89"/>
    </row>
    <row r="37" spans="2:21" x14ac:dyDescent="0.25">
      <c r="B37" s="89"/>
      <c r="C37" s="89"/>
      <c r="D37" s="89"/>
      <c r="E37" s="89"/>
      <c r="F37" s="89"/>
      <c r="G37" s="89"/>
      <c r="H37" s="89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9"/>
      <c r="C38" s="89"/>
      <c r="D38" s="89"/>
      <c r="E38" s="89"/>
      <c r="F38" s="89"/>
      <c r="G38" s="89"/>
      <c r="H38" s="89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9"/>
      <c r="C39" s="89"/>
      <c r="D39" s="89"/>
      <c r="E39" s="89"/>
      <c r="F39" s="89"/>
      <c r="G39" s="89"/>
      <c r="H39" s="89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9"/>
      <c r="C40" s="89"/>
      <c r="D40" s="89"/>
      <c r="E40" s="89"/>
      <c r="F40" s="89"/>
      <c r="G40" s="89"/>
      <c r="H40" s="89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9"/>
      <c r="C41" s="89"/>
      <c r="D41" s="89"/>
      <c r="E41" s="89"/>
      <c r="F41" s="89"/>
      <c r="G41" s="89"/>
      <c r="H41" s="89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9"/>
      <c r="C42" s="89"/>
      <c r="D42" s="89"/>
      <c r="E42" s="89"/>
      <c r="F42" s="89"/>
      <c r="G42" s="89"/>
      <c r="H42" s="89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89"/>
      <c r="C43" s="89"/>
      <c r="D43" s="89"/>
      <c r="E43" s="89"/>
      <c r="F43" s="89"/>
      <c r="G43" s="89"/>
      <c r="H43" s="89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9"/>
      <c r="C44" s="89"/>
      <c r="D44" s="89"/>
      <c r="E44" s="89"/>
      <c r="F44" s="89"/>
      <c r="G44" s="89"/>
      <c r="H44" s="89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abSelected="1" topLeftCell="A10" zoomScale="130" zoomScaleNormal="130" workbookViewId="0"/>
  </sheetViews>
  <sheetFormatPr defaultRowHeight="15" x14ac:dyDescent="0.25"/>
  <sheetData>
    <row r="117" spans="6:13" x14ac:dyDescent="0.25">
      <c r="F117" s="125" t="s">
        <v>55</v>
      </c>
      <c r="G117" s="125"/>
      <c r="H117" s="125"/>
      <c r="I117" s="125"/>
      <c r="J117" s="125"/>
      <c r="K117" s="125"/>
      <c r="L117" s="125"/>
      <c r="M117" s="125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35" workbookViewId="0">
      <selection activeCell="R268" sqref="R26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25:Q183"/>
  <sheetViews>
    <sheetView topLeftCell="A37" zoomScale="115" zoomScaleNormal="115" workbookViewId="0">
      <selection activeCell="O208" sqref="O208"/>
    </sheetView>
  </sheetViews>
  <sheetFormatPr defaultRowHeight="15" x14ac:dyDescent="0.25"/>
  <sheetData>
    <row r="25" spans="14:15" x14ac:dyDescent="0.25">
      <c r="N25" t="s">
        <v>71</v>
      </c>
      <c r="O25">
        <v>3</v>
      </c>
    </row>
    <row r="55" spans="14:15" x14ac:dyDescent="0.25">
      <c r="N55" t="s">
        <v>71</v>
      </c>
      <c r="O55">
        <v>4</v>
      </c>
    </row>
    <row r="95" spans="15:16" x14ac:dyDescent="0.25">
      <c r="O95" t="s">
        <v>71</v>
      </c>
      <c r="P95">
        <v>89</v>
      </c>
    </row>
    <row r="146" spans="15:16" x14ac:dyDescent="0.25">
      <c r="O146" t="s">
        <v>71</v>
      </c>
      <c r="P146">
        <v>90</v>
      </c>
    </row>
    <row r="183" spans="16:17" x14ac:dyDescent="0.25">
      <c r="P183" t="s">
        <v>71</v>
      </c>
      <c r="Q183">
        <v>82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2024-11-29T11:47:29Z</dcterms:modified>
</cp:coreProperties>
</file>