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Borivali East Branch\APURVA ARUN KAMBLI\"/>
    </mc:Choice>
  </mc:AlternateContent>
  <xr:revisionPtr revIDLastSave="0" documentId="13_ncr:1_{7DA42758-20C4-4BB5-A54E-6F68DD6AFB3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P3" i="4" l="1"/>
  <c r="P11" i="4"/>
  <c r="P12" i="4"/>
  <c r="P13" i="4"/>
  <c r="P14" i="4"/>
  <c r="O3" i="4"/>
  <c r="O4" i="4"/>
  <c r="P4" i="4" s="1"/>
  <c r="S4" i="4" s="1"/>
  <c r="O5" i="4"/>
  <c r="P5" i="4" s="1"/>
  <c r="S5" i="4" s="1"/>
  <c r="O6" i="4"/>
  <c r="P6" i="4" s="1"/>
  <c r="S6" i="4" s="1"/>
  <c r="O7" i="4"/>
  <c r="R7" i="4" s="1"/>
  <c r="O8" i="4"/>
  <c r="P8" i="4" s="1"/>
  <c r="S8" i="4" s="1"/>
  <c r="O9" i="4"/>
  <c r="P9" i="4" s="1"/>
  <c r="S9" i="4" s="1"/>
  <c r="O10" i="4"/>
  <c r="P10" i="4" s="1"/>
  <c r="S10" i="4" s="1"/>
  <c r="O11" i="4"/>
  <c r="R3" i="4"/>
  <c r="S3" i="4"/>
  <c r="R11" i="4"/>
  <c r="S11" i="4"/>
  <c r="R12" i="4"/>
  <c r="S12" i="4"/>
  <c r="R13" i="4"/>
  <c r="S13" i="4"/>
  <c r="S2" i="4"/>
  <c r="R2" i="4"/>
  <c r="P2" i="4"/>
  <c r="O2" i="4"/>
  <c r="I4" i="23"/>
  <c r="D2" i="25"/>
  <c r="C8" i="4"/>
  <c r="C9" i="4"/>
  <c r="C10" i="4"/>
  <c r="C11" i="4"/>
  <c r="C12" i="4"/>
  <c r="C13" i="4"/>
  <c r="C14" i="4"/>
  <c r="R10" i="4" l="1"/>
  <c r="R9" i="4"/>
  <c r="R8" i="4"/>
  <c r="P7" i="4"/>
  <c r="S7" i="4" s="1"/>
  <c r="R6" i="4"/>
  <c r="R5" i="4"/>
  <c r="R4" i="4"/>
  <c r="F6" i="4"/>
  <c r="F5" i="4"/>
  <c r="F3" i="4"/>
  <c r="G7" i="4"/>
  <c r="C15" i="4"/>
  <c r="F4" i="4"/>
  <c r="F2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<sst xmlns="http://schemas.openxmlformats.org/spreadsheetml/2006/main" count="110" uniqueCount="86">
  <si>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</si>
  <si>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</si>
  <si>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</si>
  <si>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</si>
  <si>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</si>
  <si>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</si>
  <si>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</si>
  <si>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</si>
  <si>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</si>
  <si>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</si>
  <si>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</si>
  <si>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</si>
  <si>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</si>
  <si>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</si>
  <si>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</si>
  <si>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</si>
  <si>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</si>
  <si>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</si>
  <si>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</si>
  <si>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</si>
  <si>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</si>
  <si>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</si>
  <si>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</si>
  <si>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</si>
  <si>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</si>
  <si>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</si>
  <si>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</si>
  <si>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</si>
  <si>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</si>
  <si>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</si>
  <si>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</si>
  <si>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</si>
  <si>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</si>
  <si>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</si>
  <si>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</si>
  <si>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</si>
  <si>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</si>
  <si>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</si>
  <si>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</si>
  <si>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</si>
  <si>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</si>
  <si>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</si>
  <si>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</si>
  <si>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</si>
  <si>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</si>
  <si>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</si>
  <si>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</si>
  <si>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</si>
  <si>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</si>
  <si>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</si>
  <si>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</si>
  <si>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</si>
  <si>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</si>
  <si>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</si>
  <si>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</si>
  <si>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</si>
  <si>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</si>
  <si>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</si>
  <si>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</si>
  <si>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</si>
  <si>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</si>
  <si>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</si>
  <si>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</si>
  <si>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</si>
  <si>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</si>
  <si>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</si>
  <si>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</si>
  <si>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</si>
  <si>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</si>
  <si>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</si>
  <si>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1st Flr</t>
  </si>
  <si>
    <t>BUA (10%)</t>
  </si>
  <si>
    <t>Built up area (10%)</t>
  </si>
  <si>
    <t>Lead No. 12603</t>
  </si>
  <si>
    <t>BOM (Borivali East)</t>
  </si>
  <si>
    <t xml:space="preserve"> APURVA ARUN KAMBLI </t>
  </si>
  <si>
    <t>page</t>
  </si>
  <si>
    <t>BOM  - Borivali East Branch - APURVA ARUN KAMBLI  - Residential Flat No. 205, 2nd Floor, Godrej Exquisite Tower 3, Village - Kavesar, Thane West, Thane, 400607</t>
  </si>
  <si>
    <t>2 BHK</t>
  </si>
  <si>
    <t>Sq.M</t>
  </si>
  <si>
    <t>new</t>
  </si>
  <si>
    <t>Flat</t>
  </si>
  <si>
    <t>agreement</t>
  </si>
  <si>
    <t>date -12.11.2024</t>
  </si>
  <si>
    <t>tower -3</t>
  </si>
  <si>
    <t>Towr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</si>
</sst>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 applyAlignment="1">
      <alignment horizontal="center"/>
    </xf>
    <xf numFmtId="0" fontId="1" fillId="0" borderId="2" xfId="0" applyFont="1" applyBorder="1"/>
    <xf numFmtId="43" fontId="17" fillId="0" borderId="0" xfId="1" applyFont="1" applyBorder="1"/>
    <xf numFmtId="0" fontId="17" fillId="0" borderId="0" xfId="0" applyFont="1"/>
    <xf numFmtId="10" fontId="17" fillId="0" borderId="0" xfId="0" applyNumberFormat="1" applyFont="1"/>
    <xf numFmtId="43" fontId="17" fillId="2" borderId="0" xfId="1" applyFont="1" applyFill="1" applyBorder="1"/>
    <xf numFmtId="43" fontId="1" fillId="2" borderId="0" xfId="0" applyNumberFormat="1" applyFont="1" applyFill="1"/>
    <xf numFmtId="1" fontId="2" fillId="2" borderId="0" xfId="0" applyNumberFormat="1" applyFont="1" applyFill="1" applyAlignment="1">
      <alignment horizontal="center"/>
    </xf>
    <xf numFmtId="43" fontId="2" fillId="2" borderId="0" xfId="1" applyFont="1" applyFill="1"/>
    <xf numFmtId="3" fontId="0" fillId="2" borderId="0" xfId="0" applyNumberForma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/>
    <xf numFmtId="0" fontId="11" fillId="0" borderId="8" xfId="0" applyFont="1" applyFill="1" applyBorder="1" applyAlignment="1">
      <alignment horizontal="center"/>
    </xf>
    <xf numFmtId="43" fontId="11" fillId="0" borderId="8" xfId="1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11</xdr:col>
      <xdr:colOff>372455</xdr:colOff>
      <xdr:row>42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828C5-AE87-FEA7-152E-FD61E1A8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7020905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85725</xdr:rowOff>
    </xdr:from>
    <xdr:to>
      <xdr:col>11</xdr:col>
      <xdr:colOff>467726</xdr:colOff>
      <xdr:row>83</xdr:row>
      <xdr:rowOff>86789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080AEB-4737-0B4C-EB84-1279F04B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77225"/>
          <a:ext cx="7173326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12</xdr:col>
      <xdr:colOff>200025</xdr:colOff>
      <xdr:row>126</xdr:row>
      <xdr:rowOff>10590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30CA05-E39C-6C91-5C70-B1E05B7F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7515225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7" t="s">
        <v>43</v>
      </c>
      <c r="H2" s="118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6" zoomScale="130" zoomScaleNormal="130" workbookViewId="0">
      <selection activeCell="F40" sqref="F4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9"/>
    </row>
    <row r="2" spans="1:13" x14ac:dyDescent="0.25">
      <c r="A2" s="10"/>
      <c r="C2" s="106" t="s">
        <v>70</v>
      </c>
      <c r="D2" s="12"/>
      <c r="F2" s="5"/>
      <c r="G2" s="5"/>
      <c r="I2" s="80"/>
      <c r="J2" s="80"/>
    </row>
    <row r="3" spans="1:13" ht="18.75" x14ac:dyDescent="0.3">
      <c r="A3" s="10" t="s">
        <v>8</v>
      </c>
      <c r="B3" s="13"/>
      <c r="C3" s="108">
        <f>C4+C5</f>
        <v>7800</v>
      </c>
      <c r="D3" s="14" t="s">
        <v>55</v>
      </c>
      <c r="F3" s="79" t="s">
        <v>67</v>
      </c>
      <c r="H3" s="84" t="s">
        <v>79</v>
      </c>
      <c r="I3" s="113" t="s">
        <v>36</v>
      </c>
      <c r="J3" s="84"/>
    </row>
    <row r="4" spans="1:13" ht="30" x14ac:dyDescent="0.25">
      <c r="A4" s="15" t="s">
        <v>9</v>
      </c>
      <c r="B4" s="13"/>
      <c r="C4" s="108">
        <v>3000</v>
      </c>
      <c r="D4" s="16"/>
      <c r="F4" s="91" t="s">
        <v>78</v>
      </c>
      <c r="G4" s="92" t="s">
        <v>63</v>
      </c>
      <c r="H4" s="80">
        <v>44.09</v>
      </c>
      <c r="I4" s="81">
        <f>H4*10.764</f>
        <v>474.58476000000002</v>
      </c>
      <c r="J4" s="80"/>
      <c r="K4" s="3"/>
      <c r="L4" s="3"/>
    </row>
    <row r="5" spans="1:13" x14ac:dyDescent="0.25">
      <c r="A5" s="10" t="s">
        <v>10</v>
      </c>
      <c r="B5" s="13"/>
      <c r="C5" s="108">
        <v>4800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08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109">
        <v>0</v>
      </c>
      <c r="D7" s="18"/>
    </row>
    <row r="8" spans="1:13" x14ac:dyDescent="0.25">
      <c r="A8" s="10" t="s">
        <v>13</v>
      </c>
      <c r="B8" s="17"/>
      <c r="C8" s="109">
        <f>C9-C7</f>
        <v>60</v>
      </c>
      <c r="D8" s="92"/>
      <c r="E8" s="92" t="s">
        <v>80</v>
      </c>
    </row>
    <row r="9" spans="1:13" x14ac:dyDescent="0.25">
      <c r="A9" s="10" t="s">
        <v>14</v>
      </c>
      <c r="B9" s="17"/>
      <c r="C9" s="109">
        <v>60</v>
      </c>
      <c r="D9" s="93"/>
      <c r="E9" s="92">
        <v>2024</v>
      </c>
      <c r="M9" s="78"/>
    </row>
    <row r="10" spans="1:13" ht="30" x14ac:dyDescent="0.25">
      <c r="A10" s="15" t="s">
        <v>15</v>
      </c>
      <c r="B10" s="17"/>
      <c r="C10" s="109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0">
        <f>C10%</f>
        <v>0</v>
      </c>
      <c r="D11" s="20"/>
      <c r="E11" s="3"/>
    </row>
    <row r="12" spans="1:13" x14ac:dyDescent="0.25">
      <c r="A12" s="10" t="s">
        <v>16</v>
      </c>
      <c r="B12" s="13"/>
      <c r="C12" s="108">
        <f>C6*C11</f>
        <v>0</v>
      </c>
      <c r="D12" s="16"/>
    </row>
    <row r="13" spans="1:13" x14ac:dyDescent="0.25">
      <c r="A13" s="10" t="s">
        <v>17</v>
      </c>
      <c r="B13" s="13"/>
      <c r="C13" s="108">
        <f>C6-C12</f>
        <v>3000</v>
      </c>
      <c r="D13" s="16"/>
    </row>
    <row r="14" spans="1:13" x14ac:dyDescent="0.25">
      <c r="A14" s="10" t="s">
        <v>10</v>
      </c>
      <c r="B14" s="13"/>
      <c r="C14" s="108">
        <f>C5</f>
        <v>4800</v>
      </c>
      <c r="D14" s="16"/>
      <c r="F14" s="78"/>
      <c r="G14" s="78"/>
      <c r="H14" s="4"/>
    </row>
    <row r="15" spans="1:13" x14ac:dyDescent="0.25">
      <c r="B15" s="13"/>
      <c r="C15" s="108"/>
      <c r="D15" s="16"/>
      <c r="H15" s="4"/>
    </row>
    <row r="16" spans="1:13" x14ac:dyDescent="0.25">
      <c r="A16" s="21" t="s">
        <v>18</v>
      </c>
      <c r="B16" s="22"/>
      <c r="C16" s="111">
        <f>C14+C13</f>
        <v>7800</v>
      </c>
      <c r="D16" s="14"/>
      <c r="E16" s="38"/>
      <c r="H16" s="78"/>
    </row>
    <row r="17" spans="1:8" x14ac:dyDescent="0.25">
      <c r="B17" s="17"/>
      <c r="C17" s="109"/>
      <c r="D17" s="18"/>
      <c r="H17" s="78"/>
    </row>
    <row r="18" spans="1:8" ht="16.5" x14ac:dyDescent="0.3">
      <c r="A18" s="21" t="s">
        <v>63</v>
      </c>
      <c r="B18" s="5"/>
      <c r="C18" s="102">
        <v>475</v>
      </c>
      <c r="D18" s="102"/>
      <c r="E18" s="103"/>
    </row>
    <row r="19" spans="1:8" x14ac:dyDescent="0.25">
      <c r="A19" s="10"/>
      <c r="B19" s="4"/>
      <c r="C19" s="104">
        <f>C18*C16</f>
        <v>3705000</v>
      </c>
      <c r="D19" s="3" t="s">
        <v>41</v>
      </c>
      <c r="E19" s="104"/>
      <c r="H19" s="4"/>
    </row>
    <row r="20" spans="1:8" x14ac:dyDescent="0.25">
      <c r="A20" s="10"/>
      <c r="B20" s="38"/>
      <c r="C20" s="83">
        <f>C19*0.9</f>
        <v>3334500</v>
      </c>
      <c r="D20" s="3" t="s">
        <v>19</v>
      </c>
      <c r="E20" s="83"/>
      <c r="F20" s="6"/>
      <c r="H20" s="78"/>
    </row>
    <row r="21" spans="1:8" x14ac:dyDescent="0.25">
      <c r="A21" s="10"/>
      <c r="C21" s="83">
        <f>C19*80%</f>
        <v>2964000</v>
      </c>
      <c r="D21" s="3" t="s">
        <v>20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21</v>
      </c>
      <c r="B23" s="25"/>
      <c r="C23" s="105">
        <f>C4*D23</f>
        <v>1567500</v>
      </c>
      <c r="D23" s="105">
        <f>C18*1.1</f>
        <v>522.5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83">
        <f>C19*0.03/12</f>
        <v>9262.5</v>
      </c>
      <c r="D25" s="83"/>
      <c r="E25" s="83"/>
    </row>
    <row r="26" spans="1:8" x14ac:dyDescent="0.25">
      <c r="C26" s="83"/>
      <c r="D26" s="23"/>
      <c r="F26" s="80" t="s">
        <v>73</v>
      </c>
    </row>
    <row r="27" spans="1:8" x14ac:dyDescent="0.25">
      <c r="A27" s="5" t="s">
        <v>77</v>
      </c>
      <c r="B27" s="5"/>
      <c r="C27" s="112"/>
      <c r="D27" s="82"/>
    </row>
    <row r="28" spans="1:8" x14ac:dyDescent="0.25">
      <c r="D28" s="78"/>
    </row>
    <row r="29" spans="1:8" x14ac:dyDescent="0.25">
      <c r="A29" t="s">
        <v>82</v>
      </c>
      <c r="B29" t="s">
        <v>83</v>
      </c>
      <c r="C29" s="114">
        <v>2480700</v>
      </c>
      <c r="D29"/>
      <c r="G29" s="3"/>
      <c r="H29" s="3"/>
    </row>
    <row r="30" spans="1:8" ht="18.75" x14ac:dyDescent="0.3">
      <c r="D30"/>
      <c r="E30" s="121" t="s">
        <v>74</v>
      </c>
      <c r="F30" s="121"/>
      <c r="G30" s="3"/>
      <c r="H30" s="3"/>
    </row>
    <row r="31" spans="1:8" ht="18.75" x14ac:dyDescent="0.3">
      <c r="D31"/>
      <c r="E31" s="121" t="s">
        <v>75</v>
      </c>
      <c r="F31" s="121"/>
      <c r="G31" s="3"/>
      <c r="H31" s="3"/>
    </row>
    <row r="32" spans="1:8" ht="18.75" x14ac:dyDescent="0.3">
      <c r="D32"/>
      <c r="E32" s="122" t="s">
        <v>41</v>
      </c>
      <c r="F32" s="122">
        <f>C19</f>
        <v>3705000</v>
      </c>
      <c r="G32" s="3"/>
      <c r="H32" s="3"/>
    </row>
    <row r="33" spans="1:8" ht="18.75" x14ac:dyDescent="0.3">
      <c r="D33"/>
      <c r="E33" s="122" t="s">
        <v>19</v>
      </c>
      <c r="F33" s="122">
        <f>F32*90%</f>
        <v>3334500</v>
      </c>
      <c r="G33" s="3"/>
      <c r="H33" s="83">
        <f>F32*80</f>
        <v>296400000</v>
      </c>
    </row>
    <row r="34" spans="1:8" ht="18.75" x14ac:dyDescent="0.3">
      <c r="D34"/>
      <c r="E34" s="122" t="s">
        <v>20</v>
      </c>
      <c r="F34" s="122">
        <f>F32*80%</f>
        <v>2964000</v>
      </c>
      <c r="G34" s="3"/>
      <c r="H34" s="3"/>
    </row>
    <row r="35" spans="1:8" x14ac:dyDescent="0.25">
      <c r="D35"/>
      <c r="E35" s="120"/>
      <c r="F35" s="120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R7" sqref="R7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8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81</v>
      </c>
      <c r="O1" s="1" t="s">
        <v>63</v>
      </c>
      <c r="P1" s="1" t="s">
        <v>71</v>
      </c>
      <c r="Q1" s="1" t="s">
        <v>1</v>
      </c>
      <c r="R1" s="1" t="s">
        <v>69</v>
      </c>
      <c r="S1" s="1" t="s">
        <v>68</v>
      </c>
      <c r="U1" s="2"/>
      <c r="V1" s="2"/>
      <c r="W1" s="2"/>
      <c r="X1" s="2"/>
      <c r="Y1" s="2"/>
    </row>
    <row r="2" spans="1:32" x14ac:dyDescent="0.25">
      <c r="D2" s="95"/>
      <c r="E2" s="95"/>
      <c r="F2" s="95" t="e">
        <f>E2/B2</f>
        <v>#DIV/0!</v>
      </c>
      <c r="G2" s="85" t="e">
        <f>E2/C2</f>
        <v>#DIV/0!</v>
      </c>
      <c r="H2" t="e">
        <f>E2/D2</f>
        <v>#DIV/0!</v>
      </c>
      <c r="I2">
        <v>6</v>
      </c>
      <c r="J2">
        <v>605</v>
      </c>
      <c r="N2">
        <v>71.8</v>
      </c>
      <c r="O2" s="94">
        <f>N2*10.764</f>
        <v>772.85519999999997</v>
      </c>
      <c r="P2" s="95">
        <f>O2*1.1</f>
        <v>850.14071999999999</v>
      </c>
      <c r="Q2" s="95">
        <v>14810981</v>
      </c>
      <c r="R2" s="95">
        <f>Q2/O2</f>
        <v>19163.979229226898</v>
      </c>
      <c r="S2" s="95">
        <f>Q2/P2</f>
        <v>17421.799299297181</v>
      </c>
      <c r="T2" s="95"/>
      <c r="U2" s="96"/>
      <c r="V2" s="3"/>
      <c r="W2" s="3"/>
      <c r="X2" s="3"/>
      <c r="Y2" s="3"/>
      <c r="AB2" s="40"/>
    </row>
    <row r="3" spans="1:32" x14ac:dyDescent="0.25">
      <c r="B3" s="100"/>
      <c r="D3" s="95"/>
      <c r="E3" s="95"/>
      <c r="F3" s="95" t="e">
        <f t="shared" ref="F3:F6" si="0">E3/B3</f>
        <v>#DIV/0!</v>
      </c>
      <c r="G3" s="85" t="e">
        <f t="shared" ref="G3:G7" si="1">E3/C3</f>
        <v>#DIV/0!</v>
      </c>
      <c r="H3" t="e">
        <f t="shared" ref="H3:H7" si="2">E3/D3</f>
        <v>#DIV/0!</v>
      </c>
      <c r="I3">
        <v>31</v>
      </c>
      <c r="J3">
        <v>3105</v>
      </c>
      <c r="N3">
        <v>71.790000000000006</v>
      </c>
      <c r="O3" s="94">
        <f t="shared" ref="O3:O11" si="3">N3*10.764</f>
        <v>772.74756000000002</v>
      </c>
      <c r="P3" s="95">
        <f t="shared" ref="P3:P14" si="4">O3*1.1</f>
        <v>850.02231600000005</v>
      </c>
      <c r="Q3" s="95">
        <v>17684913</v>
      </c>
      <c r="R3" s="95">
        <f t="shared" ref="R3:R13" si="5">Q3/O3</f>
        <v>22885.757154639221</v>
      </c>
      <c r="S3" s="95">
        <f t="shared" ref="S3:S13" si="6">Q3/P3</f>
        <v>20805.233776944744</v>
      </c>
      <c r="T3" s="95"/>
      <c r="U3" s="96"/>
      <c r="V3" s="3"/>
      <c r="W3" s="3"/>
      <c r="X3" s="3"/>
      <c r="Y3" s="3"/>
      <c r="AF3" s="40"/>
    </row>
    <row r="4" spans="1:32" x14ac:dyDescent="0.25">
      <c r="B4" s="78"/>
      <c r="D4" s="95"/>
      <c r="E4" s="95"/>
      <c r="F4" s="95" t="e">
        <f t="shared" si="0"/>
        <v>#DIV/0!</v>
      </c>
      <c r="G4" s="85" t="e">
        <f t="shared" si="1"/>
        <v>#DIV/0!</v>
      </c>
      <c r="H4" t="e">
        <f t="shared" si="2"/>
        <v>#DIV/0!</v>
      </c>
      <c r="I4">
        <v>35</v>
      </c>
      <c r="J4">
        <v>3505</v>
      </c>
      <c r="N4">
        <v>71.790000000000006</v>
      </c>
      <c r="O4" s="94">
        <f t="shared" si="3"/>
        <v>772.74756000000002</v>
      </c>
      <c r="P4" s="95">
        <f t="shared" si="4"/>
        <v>850.02231600000005</v>
      </c>
      <c r="Q4" s="95">
        <v>15972000</v>
      </c>
      <c r="R4" s="95">
        <f t="shared" si="5"/>
        <v>20669.104409724696</v>
      </c>
      <c r="S4" s="95">
        <f t="shared" si="6"/>
        <v>18790.094917931543</v>
      </c>
      <c r="T4" s="95"/>
      <c r="U4" s="96"/>
      <c r="V4" s="3"/>
      <c r="W4" s="3"/>
      <c r="X4" s="3"/>
      <c r="Y4" s="3"/>
    </row>
    <row r="5" spans="1:32" x14ac:dyDescent="0.25">
      <c r="B5" s="78"/>
      <c r="D5" s="95"/>
      <c r="E5" s="95"/>
      <c r="F5" s="95" t="e">
        <f t="shared" si="0"/>
        <v>#DIV/0!</v>
      </c>
      <c r="G5" s="85" t="e">
        <f t="shared" si="1"/>
        <v>#DIV/0!</v>
      </c>
      <c r="H5" t="e">
        <f t="shared" si="2"/>
        <v>#DIV/0!</v>
      </c>
      <c r="I5">
        <v>34</v>
      </c>
      <c r="J5">
        <v>3402</v>
      </c>
      <c r="N5">
        <v>67.34</v>
      </c>
      <c r="O5" s="94">
        <f t="shared" si="3"/>
        <v>724.84775999999999</v>
      </c>
      <c r="P5" s="95">
        <f t="shared" si="4"/>
        <v>797.332536</v>
      </c>
      <c r="Q5" s="95">
        <v>16602879</v>
      </c>
      <c r="R5" s="95">
        <f t="shared" si="5"/>
        <v>22905.332562523199</v>
      </c>
      <c r="S5" s="95">
        <f t="shared" si="6"/>
        <v>20823.029602293816</v>
      </c>
      <c r="T5" s="95"/>
      <c r="U5" s="96"/>
      <c r="V5" s="3"/>
      <c r="W5" s="3"/>
      <c r="X5" s="3"/>
      <c r="Y5" s="3"/>
    </row>
    <row r="6" spans="1:32" x14ac:dyDescent="0.25">
      <c r="D6" s="95"/>
      <c r="E6" s="95"/>
      <c r="F6" s="95" t="e">
        <f t="shared" si="0"/>
        <v>#DIV/0!</v>
      </c>
      <c r="G6" s="85" t="e">
        <f t="shared" si="1"/>
        <v>#DIV/0!</v>
      </c>
      <c r="H6" t="e">
        <f t="shared" si="2"/>
        <v>#DIV/0!</v>
      </c>
      <c r="I6" s="5">
        <v>35</v>
      </c>
      <c r="J6" s="5">
        <v>3501</v>
      </c>
      <c r="K6" s="5"/>
      <c r="L6" s="5"/>
      <c r="M6" s="5"/>
      <c r="N6" s="5">
        <v>85.72</v>
      </c>
      <c r="O6" s="115">
        <f t="shared" si="3"/>
        <v>922.69007999999997</v>
      </c>
      <c r="P6" s="116">
        <f t="shared" si="4"/>
        <v>1014.9590880000001</v>
      </c>
      <c r="Q6" s="116">
        <v>20494945</v>
      </c>
      <c r="R6" s="116">
        <f t="shared" si="5"/>
        <v>22212.165757759096</v>
      </c>
      <c r="S6" s="116">
        <f t="shared" si="6"/>
        <v>20192.877961599177</v>
      </c>
      <c r="T6" s="116" t="s">
        <v>84</v>
      </c>
      <c r="U6" s="96"/>
      <c r="V6" s="3"/>
      <c r="W6" s="3"/>
      <c r="X6" s="3"/>
      <c r="Y6" s="3"/>
    </row>
    <row r="7" spans="1:32" x14ac:dyDescent="0.25">
      <c r="D7" s="95"/>
      <c r="E7" s="95"/>
      <c r="F7" s="95" t="e">
        <f t="shared" ref="F7:F14" si="7">ROUND((E7/B7),0)</f>
        <v>#DIV/0!</v>
      </c>
      <c r="G7" s="85" t="e">
        <f t="shared" si="1"/>
        <v>#DIV/0!</v>
      </c>
      <c r="H7" t="e">
        <f t="shared" si="2"/>
        <v>#DIV/0!</v>
      </c>
      <c r="I7">
        <v>13</v>
      </c>
      <c r="J7">
        <v>1304</v>
      </c>
      <c r="N7">
        <v>43.02</v>
      </c>
      <c r="O7" s="94">
        <f t="shared" si="3"/>
        <v>463.06727999999998</v>
      </c>
      <c r="P7" s="95">
        <f t="shared" si="4"/>
        <v>509.374008</v>
      </c>
      <c r="Q7" s="95">
        <v>3919000</v>
      </c>
      <c r="R7" s="95">
        <f t="shared" si="5"/>
        <v>8463.1330462389833</v>
      </c>
      <c r="S7" s="95">
        <f t="shared" si="6"/>
        <v>7693.7573147627118</v>
      </c>
      <c r="T7" s="95" t="s">
        <v>85</v>
      </c>
      <c r="U7" s="96"/>
      <c r="V7" s="3"/>
      <c r="W7" s="3"/>
      <c r="X7" s="3"/>
      <c r="Y7" s="3"/>
    </row>
    <row r="8" spans="1:32" x14ac:dyDescent="0.25">
      <c r="C8">
        <f t="shared" ref="C8:C14" si="8">B8*1.1</f>
        <v>0</v>
      </c>
      <c r="D8" s="95">
        <f t="shared" ref="D8:D14" si="9">C8*1.2</f>
        <v>0</v>
      </c>
      <c r="E8" s="95"/>
      <c r="F8" s="95" t="e">
        <f t="shared" si="7"/>
        <v>#DIV/0!</v>
      </c>
      <c r="G8" s="85" t="e">
        <f t="shared" ref="G8:G9" si="10">F8/C8</f>
        <v>#DIV/0!</v>
      </c>
      <c r="H8" t="e">
        <f t="shared" ref="H8:H13" si="11">F8/D8</f>
        <v>#DIV/0!</v>
      </c>
      <c r="I8">
        <v>12</v>
      </c>
      <c r="J8">
        <v>1204</v>
      </c>
      <c r="N8">
        <v>43.02</v>
      </c>
      <c r="O8" s="94">
        <f t="shared" si="3"/>
        <v>463.06727999999998</v>
      </c>
      <c r="P8" s="95">
        <f t="shared" si="4"/>
        <v>509.374008</v>
      </c>
      <c r="Q8" s="95">
        <v>3919000</v>
      </c>
      <c r="R8" s="95">
        <f t="shared" si="5"/>
        <v>8463.1330462389833</v>
      </c>
      <c r="S8" s="95">
        <f t="shared" si="6"/>
        <v>7693.7573147627118</v>
      </c>
      <c r="T8" s="95" t="s">
        <v>85</v>
      </c>
      <c r="U8" s="96"/>
      <c r="V8" s="3"/>
      <c r="W8" s="3"/>
      <c r="X8" s="3"/>
      <c r="Y8" s="3"/>
    </row>
    <row r="9" spans="1:32" x14ac:dyDescent="0.25">
      <c r="C9">
        <f t="shared" si="8"/>
        <v>0</v>
      </c>
      <c r="D9" s="95">
        <f t="shared" si="9"/>
        <v>0</v>
      </c>
      <c r="E9" s="95"/>
      <c r="F9" s="95" t="e">
        <f t="shared" si="7"/>
        <v>#DIV/0!</v>
      </c>
      <c r="G9" s="85" t="e">
        <f t="shared" si="10"/>
        <v>#DIV/0!</v>
      </c>
      <c r="H9" t="e">
        <f t="shared" si="11"/>
        <v>#DIV/0!</v>
      </c>
      <c r="I9">
        <v>5</v>
      </c>
      <c r="J9">
        <v>505</v>
      </c>
      <c r="N9">
        <v>44.09</v>
      </c>
      <c r="O9" s="94">
        <f t="shared" si="3"/>
        <v>474.58476000000002</v>
      </c>
      <c r="P9" s="95">
        <f t="shared" si="4"/>
        <v>522.04323600000009</v>
      </c>
      <c r="Q9" s="95">
        <v>3180900</v>
      </c>
      <c r="R9" s="95">
        <f t="shared" si="5"/>
        <v>6702.4908258748128</v>
      </c>
      <c r="S9" s="95">
        <f t="shared" si="6"/>
        <v>6093.1734780680108</v>
      </c>
      <c r="T9" s="95" t="s">
        <v>85</v>
      </c>
      <c r="U9" s="3"/>
      <c r="V9" s="3"/>
      <c r="W9" s="3"/>
      <c r="X9" s="3"/>
      <c r="Y9" s="3"/>
    </row>
    <row r="10" spans="1:32" ht="16.5" x14ac:dyDescent="0.3">
      <c r="C10">
        <f t="shared" si="8"/>
        <v>0</v>
      </c>
      <c r="D10" s="95">
        <v>0</v>
      </c>
      <c r="E10" s="95"/>
      <c r="F10" s="95" t="e">
        <f t="shared" si="7"/>
        <v>#DIV/0!</v>
      </c>
      <c r="G10" t="e">
        <f t="shared" ref="G10:G14" si="12">ROUND((E10/C10),0)</f>
        <v>#DIV/0!</v>
      </c>
      <c r="H10" t="e">
        <f t="shared" si="11"/>
        <v>#DIV/0!</v>
      </c>
      <c r="I10">
        <v>33</v>
      </c>
      <c r="J10">
        <v>3304</v>
      </c>
      <c r="N10">
        <v>44.33</v>
      </c>
      <c r="O10" s="94">
        <f t="shared" si="3"/>
        <v>477.16811999999993</v>
      </c>
      <c r="P10" s="95">
        <f t="shared" si="4"/>
        <v>524.88493199999994</v>
      </c>
      <c r="Q10" s="95">
        <v>3193600</v>
      </c>
      <c r="R10" s="95">
        <f t="shared" si="5"/>
        <v>6692.8192939628916</v>
      </c>
      <c r="S10" s="95">
        <f t="shared" si="6"/>
        <v>6084.3811763299018</v>
      </c>
      <c r="T10" s="95" t="s">
        <v>85</v>
      </c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8"/>
        <v>0</v>
      </c>
      <c r="D11">
        <f t="shared" si="9"/>
        <v>0</v>
      </c>
      <c r="E11" s="95"/>
      <c r="F11" t="e">
        <f t="shared" si="7"/>
        <v>#DIV/0!</v>
      </c>
      <c r="G11" t="e">
        <f t="shared" si="12"/>
        <v>#DIV/0!</v>
      </c>
      <c r="H11" t="e">
        <f t="shared" si="11"/>
        <v>#DIV/0!</v>
      </c>
      <c r="O11" s="94">
        <f t="shared" si="3"/>
        <v>0</v>
      </c>
      <c r="P11" s="95">
        <f t="shared" si="4"/>
        <v>0</v>
      </c>
      <c r="Q11" s="95"/>
      <c r="R11" s="95" t="e">
        <f t="shared" si="5"/>
        <v>#DIV/0!</v>
      </c>
      <c r="S11" s="95" t="e">
        <f t="shared" si="6"/>
        <v>#DIV/0!</v>
      </c>
      <c r="T11" s="95"/>
      <c r="U11" s="3"/>
      <c r="V11" s="3"/>
      <c r="W11" s="99"/>
      <c r="X11" s="3"/>
      <c r="Y11" s="3"/>
    </row>
    <row r="12" spans="1:32" x14ac:dyDescent="0.25">
      <c r="C12">
        <f t="shared" si="8"/>
        <v>0</v>
      </c>
      <c r="D12">
        <f t="shared" si="9"/>
        <v>0</v>
      </c>
      <c r="E12" s="95"/>
      <c r="F12" t="e">
        <f t="shared" si="7"/>
        <v>#DIV/0!</v>
      </c>
      <c r="G12" t="e">
        <f t="shared" si="12"/>
        <v>#DIV/0!</v>
      </c>
      <c r="H12" t="e">
        <f t="shared" si="11"/>
        <v>#DIV/0!</v>
      </c>
      <c r="I12">
        <f t="shared" ref="I12:I14" si="13">U12</f>
        <v>0</v>
      </c>
      <c r="J12">
        <f t="shared" ref="J12:J14" si="14">V12</f>
        <v>0</v>
      </c>
      <c r="P12" s="95">
        <f t="shared" si="4"/>
        <v>0</v>
      </c>
      <c r="Q12" s="95"/>
      <c r="R12" s="95" t="e">
        <f t="shared" si="5"/>
        <v>#DIV/0!</v>
      </c>
      <c r="S12" s="95" t="e">
        <f t="shared" si="6"/>
        <v>#DIV/0!</v>
      </c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8"/>
        <v>0</v>
      </c>
      <c r="D13">
        <f t="shared" si="9"/>
        <v>0</v>
      </c>
      <c r="E13" s="95"/>
      <c r="F13" t="e">
        <f t="shared" si="7"/>
        <v>#DIV/0!</v>
      </c>
      <c r="G13" t="e">
        <f t="shared" si="12"/>
        <v>#DIV/0!</v>
      </c>
      <c r="H13" t="e">
        <f t="shared" si="11"/>
        <v>#DIV/0!</v>
      </c>
      <c r="I13">
        <f t="shared" si="13"/>
        <v>0</v>
      </c>
      <c r="J13">
        <f t="shared" si="14"/>
        <v>0</v>
      </c>
      <c r="P13" s="95">
        <f t="shared" si="4"/>
        <v>0</v>
      </c>
      <c r="R13" s="95" t="e">
        <f t="shared" si="5"/>
        <v>#DIV/0!</v>
      </c>
      <c r="S13" s="95" t="e">
        <f t="shared" si="6"/>
        <v>#DIV/0!</v>
      </c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8"/>
        <v>0</v>
      </c>
      <c r="D14">
        <f t="shared" si="9"/>
        <v>0</v>
      </c>
      <c r="E14" s="95"/>
      <c r="F14" t="e">
        <f t="shared" si="7"/>
        <v>#DIV/0!</v>
      </c>
      <c r="G14" t="e">
        <f t="shared" si="12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P14" s="95">
        <f t="shared" si="4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95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si="17"/>
        <v>0</v>
      </c>
      <c r="E16" s="95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95"/>
      <c r="T16" s="95"/>
    </row>
    <row r="17" spans="1:25" x14ac:dyDescent="0.25">
      <c r="B17">
        <f t="shared" ref="B17:B18" si="23">O17</f>
        <v>0</v>
      </c>
      <c r="C17">
        <f t="shared" si="22"/>
        <v>0</v>
      </c>
      <c r="D17">
        <f t="shared" si="17"/>
        <v>0</v>
      </c>
      <c r="E17" s="95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95"/>
      <c r="T17" s="95"/>
    </row>
    <row r="18" spans="1:25" x14ac:dyDescent="0.25">
      <c r="B18">
        <f t="shared" si="23"/>
        <v>0</v>
      </c>
      <c r="C18">
        <f t="shared" si="22"/>
        <v>0</v>
      </c>
      <c r="D18">
        <f t="shared" si="17"/>
        <v>0</v>
      </c>
      <c r="E18" s="95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64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62</v>
      </c>
      <c r="D22" s="86"/>
      <c r="E22" s="101"/>
      <c r="F22" s="88" t="s">
        <v>63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59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65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66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58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59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57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60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61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9" t="s">
        <v>56</v>
      </c>
      <c r="G117" s="119"/>
      <c r="H117" s="119"/>
      <c r="I117" s="119"/>
      <c r="J117" s="119"/>
      <c r="K117" s="119"/>
      <c r="L117" s="119"/>
      <c r="M117" s="11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58" workbookViewId="0">
      <selection activeCell="D3" sqref="D3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9:O106"/>
  <sheetViews>
    <sheetView topLeftCell="A7" workbookViewId="0">
      <selection activeCell="R37" sqref="R37"/>
    </sheetView>
  </sheetViews>
  <sheetFormatPr defaultRowHeight="15" x14ac:dyDescent="0.25"/>
  <sheetData>
    <row r="9" spans="14:15" x14ac:dyDescent="0.25">
      <c r="N9" t="s">
        <v>76</v>
      </c>
      <c r="O9">
        <v>10</v>
      </c>
    </row>
    <row r="53" spans="13:14" x14ac:dyDescent="0.25">
      <c r="M53" t="s">
        <v>76</v>
      </c>
      <c r="N53">
        <v>26</v>
      </c>
    </row>
    <row r="106" spans="14:15" x14ac:dyDescent="0.25">
      <c r="N106" t="s">
        <v>76</v>
      </c>
      <c r="O106">
        <v>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2024-11-28T06:38:48Z</dcterms:modified>
</cp:coreProperties>
</file>