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HLC CBD Belapur\Nilesh Murlidhar Patil\"/>
    </mc:Choice>
  </mc:AlternateContent>
  <xr:revisionPtr revIDLastSave="0" documentId="13_ncr:1_{0361832E-7646-4B55-8CAE-4CD424EC3026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O9" i="4" l="1"/>
  <c r="S9" i="4" s="1"/>
  <c r="O8" i="4"/>
  <c r="S8" i="4" s="1"/>
  <c r="S10" i="4"/>
  <c r="N8" i="4"/>
  <c r="D4" i="4"/>
  <c r="D9" i="4"/>
  <c r="D10" i="4"/>
  <c r="D11" i="4"/>
  <c r="C5" i="4"/>
  <c r="D5" i="4" s="1"/>
  <c r="C6" i="4"/>
  <c r="D6" i="4" s="1"/>
  <c r="C7" i="4"/>
  <c r="D7" i="4" s="1"/>
  <c r="C8" i="4"/>
  <c r="D8" i="4" s="1"/>
  <c r="C9" i="4"/>
  <c r="C10" i="4"/>
  <c r="C11" i="4"/>
  <c r="C4" i="4"/>
  <c r="D3" i="4"/>
  <c r="C3" i="4"/>
  <c r="D2" i="4"/>
  <c r="C2" i="4"/>
  <c r="O7" i="4"/>
  <c r="S7" i="4" s="1"/>
  <c r="O6" i="4"/>
  <c r="S6" i="4" s="1"/>
  <c r="N5" i="4"/>
  <c r="O5" i="4"/>
  <c r="S5" i="4"/>
  <c r="S11" i="4"/>
  <c r="N4" i="4"/>
  <c r="O4" i="4"/>
  <c r="N2" i="4"/>
  <c r="N3" i="4"/>
  <c r="T3" i="4"/>
  <c r="O2" i="4"/>
  <c r="I4" i="23"/>
  <c r="I3" i="23" l="1"/>
  <c r="R13" i="4"/>
  <c r="R12" i="4"/>
  <c r="S12" i="4"/>
  <c r="S13" i="4"/>
  <c r="S14" i="4"/>
  <c r="R9" i="4"/>
  <c r="R10" i="4" l="1"/>
  <c r="R11" i="4"/>
  <c r="R8" i="4"/>
  <c r="C26" i="23"/>
  <c r="D25" i="23"/>
  <c r="R6" i="4"/>
  <c r="R5" i="4"/>
  <c r="R4" i="4"/>
  <c r="R2" i="4"/>
  <c r="S3" i="4"/>
  <c r="S4" i="4"/>
  <c r="S2" i="4"/>
  <c r="F4" i="4"/>
  <c r="H3" i="4"/>
  <c r="G4" i="4"/>
  <c r="G5" i="4"/>
  <c r="G6" i="4"/>
  <c r="H5" i="4"/>
  <c r="H7" i="4"/>
  <c r="H8" i="4"/>
  <c r="H9" i="4"/>
  <c r="H10" i="4"/>
  <c r="H11" i="4"/>
  <c r="F3" i="4"/>
  <c r="H4" i="4"/>
  <c r="F5" i="4"/>
  <c r="F6" i="4"/>
  <c r="F7" i="4"/>
  <c r="G7" i="4"/>
  <c r="F8" i="4"/>
  <c r="G8" i="4"/>
  <c r="F9" i="4"/>
  <c r="G9" i="4"/>
  <c r="F10" i="4"/>
  <c r="G10" i="4"/>
  <c r="G11" i="4"/>
  <c r="F12" i="4"/>
  <c r="F13" i="4"/>
  <c r="F14" i="4"/>
  <c r="F15" i="4"/>
  <c r="F16" i="4"/>
  <c r="F17" i="4"/>
  <c r="R3" i="4" l="1"/>
  <c r="R7" i="4"/>
  <c r="G3" i="4"/>
  <c r="H6" i="4"/>
  <c r="G2" i="4"/>
  <c r="C7" i="23"/>
  <c r="D2" i="25"/>
  <c r="C25" i="23" l="1"/>
  <c r="C17" i="4" l="1"/>
  <c r="G26" i="4"/>
  <c r="G37" i="4" s="1"/>
  <c r="F11" i="4"/>
  <c r="H12" i="4" l="1"/>
  <c r="G12" i="4"/>
  <c r="G17" i="4"/>
  <c r="D17" i="4"/>
  <c r="H17" i="4" s="1"/>
  <c r="S19" i="4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G31" i="4"/>
  <c r="G35" i="4" s="1"/>
  <c r="J15" i="4"/>
  <c r="I15" i="4"/>
  <c r="H15" i="4" l="1"/>
  <c r="G15" i="4"/>
  <c r="G14" i="4"/>
  <c r="H14" i="4"/>
  <c r="G13" i="4"/>
  <c r="H13" i="4"/>
  <c r="H35" i="4"/>
  <c r="I31" i="4"/>
  <c r="G38" i="4"/>
  <c r="F2" i="4"/>
  <c r="G39" i="4" l="1"/>
  <c r="I28" i="4"/>
  <c r="H37" i="4"/>
  <c r="C86" i="23" l="1"/>
  <c r="C8" i="23"/>
  <c r="C6" i="23"/>
  <c r="C10" i="23" l="1"/>
  <c r="C11" i="23" s="1"/>
  <c r="C12" i="23" s="1"/>
  <c r="C13" i="23" s="1"/>
  <c r="C16" i="23" l="1"/>
  <c r="C19" i="23" s="1"/>
  <c r="C21" i="23" s="1"/>
  <c r="F34" i="23" s="1"/>
  <c r="C23" i="23" l="1"/>
  <c r="C22" i="23"/>
  <c r="C27" i="23"/>
  <c r="J19" i="4"/>
  <c r="I19" i="4"/>
  <c r="E19" i="4"/>
  <c r="J18" i="4"/>
  <c r="I18" i="4"/>
  <c r="E18" i="4"/>
  <c r="J17" i="4"/>
  <c r="I17" i="4"/>
  <c r="J16" i="4"/>
  <c r="I16" i="4"/>
  <c r="H35" i="23" l="1"/>
  <c r="F35" i="23"/>
  <c r="F36" i="23"/>
  <c r="B18" i="4"/>
  <c r="B19" i="4"/>
  <c r="C19" i="4" l="1"/>
  <c r="G19" i="4" s="1"/>
  <c r="F19" i="4"/>
  <c r="C18" i="4"/>
  <c r="F18" i="4"/>
  <c r="C16" i="4"/>
  <c r="D19" i="4"/>
  <c r="H19" i="4" s="1"/>
  <c r="G18" i="4" l="1"/>
  <c r="D18" i="4"/>
  <c r="H18" i="4" s="1"/>
  <c r="D16" i="4"/>
  <c r="H16" i="4" s="1"/>
  <c r="G16" i="4"/>
</calcChain>
</file>

<file path=xl/sharedStrings.xml><?xml version="1.0" encoding="utf-8"?>
<sst xmlns="http://schemas.openxmlformats.org/spreadsheetml/2006/main" count="114" uniqueCount="88">
  <si>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</si>
  <si>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</si>
  <si>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</si>
  <si>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</si>
  <si>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</si>
  <si>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</si>
  <si>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</si>
  <si>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</si>
  <si>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</si>
  <si>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</si>
  <si>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</si>
  <si>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</si>
  <si>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</si>
  <si>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</si>
  <si>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</si>
  <si>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</si>
  <si>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</si>
  <si>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</si>
  <si>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</si>
  <si>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</si>
  <si>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</si>
  <si>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</si>
  <si>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</si>
  <si>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</si>
  <si>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</si>
  <si>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</si>
  <si>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</si>
  <si>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</si>
  <si>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</si>
  <si>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</si>
  <si>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</si>
  <si>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</si>
  <si>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</si>
  <si>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</si>
  <si>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</si>
  <si>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</si>
  <si>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</si>
  <si>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</si>
  <si>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</si>
  <si>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</si>
  <si>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</si>
  <si>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</si>
  <si>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</si>
  <si>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</si>
  <si>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</si>
  <si>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</si>
  <si>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</si>
  <si>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</si>
  <si>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</si>
  <si>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</si>
  <si>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</si>
  <si>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</si>
  <si>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</si>
  <si>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</si>
  <si>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</si>
  <si>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</si>
  <si>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</si>
  <si>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Area</t>
  </si>
  <si>
    <t>Open Bal</t>
  </si>
  <si>
    <t>BUA</t>
  </si>
  <si>
    <t>Terr</t>
  </si>
  <si>
    <t>Tot BUA</t>
  </si>
  <si>
    <t>CA</t>
  </si>
  <si>
    <t xml:space="preserve">Measurement </t>
  </si>
  <si>
    <t>FB</t>
  </si>
  <si>
    <t>Total CA</t>
  </si>
  <si>
    <t>As per Agreement</t>
  </si>
  <si>
    <t>SBI (HLC CBD Belapur)</t>
  </si>
  <si>
    <t>page</t>
  </si>
  <si>
    <t xml:space="preserve">Measuremnet </t>
  </si>
  <si>
    <t>Built up area (20%)</t>
  </si>
  <si>
    <t>OC</t>
  </si>
  <si>
    <t>rate on CA</t>
  </si>
  <si>
    <t>4th Flr</t>
  </si>
  <si>
    <t>As per Agreement  dated 14.11.2024</t>
  </si>
  <si>
    <t>Total</t>
  </si>
  <si>
    <t>TFMV</t>
  </si>
  <si>
    <t>BUA (20%)</t>
  </si>
  <si>
    <t xml:space="preserve">CA </t>
  </si>
  <si>
    <t>Lead No. 12586</t>
  </si>
  <si>
    <t>SBI - (HLC CBD Belapur - Nilesh Murlidhar Patil - Residential Flat No. 404, 4th Floor, Newa Heights, Plot No. 98, Sector 8A, Village - Airoli, Airoli, Navi Mumbai</t>
  </si>
  <si>
    <t>Nilesh Murlidhar Patil</t>
  </si>
  <si>
    <t>1 BHK</t>
  </si>
  <si>
    <t>SBUA</t>
  </si>
  <si>
    <t>SBUA 20%)</t>
  </si>
  <si>
    <t>Flat</t>
  </si>
  <si>
    <t>C202</t>
  </si>
  <si>
    <t>G + 13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</si>
</sst>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Arial Narrow"/>
      <family val="2"/>
    </font>
    <font>
      <sz val="11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0" fontId="6" fillId="0" borderId="0" xfId="0" applyFont="1" applyAlignment="1">
      <alignment horizontal="center"/>
    </xf>
    <xf numFmtId="1" fontId="2" fillId="2" borderId="0" xfId="0" applyNumberFormat="1" applyFont="1" applyFill="1"/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4" fillId="2" borderId="0" xfId="0" applyNumberFormat="1" applyFont="1" applyFill="1"/>
    <xf numFmtId="43" fontId="1" fillId="0" borderId="0" xfId="0" applyNumberFormat="1" applyFont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0" fillId="0" borderId="8" xfId="1" applyFont="1" applyFill="1" applyBorder="1"/>
    <xf numFmtId="43" fontId="2" fillId="0" borderId="8" xfId="1" applyFont="1" applyFill="1" applyBorder="1"/>
    <xf numFmtId="4" fontId="0" fillId="0" borderId="0" xfId="0" applyNumberFormat="1"/>
    <xf numFmtId="0" fontId="15" fillId="0" borderId="0" xfId="0" applyFont="1" applyAlignment="1">
      <alignment vertical="center"/>
    </xf>
    <xf numFmtId="43" fontId="1" fillId="0" borderId="0" xfId="1" applyFont="1" applyFill="1"/>
    <xf numFmtId="43" fontId="16" fillId="0" borderId="0" xfId="1" applyFont="1" applyFill="1" applyAlignment="1"/>
    <xf numFmtId="43" fontId="1" fillId="0" borderId="8" xfId="1" applyFont="1" applyFill="1" applyBorder="1"/>
    <xf numFmtId="4" fontId="1" fillId="0" borderId="0" xfId="0" applyNumberFormat="1" applyFont="1"/>
    <xf numFmtId="0" fontId="17" fillId="0" borderId="0" xfId="0" applyFont="1"/>
    <xf numFmtId="43" fontId="3" fillId="0" borderId="0" xfId="1" applyFont="1" applyFill="1"/>
    <xf numFmtId="164" fontId="4" fillId="0" borderId="0" xfId="0" applyNumberFormat="1" applyFont="1"/>
    <xf numFmtId="0" fontId="12" fillId="3" borderId="0" xfId="0" applyFont="1" applyFill="1"/>
    <xf numFmtId="164" fontId="6" fillId="2" borderId="0" xfId="0" applyNumberFormat="1" applyFont="1" applyFill="1"/>
    <xf numFmtId="43" fontId="11" fillId="0" borderId="8" xfId="1" applyFont="1" applyFill="1" applyBorder="1"/>
    <xf numFmtId="0" fontId="1" fillId="2" borderId="0" xfId="0" applyFont="1" applyFill="1"/>
    <xf numFmtId="2" fontId="0" fillId="0" borderId="0" xfId="0" applyNumberFormat="1"/>
    <xf numFmtId="0" fontId="1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/>
    <xf numFmtId="2" fontId="2" fillId="2" borderId="0" xfId="0" applyNumberFormat="1" applyFont="1" applyFill="1"/>
    <xf numFmtId="0" fontId="2" fillId="2" borderId="0" xfId="0" applyFont="1" applyFill="1" applyAlignment="1">
      <alignment horizontal="center" vertical="center"/>
    </xf>
    <xf numFmtId="0" fontId="18" fillId="0" borderId="0" xfId="0" applyFont="1"/>
    <xf numFmtId="3" fontId="0" fillId="0" borderId="0" xfId="0" applyNumberFormat="1"/>
    <xf numFmtId="0" fontId="0" fillId="2" borderId="0" xfId="0" applyFill="1" applyAlignment="1">
      <alignment horizontal="center"/>
    </xf>
    <xf numFmtId="3" fontId="0" fillId="2" borderId="0" xfId="0" applyNumberFormat="1" applyFill="1"/>
    <xf numFmtId="4" fontId="0" fillId="2" borderId="0" xfId="0" applyNumberFormat="1" applyFill="1"/>
    <xf numFmtId="0" fontId="2" fillId="2" borderId="0" xfId="0" applyFont="1" applyFill="1" applyAlignment="1">
      <alignment horizontal="right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Fill="1"/>
    <xf numFmtId="4" fontId="0" fillId="0" borderId="0" xfId="0" applyNumberFormat="1" applyFill="1"/>
    <xf numFmtId="43" fontId="0" fillId="2" borderId="0" xfId="1" applyFont="1" applyFill="1"/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/>
    <xf numFmtId="1" fontId="0" fillId="0" borderId="0" xfId="0" applyNumberFormat="1" applyFont="1" applyFill="1"/>
    <xf numFmtId="0" fontId="0" fillId="0" borderId="0" xfId="0" applyFont="1" applyFill="1"/>
    <xf numFmtId="0" fontId="0" fillId="0" borderId="0" xfId="0" applyFill="1" applyAlignment="1">
      <alignment horizontal="center"/>
    </xf>
    <xf numFmtId="3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37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93068-7C7A-6AEB-F596-DAB6AE66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78864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DF68C-0EBE-E4BC-2E81-63B207B5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24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607687</xdr:colOff>
      <xdr:row>86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35694-3A5F-D0AB-1D28-24139ECA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7297168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11</xdr:col>
      <xdr:colOff>226634</xdr:colOff>
      <xdr:row>130</xdr:row>
      <xdr:rowOff>105906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C21813-3D56-54B7-E036-2E57EA29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6916115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11</xdr:col>
      <xdr:colOff>226634</xdr:colOff>
      <xdr:row>176</xdr:row>
      <xdr:rowOff>67854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60AA99-D36C-726F-7D96-AAC29D59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6916115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11</xdr:col>
      <xdr:colOff>398108</xdr:colOff>
      <xdr:row>223</xdr:row>
      <xdr:rowOff>20249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4477A2-4ADA-725A-43D4-28198DE6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909000"/>
          <a:ext cx="7087589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202706</xdr:colOff>
      <xdr:row>266</xdr:row>
      <xdr:rowOff>96353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AC927E-482D-44B5-5188-27EB50EAF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8716591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458540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A5D80-DD47-6BD6-D3B1-E9411667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2540" cy="7211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15</xdr:col>
      <xdr:colOff>458540</xdr:colOff>
      <xdr:row>77</xdr:row>
      <xdr:rowOff>162931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4AA59-8D29-8919-7E8C-0099ECF1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0"/>
          <a:ext cx="9602540" cy="7211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15</xdr:col>
      <xdr:colOff>106066</xdr:colOff>
      <xdr:row>112</xdr:row>
      <xdr:rowOff>19930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8913FB-F551-510B-0730-FAB698D2D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049500"/>
          <a:ext cx="9250066" cy="630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13</xdr:col>
      <xdr:colOff>144001</xdr:colOff>
      <xdr:row>142</xdr:row>
      <xdr:rowOff>172192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FAFAF5C-03B5-F343-1AFD-AEBB62F8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907500"/>
          <a:ext cx="8068801" cy="5315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13</xdr:col>
      <xdr:colOff>382159</xdr:colOff>
      <xdr:row>187</xdr:row>
      <xdr:rowOff>48775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588F0C-5855-BAC0-AF33-137CE56C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432000"/>
          <a:ext cx="8306959" cy="824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14</xdr:col>
      <xdr:colOff>334613</xdr:colOff>
      <xdr:row>231</xdr:row>
      <xdr:rowOff>86854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B7596E-9961-6058-E806-8A199C82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004500"/>
          <a:ext cx="8869013" cy="8087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0" sqref="C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7"/>
      <c r="H1" s="47"/>
    </row>
    <row r="2" spans="2:17" ht="15.75" thickBot="1" x14ac:dyDescent="0.3">
      <c r="D2">
        <f>125170*0.1</f>
        <v>12517</v>
      </c>
      <c r="E2" s="41">
        <f>C3+D2</f>
        <v>131617</v>
      </c>
      <c r="G2" s="125" t="s">
        <v>44</v>
      </c>
      <c r="H2" s="126"/>
    </row>
    <row r="3" spans="2:17" ht="15.75" thickBot="1" x14ac:dyDescent="0.3">
      <c r="B3" s="33" t="s">
        <v>33</v>
      </c>
      <c r="C3" s="35">
        <v>119100</v>
      </c>
      <c r="D3" s="33"/>
      <c r="E3" s="33"/>
      <c r="F3" s="33"/>
      <c r="G3" s="48" t="s">
        <v>45</v>
      </c>
      <c r="H3" s="49" t="s">
        <v>46</v>
      </c>
      <c r="I3" s="50"/>
      <c r="K3" s="51" t="s">
        <v>47</v>
      </c>
      <c r="L3" s="52"/>
      <c r="N3" s="53" t="s">
        <v>48</v>
      </c>
      <c r="O3" s="54"/>
      <c r="P3" s="54"/>
      <c r="Q3" s="55"/>
    </row>
    <row r="4" spans="2:17" ht="27" thickBot="1" x14ac:dyDescent="0.3">
      <c r="B4" s="33" t="s">
        <v>34</v>
      </c>
      <c r="C4" s="35">
        <v>0</v>
      </c>
      <c r="D4" s="33"/>
      <c r="E4" s="33"/>
      <c r="F4" s="33"/>
      <c r="G4" s="56">
        <v>1</v>
      </c>
      <c r="H4" s="57">
        <v>0</v>
      </c>
      <c r="I4" s="58">
        <v>100</v>
      </c>
      <c r="K4" s="59" t="s">
        <v>24</v>
      </c>
      <c r="L4" s="60" t="s">
        <v>25</v>
      </c>
      <c r="N4" s="48" t="s">
        <v>45</v>
      </c>
      <c r="O4" s="61" t="s">
        <v>46</v>
      </c>
      <c r="P4" s="62"/>
    </row>
    <row r="5" spans="2:17" ht="15.75" thickBot="1" x14ac:dyDescent="0.3">
      <c r="B5" s="33" t="s">
        <v>49</v>
      </c>
      <c r="C5" s="36">
        <f>C3+C4</f>
        <v>119100</v>
      </c>
      <c r="D5" s="37" t="s">
        <v>35</v>
      </c>
      <c r="E5" s="38">
        <f>ROUND(C5/10.764,0)</f>
        <v>11065</v>
      </c>
      <c r="F5" s="37" t="s">
        <v>36</v>
      </c>
      <c r="G5" s="56">
        <v>2</v>
      </c>
      <c r="H5" s="57">
        <v>0</v>
      </c>
      <c r="I5" s="58">
        <v>100</v>
      </c>
      <c r="K5" s="58">
        <v>2554.8123374210331</v>
      </c>
      <c r="L5" s="63">
        <v>2248.2348569305091</v>
      </c>
      <c r="N5" s="56">
        <v>1</v>
      </c>
      <c r="O5" s="64">
        <v>0</v>
      </c>
      <c r="P5" s="58">
        <v>100</v>
      </c>
    </row>
    <row r="6" spans="2:17" ht="15.75" thickBot="1" x14ac:dyDescent="0.3">
      <c r="B6" s="33" t="s">
        <v>50</v>
      </c>
      <c r="C6" s="35">
        <v>54200</v>
      </c>
      <c r="D6" s="33"/>
      <c r="E6" s="33"/>
      <c r="F6" s="33"/>
      <c r="G6" s="56">
        <v>3</v>
      </c>
      <c r="H6" s="57">
        <v>5</v>
      </c>
      <c r="I6" s="58">
        <v>95</v>
      </c>
      <c r="K6" s="65" t="s">
        <v>2</v>
      </c>
      <c r="L6" s="66" t="s">
        <v>26</v>
      </c>
      <c r="N6" s="56">
        <v>2</v>
      </c>
      <c r="O6" s="64">
        <v>0</v>
      </c>
      <c r="P6" s="58">
        <v>100</v>
      </c>
    </row>
    <row r="7" spans="2:17" ht="15.75" thickBot="1" x14ac:dyDescent="0.3">
      <c r="B7" s="33" t="s">
        <v>51</v>
      </c>
      <c r="C7" s="36">
        <f>C5-C6</f>
        <v>64900</v>
      </c>
      <c r="D7" s="33"/>
      <c r="E7" s="33"/>
      <c r="F7" s="33"/>
      <c r="G7" s="56">
        <v>4</v>
      </c>
      <c r="H7" s="57">
        <v>5</v>
      </c>
      <c r="I7" s="58">
        <v>95</v>
      </c>
      <c r="K7" s="58" t="s">
        <v>28</v>
      </c>
      <c r="L7" s="63" t="s">
        <v>29</v>
      </c>
      <c r="N7" s="56">
        <v>3</v>
      </c>
      <c r="O7" s="64">
        <v>5</v>
      </c>
      <c r="P7" s="58">
        <v>95</v>
      </c>
    </row>
    <row r="8" spans="2:17" ht="15.75" thickBot="1" x14ac:dyDescent="0.3">
      <c r="B8" s="33" t="s">
        <v>52</v>
      </c>
      <c r="C8" s="67">
        <v>0.11</v>
      </c>
      <c r="D8" s="68">
        <f>1-C8</f>
        <v>0.89</v>
      </c>
      <c r="E8" s="33"/>
      <c r="F8" s="33"/>
      <c r="G8" s="56">
        <v>5</v>
      </c>
      <c r="H8" s="57">
        <v>5</v>
      </c>
      <c r="I8" s="58">
        <v>95</v>
      </c>
      <c r="K8" s="58"/>
      <c r="L8" s="63"/>
      <c r="N8" s="56">
        <v>4</v>
      </c>
      <c r="O8" s="64">
        <v>5</v>
      </c>
      <c r="P8" s="58">
        <v>95</v>
      </c>
    </row>
    <row r="9" spans="2:17" ht="15.75" thickBot="1" x14ac:dyDescent="0.3">
      <c r="B9" s="39" t="s">
        <v>53</v>
      </c>
      <c r="D9" s="36">
        <f>ROUND(C7*D8,0)</f>
        <v>57761</v>
      </c>
      <c r="E9" s="33"/>
      <c r="F9" s="33"/>
      <c r="G9" s="56">
        <v>6</v>
      </c>
      <c r="H9" s="57">
        <v>6</v>
      </c>
      <c r="I9" s="58">
        <v>94</v>
      </c>
      <c r="K9" s="69" t="s">
        <v>27</v>
      </c>
      <c r="L9" s="70">
        <v>0.05</v>
      </c>
      <c r="N9" s="56">
        <v>5</v>
      </c>
      <c r="O9" s="64">
        <v>5</v>
      </c>
      <c r="P9" s="58">
        <v>95</v>
      </c>
    </row>
    <row r="10" spans="2:17" ht="15.75" thickBot="1" x14ac:dyDescent="0.3">
      <c r="B10" s="33" t="s">
        <v>54</v>
      </c>
      <c r="C10" s="36">
        <f>C6+D9</f>
        <v>111961</v>
      </c>
      <c r="D10" s="37" t="s">
        <v>35</v>
      </c>
      <c r="E10" s="38">
        <f>ROUND(C10/10.764,0)</f>
        <v>10401</v>
      </c>
      <c r="F10" s="37" t="s">
        <v>36</v>
      </c>
      <c r="G10" s="56">
        <v>7</v>
      </c>
      <c r="H10" s="57">
        <v>7</v>
      </c>
      <c r="I10" s="58">
        <v>93</v>
      </c>
      <c r="K10" s="71" t="s">
        <v>30</v>
      </c>
      <c r="L10" s="70">
        <v>0.1</v>
      </c>
      <c r="N10" s="56">
        <v>6</v>
      </c>
      <c r="O10" s="64">
        <v>6.5</v>
      </c>
      <c r="P10" s="58">
        <f t="shared" ref="P10:P63" si="0">P9-1.5</f>
        <v>93.5</v>
      </c>
    </row>
    <row r="11" spans="2:17" ht="15.75" thickBot="1" x14ac:dyDescent="0.3">
      <c r="C11" s="40"/>
      <c r="G11" s="56">
        <v>8</v>
      </c>
      <c r="H11" s="57">
        <v>8</v>
      </c>
      <c r="I11" s="58">
        <v>92</v>
      </c>
      <c r="K11" s="58" t="s">
        <v>31</v>
      </c>
      <c r="L11" s="70">
        <v>0.15</v>
      </c>
      <c r="N11" s="56">
        <v>7</v>
      </c>
      <c r="O11" s="64">
        <v>8</v>
      </c>
      <c r="P11" s="58">
        <f t="shared" si="0"/>
        <v>92</v>
      </c>
    </row>
    <row r="12" spans="2:17" ht="15.75" thickBot="1" x14ac:dyDescent="0.3">
      <c r="B12" s="34" t="s">
        <v>37</v>
      </c>
      <c r="C12" s="42">
        <v>2024</v>
      </c>
      <c r="E12" s="41"/>
      <c r="G12" s="56">
        <v>9</v>
      </c>
      <c r="H12" s="57">
        <v>9</v>
      </c>
      <c r="I12" s="58">
        <v>91</v>
      </c>
      <c r="K12" s="72" t="s">
        <v>32</v>
      </c>
      <c r="L12" s="73">
        <v>0.2</v>
      </c>
      <c r="N12" s="56">
        <v>8</v>
      </c>
      <c r="O12" s="64">
        <v>9.5</v>
      </c>
      <c r="P12" s="58">
        <f t="shared" si="0"/>
        <v>90.5</v>
      </c>
    </row>
    <row r="13" spans="2:17" ht="15.75" thickBot="1" x14ac:dyDescent="0.3">
      <c r="B13" s="34" t="s">
        <v>38</v>
      </c>
      <c r="C13" s="42">
        <v>2013</v>
      </c>
      <c r="D13" s="41"/>
      <c r="G13" s="56">
        <v>10</v>
      </c>
      <c r="H13" s="57">
        <v>10</v>
      </c>
      <c r="I13" s="58">
        <v>90</v>
      </c>
      <c r="K13" s="74"/>
      <c r="L13" s="75"/>
      <c r="N13" s="56">
        <v>9</v>
      </c>
      <c r="O13" s="64">
        <v>11</v>
      </c>
      <c r="P13" s="58">
        <f t="shared" si="0"/>
        <v>89</v>
      </c>
    </row>
    <row r="14" spans="2:17" ht="15.75" thickBot="1" x14ac:dyDescent="0.3">
      <c r="B14" s="34" t="s">
        <v>39</v>
      </c>
      <c r="C14" s="42">
        <f>C12-C13</f>
        <v>11</v>
      </c>
      <c r="G14" s="56">
        <v>11</v>
      </c>
      <c r="H14" s="57">
        <v>11</v>
      </c>
      <c r="I14" s="58">
        <v>89</v>
      </c>
      <c r="K14" s="76"/>
      <c r="L14" s="77"/>
      <c r="N14" s="56">
        <v>10</v>
      </c>
      <c r="O14" s="64">
        <v>12.5</v>
      </c>
      <c r="P14" s="58">
        <f t="shared" si="0"/>
        <v>87.5</v>
      </c>
    </row>
    <row r="15" spans="2:17" ht="17.25" thickBot="1" x14ac:dyDescent="0.35">
      <c r="B15" s="78" t="s">
        <v>55</v>
      </c>
      <c r="C15" s="34">
        <f>60-C14</f>
        <v>49</v>
      </c>
      <c r="G15" s="56">
        <v>12</v>
      </c>
      <c r="H15" s="57">
        <v>12</v>
      </c>
      <c r="I15" s="58">
        <v>88</v>
      </c>
      <c r="N15" s="56">
        <v>11</v>
      </c>
      <c r="O15" s="64">
        <v>14</v>
      </c>
      <c r="P15" s="58">
        <f t="shared" si="0"/>
        <v>86</v>
      </c>
    </row>
    <row r="16" spans="2:17" ht="15.75" thickBot="1" x14ac:dyDescent="0.3">
      <c r="E16" s="41"/>
      <c r="G16" s="56">
        <v>13</v>
      </c>
      <c r="H16" s="57">
        <v>13</v>
      </c>
      <c r="I16" s="58">
        <v>87</v>
      </c>
      <c r="J16" s="41"/>
      <c r="N16" s="56">
        <v>12</v>
      </c>
      <c r="O16" s="64">
        <v>15.5</v>
      </c>
      <c r="P16" s="58">
        <f t="shared" si="0"/>
        <v>84.5</v>
      </c>
    </row>
    <row r="17" spans="1:16" ht="15.75" thickBot="1" x14ac:dyDescent="0.3">
      <c r="C17" s="41"/>
      <c r="G17" s="56">
        <v>14</v>
      </c>
      <c r="H17" s="57">
        <v>14</v>
      </c>
      <c r="I17" s="58">
        <v>86</v>
      </c>
      <c r="K17" s="41"/>
      <c r="L17" s="41"/>
      <c r="N17" s="56">
        <v>13</v>
      </c>
      <c r="O17" s="64">
        <v>17</v>
      </c>
      <c r="P17" s="58">
        <f t="shared" si="0"/>
        <v>83</v>
      </c>
    </row>
    <row r="18" spans="1:16" ht="15.75" thickBot="1" x14ac:dyDescent="0.3">
      <c r="G18" s="56">
        <v>15</v>
      </c>
      <c r="H18" s="57">
        <v>15</v>
      </c>
      <c r="I18" s="58">
        <v>85</v>
      </c>
      <c r="J18" s="41"/>
      <c r="L18" s="41"/>
      <c r="N18" s="56">
        <v>14</v>
      </c>
      <c r="O18" s="64">
        <v>18.5</v>
      </c>
      <c r="P18" s="58">
        <f t="shared" si="0"/>
        <v>81.5</v>
      </c>
    </row>
    <row r="19" spans="1:16" ht="15.75" thickBot="1" x14ac:dyDescent="0.3">
      <c r="B19" s="33"/>
      <c r="C19" s="35"/>
      <c r="D19" s="33"/>
      <c r="E19" s="33"/>
      <c r="F19" s="33"/>
      <c r="G19" s="56">
        <v>16</v>
      </c>
      <c r="H19" s="57">
        <v>16</v>
      </c>
      <c r="I19" s="58">
        <v>84</v>
      </c>
      <c r="N19" s="56">
        <v>15</v>
      </c>
      <c r="O19" s="64">
        <v>20</v>
      </c>
      <c r="P19" s="58">
        <f t="shared" si="0"/>
        <v>80</v>
      </c>
    </row>
    <row r="20" spans="1:16" ht="15.75" thickBot="1" x14ac:dyDescent="0.3">
      <c r="B20" s="33"/>
      <c r="C20" s="35"/>
      <c r="D20" s="33"/>
      <c r="E20" s="33"/>
      <c r="F20" s="33"/>
      <c r="G20" s="56">
        <v>17</v>
      </c>
      <c r="H20" s="57">
        <v>17</v>
      </c>
      <c r="I20" s="58">
        <v>83</v>
      </c>
      <c r="N20" s="56">
        <v>16</v>
      </c>
      <c r="O20" s="64">
        <v>21.5</v>
      </c>
      <c r="P20" s="58">
        <f t="shared" si="0"/>
        <v>78.5</v>
      </c>
    </row>
    <row r="21" spans="1:16" ht="15.75" thickBot="1" x14ac:dyDescent="0.3">
      <c r="B21" s="33"/>
      <c r="C21" s="36"/>
      <c r="D21" s="37"/>
      <c r="E21" s="38"/>
      <c r="F21" s="37"/>
      <c r="G21" s="56">
        <v>18</v>
      </c>
      <c r="H21" s="57">
        <v>18</v>
      </c>
      <c r="I21" s="58">
        <v>82</v>
      </c>
      <c r="N21" s="56">
        <v>17</v>
      </c>
      <c r="O21" s="64">
        <v>23</v>
      </c>
      <c r="P21" s="58">
        <f t="shared" si="0"/>
        <v>77</v>
      </c>
    </row>
    <row r="22" spans="1:16" ht="15.75" thickBot="1" x14ac:dyDescent="0.3">
      <c r="B22" s="33"/>
      <c r="C22" s="35"/>
      <c r="D22" s="33"/>
      <c r="E22" s="33"/>
      <c r="F22" s="33"/>
      <c r="G22" s="56">
        <v>19</v>
      </c>
      <c r="H22" s="57">
        <v>19</v>
      </c>
      <c r="I22" s="58">
        <v>81</v>
      </c>
      <c r="N22" s="56">
        <v>18</v>
      </c>
      <c r="O22" s="64">
        <v>24.5</v>
      </c>
      <c r="P22" s="58">
        <f t="shared" si="0"/>
        <v>75.5</v>
      </c>
    </row>
    <row r="23" spans="1:16" ht="15.75" thickBot="1" x14ac:dyDescent="0.3">
      <c r="B23" s="33"/>
      <c r="C23" s="35"/>
      <c r="D23" s="33"/>
      <c r="E23" s="33"/>
      <c r="F23" s="33"/>
      <c r="G23" s="56">
        <v>20</v>
      </c>
      <c r="H23" s="57">
        <v>20</v>
      </c>
      <c r="I23" s="58">
        <v>80</v>
      </c>
      <c r="N23" s="56">
        <v>19</v>
      </c>
      <c r="O23" s="64">
        <v>26</v>
      </c>
      <c r="P23" s="58">
        <f t="shared" si="0"/>
        <v>74</v>
      </c>
    </row>
    <row r="24" spans="1:16" ht="15.75" thickBot="1" x14ac:dyDescent="0.3">
      <c r="B24" s="39"/>
      <c r="C24" s="35"/>
      <c r="D24" s="33"/>
      <c r="E24" s="33"/>
      <c r="F24" s="33"/>
      <c r="G24" s="56">
        <v>21</v>
      </c>
      <c r="H24" s="57">
        <v>21</v>
      </c>
      <c r="I24" s="58">
        <v>79</v>
      </c>
      <c r="N24" s="56">
        <v>20</v>
      </c>
      <c r="O24" s="64">
        <v>27.5</v>
      </c>
      <c r="P24" s="58">
        <f t="shared" si="0"/>
        <v>72.5</v>
      </c>
    </row>
    <row r="25" spans="1:16" ht="15.75" thickBot="1" x14ac:dyDescent="0.3">
      <c r="B25" s="33"/>
      <c r="C25" s="36"/>
      <c r="D25" s="37"/>
      <c r="E25" s="38"/>
      <c r="F25" s="37"/>
      <c r="G25" s="56">
        <v>22</v>
      </c>
      <c r="H25" s="57">
        <v>22</v>
      </c>
      <c r="I25" s="58">
        <v>78</v>
      </c>
      <c r="N25" s="56">
        <v>21</v>
      </c>
      <c r="O25" s="64">
        <v>29</v>
      </c>
      <c r="P25" s="58">
        <f t="shared" si="0"/>
        <v>71</v>
      </c>
    </row>
    <row r="26" spans="1:16" ht="15.75" thickBot="1" x14ac:dyDescent="0.3">
      <c r="G26" s="56">
        <v>23</v>
      </c>
      <c r="H26" s="57">
        <v>23</v>
      </c>
      <c r="I26" s="58">
        <v>77</v>
      </c>
      <c r="N26" s="56">
        <v>22</v>
      </c>
      <c r="O26" s="64">
        <v>30.5</v>
      </c>
      <c r="P26" s="58">
        <f t="shared" si="0"/>
        <v>69.5</v>
      </c>
    </row>
    <row r="27" spans="1:16" ht="15.75" thickBot="1" x14ac:dyDescent="0.3">
      <c r="G27" s="56">
        <v>24</v>
      </c>
      <c r="H27" s="57">
        <v>24</v>
      </c>
      <c r="I27" s="58">
        <v>76</v>
      </c>
      <c r="N27" s="56">
        <v>23</v>
      </c>
      <c r="O27" s="64">
        <v>32</v>
      </c>
      <c r="P27" s="58">
        <f t="shared" si="0"/>
        <v>68</v>
      </c>
    </row>
    <row r="28" spans="1:16" ht="15.75" thickBot="1" x14ac:dyDescent="0.3">
      <c r="G28" s="56">
        <v>25</v>
      </c>
      <c r="H28" s="57">
        <v>25</v>
      </c>
      <c r="I28" s="58">
        <v>75</v>
      </c>
      <c r="N28" s="56">
        <v>24</v>
      </c>
      <c r="O28" s="64">
        <v>33.5</v>
      </c>
      <c r="P28" s="58">
        <f t="shared" si="0"/>
        <v>66.5</v>
      </c>
    </row>
    <row r="29" spans="1:16" ht="15.75" thickBot="1" x14ac:dyDescent="0.3">
      <c r="G29" s="56">
        <v>26</v>
      </c>
      <c r="H29" s="57">
        <v>26</v>
      </c>
      <c r="I29" s="58">
        <v>74</v>
      </c>
      <c r="N29" s="56">
        <v>25</v>
      </c>
      <c r="O29" s="64">
        <v>35</v>
      </c>
      <c r="P29" s="58">
        <f t="shared" si="0"/>
        <v>65</v>
      </c>
    </row>
    <row r="30" spans="1:16" ht="15.75" thickBot="1" x14ac:dyDescent="0.3">
      <c r="G30" s="56">
        <v>27</v>
      </c>
      <c r="H30" s="57">
        <v>27</v>
      </c>
      <c r="I30" s="58">
        <v>73</v>
      </c>
      <c r="N30" s="56">
        <v>26</v>
      </c>
      <c r="O30" s="64">
        <v>36.5</v>
      </c>
      <c r="P30" s="58">
        <f t="shared" si="0"/>
        <v>63.5</v>
      </c>
    </row>
    <row r="31" spans="1:16" ht="15.75" thickBot="1" x14ac:dyDescent="0.3">
      <c r="A31" s="33"/>
      <c r="B31" s="44"/>
      <c r="C31" s="33"/>
      <c r="D31" s="33"/>
      <c r="E31" s="33"/>
      <c r="G31" s="56">
        <v>28</v>
      </c>
      <c r="H31" s="57">
        <v>28</v>
      </c>
      <c r="I31" s="58">
        <v>72</v>
      </c>
      <c r="N31" s="56">
        <v>27</v>
      </c>
      <c r="O31" s="64">
        <v>38</v>
      </c>
      <c r="P31" s="58">
        <f t="shared" si="0"/>
        <v>62</v>
      </c>
    </row>
    <row r="32" spans="1:16" ht="15.75" thickBot="1" x14ac:dyDescent="0.3">
      <c r="A32" s="33"/>
      <c r="B32" s="35"/>
      <c r="C32" s="33"/>
      <c r="D32" s="33"/>
      <c r="E32" s="33"/>
      <c r="G32" s="56">
        <v>29</v>
      </c>
      <c r="H32" s="57">
        <v>29</v>
      </c>
      <c r="I32" s="58">
        <v>71</v>
      </c>
      <c r="N32" s="56">
        <v>28</v>
      </c>
      <c r="O32" s="64">
        <v>39.5</v>
      </c>
      <c r="P32" s="58">
        <f t="shared" si="0"/>
        <v>60.5</v>
      </c>
    </row>
    <row r="33" spans="1:16" ht="15.75" thickBot="1" x14ac:dyDescent="0.3">
      <c r="A33" s="33"/>
      <c r="B33" s="36"/>
      <c r="C33" s="37"/>
      <c r="D33" s="79"/>
      <c r="E33" s="37"/>
      <c r="G33" s="56">
        <v>30</v>
      </c>
      <c r="H33" s="57">
        <v>30</v>
      </c>
      <c r="I33" s="58">
        <v>70</v>
      </c>
      <c r="N33" s="56">
        <v>29</v>
      </c>
      <c r="O33" s="64">
        <v>41</v>
      </c>
      <c r="P33" s="58">
        <f t="shared" si="0"/>
        <v>59</v>
      </c>
    </row>
    <row r="34" spans="1:16" ht="15.75" thickBot="1" x14ac:dyDescent="0.3">
      <c r="A34" s="33"/>
      <c r="B34" s="35"/>
      <c r="C34" s="33"/>
      <c r="D34" s="33"/>
      <c r="E34" s="33"/>
      <c r="G34" s="56">
        <v>31</v>
      </c>
      <c r="H34" s="57">
        <v>31</v>
      </c>
      <c r="I34" s="58">
        <v>69</v>
      </c>
      <c r="N34" s="56">
        <v>30</v>
      </c>
      <c r="O34" s="64">
        <v>42.5</v>
      </c>
      <c r="P34" s="58">
        <f t="shared" si="0"/>
        <v>57.5</v>
      </c>
    </row>
    <row r="35" spans="1:16" ht="15.75" thickBot="1" x14ac:dyDescent="0.3">
      <c r="A35" s="33"/>
      <c r="B35" s="44"/>
      <c r="C35" s="33"/>
      <c r="D35" s="33"/>
      <c r="E35" s="33"/>
      <c r="G35" s="56">
        <v>32</v>
      </c>
      <c r="H35" s="57">
        <v>32</v>
      </c>
      <c r="I35" s="58">
        <v>68</v>
      </c>
      <c r="N35" s="56">
        <v>31</v>
      </c>
      <c r="O35" s="64">
        <v>44</v>
      </c>
      <c r="P35" s="58">
        <f t="shared" si="0"/>
        <v>56</v>
      </c>
    </row>
    <row r="36" spans="1:16" ht="15.75" thickBot="1" x14ac:dyDescent="0.3">
      <c r="A36" s="39"/>
      <c r="B36" s="35"/>
      <c r="C36" s="33"/>
      <c r="D36" s="33"/>
      <c r="E36" s="33"/>
      <c r="G36" s="56">
        <v>33</v>
      </c>
      <c r="H36" s="57">
        <v>33</v>
      </c>
      <c r="I36" s="58">
        <v>67</v>
      </c>
      <c r="N36" s="56">
        <v>32</v>
      </c>
      <c r="O36" s="64">
        <v>45.5</v>
      </c>
      <c r="P36" s="58">
        <f t="shared" si="0"/>
        <v>54.5</v>
      </c>
    </row>
    <row r="37" spans="1:16" ht="15.75" thickBot="1" x14ac:dyDescent="0.3">
      <c r="A37" s="33"/>
      <c r="B37" s="36"/>
      <c r="C37" s="37"/>
      <c r="D37" s="38"/>
      <c r="E37" s="37"/>
      <c r="G37" s="56">
        <v>34</v>
      </c>
      <c r="H37" s="57">
        <v>34</v>
      </c>
      <c r="I37" s="58">
        <v>66</v>
      </c>
      <c r="N37" s="56">
        <v>33</v>
      </c>
      <c r="O37" s="64">
        <v>47</v>
      </c>
      <c r="P37" s="58">
        <f t="shared" si="0"/>
        <v>53</v>
      </c>
    </row>
    <row r="38" spans="1:16" ht="15.75" thickBot="1" x14ac:dyDescent="0.3">
      <c r="G38" s="56">
        <v>35</v>
      </c>
      <c r="H38" s="57">
        <v>35</v>
      </c>
      <c r="I38" s="58">
        <v>65</v>
      </c>
      <c r="N38" s="56">
        <v>34</v>
      </c>
      <c r="O38" s="64">
        <v>48.5</v>
      </c>
      <c r="P38" s="58">
        <f t="shared" si="0"/>
        <v>51.5</v>
      </c>
    </row>
    <row r="39" spans="1:16" ht="15.75" thickBot="1" x14ac:dyDescent="0.3">
      <c r="G39" s="56">
        <v>36</v>
      </c>
      <c r="H39" s="57">
        <v>36</v>
      </c>
      <c r="I39" s="58">
        <v>64</v>
      </c>
      <c r="N39" s="56">
        <v>35</v>
      </c>
      <c r="O39" s="64">
        <v>50</v>
      </c>
      <c r="P39" s="58">
        <f t="shared" si="0"/>
        <v>50</v>
      </c>
    </row>
    <row r="40" spans="1:16" ht="15.75" thickBot="1" x14ac:dyDescent="0.3">
      <c r="G40" s="56">
        <v>37</v>
      </c>
      <c r="H40" s="57">
        <v>37</v>
      </c>
      <c r="I40" s="58">
        <v>63</v>
      </c>
      <c r="N40" s="56">
        <v>36</v>
      </c>
      <c r="O40" s="64">
        <v>51.5</v>
      </c>
      <c r="P40" s="58">
        <f t="shared" si="0"/>
        <v>48.5</v>
      </c>
    </row>
    <row r="41" spans="1:16" ht="15.75" thickBot="1" x14ac:dyDescent="0.3">
      <c r="G41" s="56">
        <v>38</v>
      </c>
      <c r="H41" s="57">
        <v>38</v>
      </c>
      <c r="I41" s="58">
        <v>62</v>
      </c>
      <c r="N41" s="56">
        <v>37</v>
      </c>
      <c r="O41" s="64">
        <v>53</v>
      </c>
      <c r="P41" s="58">
        <f t="shared" si="0"/>
        <v>47</v>
      </c>
    </row>
    <row r="42" spans="1:16" ht="15.75" thickBot="1" x14ac:dyDescent="0.3">
      <c r="G42" s="56">
        <v>39</v>
      </c>
      <c r="H42" s="57">
        <v>39</v>
      </c>
      <c r="I42" s="58">
        <v>61</v>
      </c>
      <c r="N42" s="56">
        <v>38</v>
      </c>
      <c r="O42" s="64">
        <v>54.5</v>
      </c>
      <c r="P42" s="58">
        <f t="shared" si="0"/>
        <v>45.5</v>
      </c>
    </row>
    <row r="43" spans="1:16" ht="15.75" thickBot="1" x14ac:dyDescent="0.3">
      <c r="G43" s="56">
        <v>40</v>
      </c>
      <c r="H43" s="57">
        <v>40</v>
      </c>
      <c r="I43" s="58">
        <v>60</v>
      </c>
      <c r="N43" s="56">
        <v>39</v>
      </c>
      <c r="O43" s="64">
        <v>56</v>
      </c>
      <c r="P43" s="58">
        <f t="shared" si="0"/>
        <v>44</v>
      </c>
    </row>
    <row r="44" spans="1:16" ht="15.75" thickBot="1" x14ac:dyDescent="0.3">
      <c r="G44" s="56">
        <v>41</v>
      </c>
      <c r="H44" s="57">
        <v>41</v>
      </c>
      <c r="I44" s="58">
        <v>59</v>
      </c>
      <c r="N44" s="56">
        <v>40</v>
      </c>
      <c r="O44" s="64">
        <v>57.5</v>
      </c>
      <c r="P44" s="58">
        <f t="shared" si="0"/>
        <v>42.5</v>
      </c>
    </row>
    <row r="45" spans="1:16" ht="15.75" thickBot="1" x14ac:dyDescent="0.3">
      <c r="G45" s="56">
        <v>42</v>
      </c>
      <c r="H45" s="57">
        <v>42</v>
      </c>
      <c r="I45" s="58">
        <v>58</v>
      </c>
      <c r="N45" s="56">
        <v>41</v>
      </c>
      <c r="O45" s="64">
        <v>59</v>
      </c>
      <c r="P45" s="58">
        <f t="shared" si="0"/>
        <v>41</v>
      </c>
    </row>
    <row r="46" spans="1:16" ht="15.75" thickBot="1" x14ac:dyDescent="0.3">
      <c r="G46" s="56">
        <v>43</v>
      </c>
      <c r="H46" s="57">
        <v>43</v>
      </c>
      <c r="I46" s="58">
        <v>57</v>
      </c>
      <c r="N46" s="56">
        <v>42</v>
      </c>
      <c r="O46" s="64">
        <v>60.5</v>
      </c>
      <c r="P46" s="58">
        <f t="shared" si="0"/>
        <v>39.5</v>
      </c>
    </row>
    <row r="47" spans="1:16" ht="15.75" thickBot="1" x14ac:dyDescent="0.3">
      <c r="G47" s="56">
        <v>44</v>
      </c>
      <c r="H47" s="57">
        <v>44</v>
      </c>
      <c r="I47" s="58">
        <v>56</v>
      </c>
      <c r="N47" s="56">
        <v>43</v>
      </c>
      <c r="O47" s="64">
        <v>62</v>
      </c>
      <c r="P47" s="58">
        <f t="shared" si="0"/>
        <v>38</v>
      </c>
    </row>
    <row r="48" spans="1:16" ht="15.75" thickBot="1" x14ac:dyDescent="0.3">
      <c r="G48" s="56">
        <v>45</v>
      </c>
      <c r="H48" s="57">
        <v>45</v>
      </c>
      <c r="I48" s="58">
        <v>55</v>
      </c>
      <c r="N48" s="56">
        <v>44</v>
      </c>
      <c r="O48" s="64">
        <v>63.5</v>
      </c>
      <c r="P48" s="58">
        <f t="shared" si="0"/>
        <v>36.5</v>
      </c>
    </row>
    <row r="49" spans="7:16" ht="15.75" thickBot="1" x14ac:dyDescent="0.3">
      <c r="G49" s="56">
        <v>46</v>
      </c>
      <c r="H49" s="57">
        <v>46</v>
      </c>
      <c r="I49" s="58">
        <v>54</v>
      </c>
      <c r="N49" s="56">
        <v>45</v>
      </c>
      <c r="O49" s="64">
        <v>65</v>
      </c>
      <c r="P49" s="58">
        <f t="shared" si="0"/>
        <v>35</v>
      </c>
    </row>
    <row r="50" spans="7:16" ht="15.75" thickBot="1" x14ac:dyDescent="0.3">
      <c r="G50" s="56">
        <v>47</v>
      </c>
      <c r="H50" s="57">
        <v>47</v>
      </c>
      <c r="I50" s="58">
        <v>53</v>
      </c>
      <c r="N50" s="56">
        <v>46</v>
      </c>
      <c r="O50" s="64">
        <v>66.5</v>
      </c>
      <c r="P50" s="58">
        <f t="shared" si="0"/>
        <v>33.5</v>
      </c>
    </row>
    <row r="51" spans="7:16" ht="15.75" thickBot="1" x14ac:dyDescent="0.3">
      <c r="G51" s="56">
        <v>48</v>
      </c>
      <c r="H51" s="57">
        <v>48</v>
      </c>
      <c r="I51" s="58">
        <v>52</v>
      </c>
      <c r="N51" s="56">
        <v>47</v>
      </c>
      <c r="O51" s="64">
        <v>68</v>
      </c>
      <c r="P51" s="58">
        <f t="shared" si="0"/>
        <v>32</v>
      </c>
    </row>
    <row r="52" spans="7:16" ht="15.75" thickBot="1" x14ac:dyDescent="0.3">
      <c r="G52" s="56">
        <v>49</v>
      </c>
      <c r="H52" s="57">
        <v>49</v>
      </c>
      <c r="I52" s="58">
        <v>51</v>
      </c>
      <c r="N52" s="56">
        <v>48</v>
      </c>
      <c r="O52" s="64">
        <v>69.5</v>
      </c>
      <c r="P52" s="58">
        <f t="shared" si="0"/>
        <v>30.5</v>
      </c>
    </row>
    <row r="53" spans="7:16" ht="15.75" thickBot="1" x14ac:dyDescent="0.3">
      <c r="G53" s="56">
        <v>50</v>
      </c>
      <c r="H53" s="57">
        <v>50</v>
      </c>
      <c r="I53" s="58">
        <v>50</v>
      </c>
      <c r="N53" s="56">
        <v>49</v>
      </c>
      <c r="O53" s="64">
        <v>71</v>
      </c>
      <c r="P53" s="58">
        <f t="shared" si="0"/>
        <v>29</v>
      </c>
    </row>
    <row r="54" spans="7:16" ht="15.75" thickBot="1" x14ac:dyDescent="0.3">
      <c r="G54" s="56">
        <v>51</v>
      </c>
      <c r="H54" s="57">
        <v>51</v>
      </c>
      <c r="I54" s="58">
        <v>49</v>
      </c>
      <c r="N54" s="56">
        <v>50</v>
      </c>
      <c r="O54" s="64">
        <v>72.5</v>
      </c>
      <c r="P54" s="58">
        <f t="shared" si="0"/>
        <v>27.5</v>
      </c>
    </row>
    <row r="55" spans="7:16" ht="15.75" thickBot="1" x14ac:dyDescent="0.3">
      <c r="G55" s="56">
        <v>52</v>
      </c>
      <c r="H55" s="57">
        <v>52</v>
      </c>
      <c r="I55" s="58">
        <v>48</v>
      </c>
      <c r="N55" s="56">
        <v>51</v>
      </c>
      <c r="O55" s="64">
        <v>74</v>
      </c>
      <c r="P55" s="58">
        <f t="shared" si="0"/>
        <v>26</v>
      </c>
    </row>
    <row r="56" spans="7:16" ht="15.75" thickBot="1" x14ac:dyDescent="0.3">
      <c r="G56" s="56">
        <v>53</v>
      </c>
      <c r="H56" s="57">
        <v>53</v>
      </c>
      <c r="I56" s="58">
        <v>47</v>
      </c>
      <c r="N56" s="56">
        <v>52</v>
      </c>
      <c r="O56" s="64">
        <v>75.5</v>
      </c>
      <c r="P56" s="58">
        <f t="shared" si="0"/>
        <v>24.5</v>
      </c>
    </row>
    <row r="57" spans="7:16" ht="15.75" thickBot="1" x14ac:dyDescent="0.3">
      <c r="G57" s="56">
        <v>54</v>
      </c>
      <c r="H57" s="57">
        <v>54</v>
      </c>
      <c r="I57" s="58">
        <v>46</v>
      </c>
      <c r="N57" s="56">
        <v>53</v>
      </c>
      <c r="O57" s="64">
        <v>77</v>
      </c>
      <c r="P57" s="58">
        <f t="shared" si="0"/>
        <v>23</v>
      </c>
    </row>
    <row r="58" spans="7:16" ht="15.75" thickBot="1" x14ac:dyDescent="0.3">
      <c r="G58" s="56">
        <v>55</v>
      </c>
      <c r="H58" s="57">
        <v>55</v>
      </c>
      <c r="I58" s="58">
        <v>45</v>
      </c>
      <c r="N58" s="56">
        <v>54</v>
      </c>
      <c r="O58" s="64">
        <v>78.5</v>
      </c>
      <c r="P58" s="58">
        <f t="shared" si="0"/>
        <v>21.5</v>
      </c>
    </row>
    <row r="59" spans="7:16" ht="15.75" thickBot="1" x14ac:dyDescent="0.3">
      <c r="G59" s="56">
        <v>56</v>
      </c>
      <c r="H59" s="57">
        <v>56</v>
      </c>
      <c r="I59" s="58">
        <v>44</v>
      </c>
      <c r="N59" s="56">
        <v>55</v>
      </c>
      <c r="O59" s="64">
        <v>80</v>
      </c>
      <c r="P59" s="58">
        <f t="shared" si="0"/>
        <v>20</v>
      </c>
    </row>
    <row r="60" spans="7:16" ht="15.75" thickBot="1" x14ac:dyDescent="0.3">
      <c r="G60" s="56">
        <v>57</v>
      </c>
      <c r="H60" s="57">
        <v>57</v>
      </c>
      <c r="I60" s="58">
        <v>43</v>
      </c>
      <c r="N60" s="56">
        <v>56</v>
      </c>
      <c r="O60" s="64">
        <v>81.5</v>
      </c>
      <c r="P60" s="58">
        <f t="shared" si="0"/>
        <v>18.5</v>
      </c>
    </row>
    <row r="61" spans="7:16" ht="15.75" thickBot="1" x14ac:dyDescent="0.3">
      <c r="G61" s="56">
        <v>58</v>
      </c>
      <c r="H61" s="57">
        <v>58</v>
      </c>
      <c r="I61" s="58">
        <v>42</v>
      </c>
      <c r="N61" s="56">
        <v>57</v>
      </c>
      <c r="O61" s="64">
        <v>83</v>
      </c>
      <c r="P61" s="58">
        <f t="shared" si="0"/>
        <v>17</v>
      </c>
    </row>
    <row r="62" spans="7:16" ht="15.75" thickBot="1" x14ac:dyDescent="0.3">
      <c r="G62" s="56">
        <v>59</v>
      </c>
      <c r="H62" s="57">
        <v>59</v>
      </c>
      <c r="I62" s="58">
        <v>41</v>
      </c>
      <c r="N62" s="56">
        <v>58</v>
      </c>
      <c r="O62" s="64">
        <v>84.5</v>
      </c>
      <c r="P62" s="58">
        <f t="shared" si="0"/>
        <v>15.5</v>
      </c>
    </row>
    <row r="63" spans="7:16" ht="15.75" thickBot="1" x14ac:dyDescent="0.3">
      <c r="G63" s="56">
        <v>60</v>
      </c>
      <c r="H63" s="57">
        <v>60</v>
      </c>
      <c r="I63" s="58">
        <v>40</v>
      </c>
      <c r="N63" s="56">
        <v>59</v>
      </c>
      <c r="O63" s="64">
        <v>85</v>
      </c>
      <c r="P63" s="72">
        <f t="shared" si="0"/>
        <v>14</v>
      </c>
    </row>
    <row r="64" spans="7:16" ht="15.75" thickBot="1" x14ac:dyDescent="0.3">
      <c r="G64" s="56">
        <v>61</v>
      </c>
      <c r="H64" s="57">
        <v>61</v>
      </c>
      <c r="I64" s="58">
        <v>39</v>
      </c>
      <c r="N64" s="56">
        <v>60</v>
      </c>
    </row>
    <row r="65" spans="7:15" ht="15.75" thickBot="1" x14ac:dyDescent="0.3">
      <c r="G65" s="56">
        <v>62</v>
      </c>
      <c r="H65" s="57">
        <v>62</v>
      </c>
      <c r="I65" s="58">
        <v>38</v>
      </c>
      <c r="N65" s="56">
        <v>61</v>
      </c>
      <c r="O65" s="80"/>
    </row>
    <row r="66" spans="7:15" ht="15.75" thickBot="1" x14ac:dyDescent="0.3">
      <c r="G66" s="56">
        <v>63</v>
      </c>
      <c r="H66" s="57">
        <v>63</v>
      </c>
      <c r="I66" s="58">
        <v>37</v>
      </c>
      <c r="N66" s="56">
        <v>62</v>
      </c>
      <c r="O66" s="80"/>
    </row>
    <row r="67" spans="7:15" ht="15.75" thickBot="1" x14ac:dyDescent="0.3">
      <c r="G67" s="56">
        <v>64</v>
      </c>
      <c r="H67" s="57">
        <v>64</v>
      </c>
      <c r="I67" s="58">
        <v>36</v>
      </c>
      <c r="N67" s="56">
        <v>63</v>
      </c>
      <c r="O67" s="80"/>
    </row>
    <row r="68" spans="7:15" ht="15.75" thickBot="1" x14ac:dyDescent="0.3">
      <c r="G68" s="56">
        <v>65</v>
      </c>
      <c r="H68" s="57">
        <v>65</v>
      </c>
      <c r="I68" s="58">
        <v>35</v>
      </c>
      <c r="N68" s="56">
        <v>64</v>
      </c>
      <c r="O68" s="80"/>
    </row>
    <row r="69" spans="7:15" ht="15.75" thickBot="1" x14ac:dyDescent="0.3">
      <c r="G69" s="56">
        <v>66</v>
      </c>
      <c r="H69" s="57">
        <v>66</v>
      </c>
      <c r="I69" s="58">
        <v>34</v>
      </c>
      <c r="N69" s="56">
        <v>65</v>
      </c>
      <c r="O69" s="80"/>
    </row>
    <row r="70" spans="7:15" ht="15.75" thickBot="1" x14ac:dyDescent="0.3">
      <c r="G70" s="56">
        <v>67</v>
      </c>
      <c r="H70" s="57">
        <v>67</v>
      </c>
      <c r="I70" s="58">
        <v>33</v>
      </c>
      <c r="N70" s="56">
        <v>66</v>
      </c>
      <c r="O70" s="80"/>
    </row>
    <row r="71" spans="7:15" ht="15.75" thickBot="1" x14ac:dyDescent="0.3">
      <c r="G71" s="56">
        <v>68</v>
      </c>
      <c r="H71" s="57">
        <v>68</v>
      </c>
      <c r="I71" s="58">
        <v>32</v>
      </c>
      <c r="N71" s="56">
        <v>67</v>
      </c>
      <c r="O71" s="80"/>
    </row>
    <row r="72" spans="7:15" ht="15.75" thickBot="1" x14ac:dyDescent="0.3">
      <c r="G72" s="56">
        <v>69</v>
      </c>
      <c r="H72" s="57">
        <v>69</v>
      </c>
      <c r="I72" s="58">
        <v>31</v>
      </c>
      <c r="N72" s="56">
        <v>68</v>
      </c>
      <c r="O72" s="80"/>
    </row>
    <row r="73" spans="7:15" ht="15.75" thickBot="1" x14ac:dyDescent="0.3">
      <c r="G73" s="56">
        <v>70</v>
      </c>
      <c r="H73" s="57">
        <v>70</v>
      </c>
      <c r="I73" s="72">
        <v>30</v>
      </c>
      <c r="N73" s="56">
        <v>69</v>
      </c>
      <c r="O73" s="80"/>
    </row>
    <row r="74" spans="7:15" ht="15.75" thickBot="1" x14ac:dyDescent="0.3">
      <c r="G74" s="47"/>
      <c r="H74" s="81"/>
      <c r="I74" s="82"/>
      <c r="N74" s="56">
        <v>70</v>
      </c>
      <c r="O74" s="80"/>
    </row>
    <row r="75" spans="7:15" ht="15.75" thickBot="1" x14ac:dyDescent="0.3">
      <c r="G75" s="47"/>
      <c r="H75" s="81"/>
      <c r="N75" s="56"/>
      <c r="O75" s="80"/>
    </row>
    <row r="76" spans="7:15" x14ac:dyDescent="0.25">
      <c r="G76" s="47"/>
      <c r="H76" s="81"/>
    </row>
    <row r="77" spans="7:15" x14ac:dyDescent="0.25">
      <c r="G77" s="47"/>
      <c r="H77" s="81"/>
    </row>
    <row r="78" spans="7:15" x14ac:dyDescent="0.25">
      <c r="G78" s="47"/>
      <c r="H78" s="81"/>
    </row>
    <row r="79" spans="7:15" x14ac:dyDescent="0.25">
      <c r="G79" s="47"/>
      <c r="H79" s="81"/>
    </row>
    <row r="80" spans="7:15" x14ac:dyDescent="0.25">
      <c r="G80" s="47"/>
      <c r="H80" s="81"/>
    </row>
    <row r="81" spans="7:8" x14ac:dyDescent="0.25">
      <c r="G81" s="47"/>
      <c r="H81" s="81"/>
    </row>
    <row r="82" spans="7:8" x14ac:dyDescent="0.25">
      <c r="G82" s="47"/>
      <c r="H82" s="81"/>
    </row>
    <row r="83" spans="7:8" x14ac:dyDescent="0.25">
      <c r="G83" s="47"/>
      <c r="H83" s="81"/>
    </row>
    <row r="84" spans="7:8" x14ac:dyDescent="0.25">
      <c r="G84" s="47"/>
      <c r="H84" s="81"/>
    </row>
    <row r="85" spans="7:8" x14ac:dyDescent="0.25">
      <c r="G85" s="47"/>
      <c r="H85" s="8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abSelected="1" topLeftCell="A7" zoomScale="130" zoomScaleNormal="130" workbookViewId="0">
      <selection activeCell="C22" sqref="C2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9.42578125" customWidth="1"/>
    <col min="9" max="9" width="12" bestFit="1" customWidth="1"/>
  </cols>
  <sheetData>
    <row r="1" spans="1:13" x14ac:dyDescent="0.25">
      <c r="A1" s="6"/>
      <c r="B1" s="7"/>
      <c r="C1" s="8"/>
      <c r="D1" s="9"/>
    </row>
    <row r="2" spans="1:13" x14ac:dyDescent="0.25">
      <c r="A2" s="10"/>
      <c r="C2" s="87" t="s">
        <v>73</v>
      </c>
      <c r="D2" s="12"/>
      <c r="G2" t="s">
        <v>57</v>
      </c>
      <c r="I2" s="3"/>
    </row>
    <row r="3" spans="1:13" ht="18.75" x14ac:dyDescent="0.3">
      <c r="A3" s="10" t="s">
        <v>8</v>
      </c>
      <c r="B3" s="13"/>
      <c r="C3" s="14">
        <f>C4+C5</f>
        <v>19600</v>
      </c>
      <c r="D3" s="15" t="s">
        <v>72</v>
      </c>
      <c r="F3" s="84" t="s">
        <v>66</v>
      </c>
      <c r="G3" s="85" t="s">
        <v>78</v>
      </c>
      <c r="H3" s="117">
        <v>32.463000000000001</v>
      </c>
      <c r="I3" s="88">
        <f>H3*10.764</f>
        <v>349.43173200000001</v>
      </c>
      <c r="K3" t="s">
        <v>69</v>
      </c>
    </row>
    <row r="4" spans="1:13" ht="30" x14ac:dyDescent="0.25">
      <c r="A4" s="16" t="s">
        <v>9</v>
      </c>
      <c r="B4" s="13"/>
      <c r="C4" s="14">
        <v>2600</v>
      </c>
      <c r="D4" s="17"/>
      <c r="F4" s="118" t="s">
        <v>82</v>
      </c>
      <c r="G4" s="85" t="s">
        <v>77</v>
      </c>
      <c r="H4" s="85">
        <v>38.950000000000003</v>
      </c>
      <c r="I4" s="88">
        <f>H4*10.764</f>
        <v>419.25780000000003</v>
      </c>
      <c r="K4" t="s">
        <v>62</v>
      </c>
      <c r="L4">
        <v>396</v>
      </c>
    </row>
    <row r="5" spans="1:13" x14ac:dyDescent="0.25">
      <c r="A5" s="10" t="s">
        <v>10</v>
      </c>
      <c r="B5" s="13"/>
      <c r="C5" s="14">
        <v>17000</v>
      </c>
      <c r="D5" s="17"/>
      <c r="I5" s="86"/>
    </row>
    <row r="6" spans="1:13" x14ac:dyDescent="0.25">
      <c r="A6" s="10" t="s">
        <v>11</v>
      </c>
      <c r="B6" s="13"/>
      <c r="C6" s="14">
        <f>C4</f>
        <v>2600</v>
      </c>
      <c r="D6" s="17"/>
      <c r="G6" s="127"/>
      <c r="H6" s="127"/>
      <c r="I6" s="86"/>
      <c r="L6" s="3"/>
    </row>
    <row r="7" spans="1:13" x14ac:dyDescent="0.25">
      <c r="A7" s="10" t="s">
        <v>12</v>
      </c>
      <c r="B7" s="18"/>
      <c r="C7" s="19">
        <f>E9-E8</f>
        <v>11</v>
      </c>
      <c r="D7" s="19"/>
      <c r="F7" t="s">
        <v>87</v>
      </c>
      <c r="M7" s="83"/>
    </row>
    <row r="8" spans="1:13" x14ac:dyDescent="0.25">
      <c r="A8" s="10" t="s">
        <v>13</v>
      </c>
      <c r="B8" s="18"/>
      <c r="C8" s="19">
        <f>C9-C7</f>
        <v>49</v>
      </c>
      <c r="D8" s="124" t="s">
        <v>71</v>
      </c>
      <c r="E8" s="90">
        <v>2013</v>
      </c>
      <c r="M8" s="83"/>
    </row>
    <row r="9" spans="1:13" x14ac:dyDescent="0.25">
      <c r="A9" s="10" t="s">
        <v>14</v>
      </c>
      <c r="B9" s="18"/>
      <c r="C9" s="19">
        <v>60</v>
      </c>
      <c r="D9" s="89"/>
      <c r="E9" s="90">
        <v>2024</v>
      </c>
    </row>
    <row r="10" spans="1:13" ht="30" x14ac:dyDescent="0.25">
      <c r="A10" s="16" t="s">
        <v>15</v>
      </c>
      <c r="B10" s="18"/>
      <c r="C10" s="19">
        <f>90*C7/C9</f>
        <v>16.5</v>
      </c>
      <c r="D10" s="19"/>
      <c r="F10" s="83"/>
      <c r="G10" s="83"/>
    </row>
    <row r="11" spans="1:13" x14ac:dyDescent="0.25">
      <c r="A11" s="10"/>
      <c r="B11" s="20"/>
      <c r="C11" s="21">
        <f>C10%</f>
        <v>0.16500000000000001</v>
      </c>
      <c r="D11" s="21"/>
    </row>
    <row r="12" spans="1:13" x14ac:dyDescent="0.25">
      <c r="A12" s="10" t="s">
        <v>16</v>
      </c>
      <c r="B12" s="13"/>
      <c r="C12" s="14">
        <f>C6*C11</f>
        <v>429</v>
      </c>
      <c r="D12" s="17"/>
    </row>
    <row r="13" spans="1:13" x14ac:dyDescent="0.25">
      <c r="A13" s="10" t="s">
        <v>17</v>
      </c>
      <c r="B13" s="13"/>
      <c r="C13" s="14">
        <f>C6-C12</f>
        <v>2171</v>
      </c>
      <c r="D13" s="17"/>
      <c r="F13" s="41"/>
    </row>
    <row r="14" spans="1:13" x14ac:dyDescent="0.25">
      <c r="A14" s="10" t="s">
        <v>10</v>
      </c>
      <c r="B14" s="13"/>
      <c r="C14" s="14">
        <f>C5</f>
        <v>17000</v>
      </c>
      <c r="D14" s="17"/>
      <c r="F14" s="83"/>
      <c r="G14" s="83"/>
      <c r="H14" s="83"/>
    </row>
    <row r="15" spans="1:13" x14ac:dyDescent="0.25">
      <c r="B15" s="13"/>
      <c r="C15" s="14"/>
      <c r="D15" s="17"/>
      <c r="H15" s="83"/>
    </row>
    <row r="16" spans="1:13" x14ac:dyDescent="0.25">
      <c r="A16" s="22" t="s">
        <v>18</v>
      </c>
      <c r="B16" s="23"/>
      <c r="C16" s="15">
        <f>C14+C13</f>
        <v>19171</v>
      </c>
      <c r="D16" s="15"/>
      <c r="E16" s="41"/>
      <c r="H16" s="83"/>
    </row>
    <row r="17" spans="1:8" x14ac:dyDescent="0.25">
      <c r="B17" s="18"/>
      <c r="C17" s="19"/>
      <c r="D17" s="19"/>
      <c r="H17" s="83"/>
    </row>
    <row r="18" spans="1:8" ht="16.5" x14ac:dyDescent="0.3">
      <c r="A18" s="22" t="s">
        <v>62</v>
      </c>
      <c r="B18" s="4"/>
      <c r="C18" s="45">
        <v>349</v>
      </c>
      <c r="D18" s="45"/>
      <c r="E18" s="46"/>
    </row>
    <row r="19" spans="1:8" x14ac:dyDescent="0.25">
      <c r="A19" s="10"/>
      <c r="B19" s="3"/>
      <c r="C19" s="108">
        <f>C18*C16</f>
        <v>6690679</v>
      </c>
      <c r="D19" t="s">
        <v>41</v>
      </c>
      <c r="E19" s="24"/>
      <c r="H19" s="83"/>
    </row>
    <row r="20" spans="1:8" x14ac:dyDescent="0.25">
      <c r="A20" s="10"/>
      <c r="B20" s="3"/>
      <c r="C20" s="108"/>
      <c r="D20"/>
      <c r="E20" s="24"/>
      <c r="H20" s="83"/>
    </row>
    <row r="21" spans="1:8" x14ac:dyDescent="0.25">
      <c r="A21" s="10"/>
      <c r="B21" s="3"/>
      <c r="C21" s="110">
        <f>C19+C20</f>
        <v>6690679</v>
      </c>
      <c r="D21" s="85" t="s">
        <v>76</v>
      </c>
      <c r="E21" s="24"/>
      <c r="H21" s="83"/>
    </row>
    <row r="22" spans="1:8" x14ac:dyDescent="0.25">
      <c r="A22" s="10"/>
      <c r="B22" s="41"/>
      <c r="C22" s="110">
        <f>C21*0.98</f>
        <v>6556865.4199999999</v>
      </c>
      <c r="D22" s="85" t="s">
        <v>19</v>
      </c>
      <c r="E22" s="25"/>
      <c r="F22" s="5"/>
      <c r="H22" s="83"/>
    </row>
    <row r="23" spans="1:8" x14ac:dyDescent="0.25">
      <c r="A23" s="10"/>
      <c r="C23" s="110">
        <f>C21*80%</f>
        <v>5352543.2</v>
      </c>
      <c r="D23" s="85" t="s">
        <v>20</v>
      </c>
      <c r="E23" s="25"/>
      <c r="F23" s="41"/>
    </row>
    <row r="24" spans="1:8" x14ac:dyDescent="0.25">
      <c r="A24" s="10"/>
      <c r="E24" s="41"/>
    </row>
    <row r="25" spans="1:8" x14ac:dyDescent="0.25">
      <c r="A25" s="26" t="s">
        <v>21</v>
      </c>
      <c r="B25" s="27"/>
      <c r="C25" s="28">
        <f>C4*D25</f>
        <v>1088880</v>
      </c>
      <c r="D25" s="28">
        <f>C18*1.2</f>
        <v>418.8</v>
      </c>
      <c r="E25" s="41"/>
    </row>
    <row r="26" spans="1:8" x14ac:dyDescent="0.25">
      <c r="A26" s="10" t="s">
        <v>22</v>
      </c>
      <c r="C26" s="109">
        <f>433.4*10438</f>
        <v>4523829.2</v>
      </c>
    </row>
    <row r="27" spans="1:8" x14ac:dyDescent="0.25">
      <c r="A27" s="29" t="s">
        <v>23</v>
      </c>
      <c r="B27" s="11"/>
      <c r="C27" s="25">
        <f>C21*0.03/12</f>
        <v>16726.697499999998</v>
      </c>
      <c r="D27" s="25"/>
    </row>
    <row r="28" spans="1:8" x14ac:dyDescent="0.25">
      <c r="C28" s="25"/>
      <c r="D28" s="25"/>
      <c r="F28" s="85" t="s">
        <v>79</v>
      </c>
    </row>
    <row r="29" spans="1:8" x14ac:dyDescent="0.25">
      <c r="A29" s="4" t="s">
        <v>80</v>
      </c>
      <c r="B29" s="4"/>
      <c r="C29" s="91"/>
      <c r="D29" s="91"/>
    </row>
    <row r="30" spans="1:8" x14ac:dyDescent="0.25">
      <c r="C30"/>
      <c r="D30" s="83"/>
    </row>
    <row r="31" spans="1:8" x14ac:dyDescent="0.25">
      <c r="C31"/>
      <c r="D31"/>
      <c r="E31" s="2"/>
      <c r="F31" s="2"/>
      <c r="G31" s="2"/>
      <c r="H31" s="2"/>
    </row>
    <row r="32" spans="1:8" ht="18.75" x14ac:dyDescent="0.3">
      <c r="C32"/>
      <c r="D32"/>
      <c r="E32" s="128" t="s">
        <v>67</v>
      </c>
      <c r="F32" s="128"/>
      <c r="G32" s="2"/>
      <c r="H32" s="2"/>
    </row>
    <row r="33" spans="1:8" ht="18.75" x14ac:dyDescent="0.3">
      <c r="C33"/>
      <c r="D33"/>
      <c r="E33" s="128" t="s">
        <v>81</v>
      </c>
      <c r="F33" s="128"/>
      <c r="G33" s="2"/>
      <c r="H33" s="2"/>
    </row>
    <row r="34" spans="1:8" ht="18.75" x14ac:dyDescent="0.3">
      <c r="C34"/>
      <c r="D34"/>
      <c r="E34" s="111" t="s">
        <v>41</v>
      </c>
      <c r="F34" s="111">
        <f>C21</f>
        <v>6690679</v>
      </c>
      <c r="G34" s="2"/>
      <c r="H34" s="2"/>
    </row>
    <row r="35" spans="1:8" ht="18.75" x14ac:dyDescent="0.3">
      <c r="C35"/>
      <c r="D35"/>
      <c r="E35" s="111" t="s">
        <v>19</v>
      </c>
      <c r="F35" s="111">
        <f>F34*98%</f>
        <v>6556865.4199999999</v>
      </c>
      <c r="G35" s="2"/>
      <c r="H35" s="92">
        <f>F34*80</f>
        <v>535254320</v>
      </c>
    </row>
    <row r="36" spans="1:8" ht="18.75" x14ac:dyDescent="0.3">
      <c r="C36"/>
      <c r="D36"/>
      <c r="E36" s="111" t="s">
        <v>20</v>
      </c>
      <c r="F36" s="111">
        <f>F34*80%</f>
        <v>5352543.2</v>
      </c>
      <c r="G36" s="2"/>
      <c r="H36" s="2"/>
    </row>
    <row r="37" spans="1:8" x14ac:dyDescent="0.25">
      <c r="C37"/>
      <c r="D37"/>
      <c r="F37" s="112"/>
      <c r="G37" s="2"/>
    </row>
    <row r="38" spans="1:8" x14ac:dyDescent="0.25">
      <c r="C38"/>
      <c r="D38"/>
      <c r="F38" s="112"/>
    </row>
    <row r="39" spans="1:8" x14ac:dyDescent="0.25">
      <c r="C39"/>
      <c r="D39"/>
    </row>
    <row r="40" spans="1:8" x14ac:dyDescent="0.25">
      <c r="C40"/>
      <c r="D40"/>
    </row>
    <row r="41" spans="1:8" x14ac:dyDescent="0.25">
      <c r="C41"/>
      <c r="D41"/>
    </row>
    <row r="42" spans="1:8" x14ac:dyDescent="0.25">
      <c r="C42"/>
      <c r="D42"/>
    </row>
    <row r="48" spans="1:8" x14ac:dyDescent="0.25">
      <c r="A48" s="30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66" spans="1:1" ht="15.75" x14ac:dyDescent="0.25">
      <c r="A66" s="31"/>
    </row>
    <row r="67" spans="1:1" ht="15.75" x14ac:dyDescent="0.25">
      <c r="A67" s="31"/>
    </row>
    <row r="86" spans="3:3" x14ac:dyDescent="0.25">
      <c r="C86" s="11">
        <f>C85*C84</f>
        <v>0</v>
      </c>
    </row>
  </sheetData>
  <mergeCells count="3">
    <mergeCell ref="G6:H6"/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9"/>
  <sheetViews>
    <sheetView topLeftCell="E1" zoomScale="115" zoomScaleNormal="115" workbookViewId="0">
      <selection activeCell="R10" sqref="I10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6" width="12.85546875" customWidth="1"/>
    <col min="17" max="18" width="16.140625" customWidth="1"/>
    <col min="19" max="19" width="13.85546875" customWidth="1"/>
    <col min="20" max="20" width="12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3</v>
      </c>
      <c r="C1" s="1" t="s">
        <v>70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85</v>
      </c>
      <c r="N1" s="1" t="s">
        <v>62</v>
      </c>
      <c r="O1" s="1" t="s">
        <v>77</v>
      </c>
      <c r="P1" s="1" t="s">
        <v>84</v>
      </c>
      <c r="Q1" s="1" t="s">
        <v>1</v>
      </c>
      <c r="R1" s="1" t="s">
        <v>62</v>
      </c>
      <c r="S1" s="1" t="s">
        <v>59</v>
      </c>
      <c r="T1" s="1" t="s">
        <v>83</v>
      </c>
    </row>
    <row r="2" spans="1:35" x14ac:dyDescent="0.25">
      <c r="B2" s="129">
        <v>400</v>
      </c>
      <c r="C2" s="129">
        <f>B2*1.2</f>
        <v>480</v>
      </c>
      <c r="D2" s="130">
        <f>C2*1.2</f>
        <v>576</v>
      </c>
      <c r="E2" s="130">
        <v>9000000</v>
      </c>
      <c r="F2" s="130">
        <f t="shared" ref="F2" si="0">ROUND((E2/B2),0)</f>
        <v>22500</v>
      </c>
      <c r="G2" s="93">
        <f>E2/C2</f>
        <v>18750</v>
      </c>
      <c r="H2" s="113">
        <f>E2/D2</f>
        <v>15625</v>
      </c>
      <c r="I2" s="47">
        <v>2</v>
      </c>
      <c r="J2">
        <v>202</v>
      </c>
      <c r="N2" s="120">
        <f>O2/1.2</f>
        <v>367.11518999999998</v>
      </c>
      <c r="O2" s="100">
        <f>40.927*10.764</f>
        <v>440.53822799999995</v>
      </c>
      <c r="P2" s="100"/>
      <c r="Q2" s="100">
        <v>4990000</v>
      </c>
      <c r="R2" s="100">
        <f t="shared" ref="R2:R13" si="1">Q2/N2</f>
        <v>13592.463989299926</v>
      </c>
      <c r="S2" s="100">
        <f>Q2/O2</f>
        <v>11327.053324416605</v>
      </c>
      <c r="T2" s="100"/>
      <c r="AA2" s="43"/>
    </row>
    <row r="3" spans="1:35" x14ac:dyDescent="0.25">
      <c r="B3">
        <v>650</v>
      </c>
      <c r="C3">
        <f>B3*1.2</f>
        <v>780</v>
      </c>
      <c r="D3" s="100">
        <f>C3*1.2</f>
        <v>936</v>
      </c>
      <c r="E3" s="100">
        <v>10500000</v>
      </c>
      <c r="F3" s="100">
        <f t="shared" ref="F3:F17" si="2">ROUND((E3/B3),0)</f>
        <v>16154</v>
      </c>
      <c r="G3" s="93">
        <f t="shared" ref="G3:G17" si="3">E3/C3</f>
        <v>13461.538461538461</v>
      </c>
      <c r="H3" s="113">
        <f t="shared" ref="H3:H17" si="4">E3/D3</f>
        <v>11217.948717948719</v>
      </c>
      <c r="I3" s="121">
        <v>4</v>
      </c>
      <c r="J3" s="4">
        <v>403</v>
      </c>
      <c r="K3" s="4"/>
      <c r="L3" s="4"/>
      <c r="M3" s="4"/>
      <c r="N3" s="122">
        <f>O3/1.2</f>
        <v>396.66666666666669</v>
      </c>
      <c r="O3" s="123">
        <v>476</v>
      </c>
      <c r="P3" s="123">
        <v>570</v>
      </c>
      <c r="Q3" s="123">
        <v>8000000</v>
      </c>
      <c r="R3" s="123">
        <f t="shared" si="1"/>
        <v>20168.067226890755</v>
      </c>
      <c r="S3" s="100">
        <f t="shared" ref="S3:S11" si="5">Q3/O3</f>
        <v>16806.722689075632</v>
      </c>
      <c r="T3" s="100">
        <f>Q3/P3</f>
        <v>14035.087719298246</v>
      </c>
      <c r="AE3" s="43"/>
    </row>
    <row r="4" spans="1:35" x14ac:dyDescent="0.25">
      <c r="B4" s="135">
        <v>444</v>
      </c>
      <c r="C4" s="136">
        <f>B4*1.2</f>
        <v>532.79999999999995</v>
      </c>
      <c r="D4" s="134">
        <f t="shared" ref="D4:D11" si="6">C4*1.2</f>
        <v>639.3599999999999</v>
      </c>
      <c r="E4" s="134">
        <v>11000000</v>
      </c>
      <c r="F4" s="134">
        <f t="shared" si="2"/>
        <v>24775</v>
      </c>
      <c r="G4" s="93">
        <f t="shared" si="3"/>
        <v>20645.645645645647</v>
      </c>
      <c r="H4" s="115">
        <f t="shared" si="4"/>
        <v>17204.704704704709</v>
      </c>
      <c r="I4" s="47">
        <v>2</v>
      </c>
      <c r="J4" t="s">
        <v>86</v>
      </c>
      <c r="N4" s="120">
        <f>O4/1.2</f>
        <v>367.11518999999998</v>
      </c>
      <c r="O4" s="100">
        <f>40.927*10.764</f>
        <v>440.53822799999995</v>
      </c>
      <c r="P4" s="100"/>
      <c r="Q4" s="100">
        <v>4990000</v>
      </c>
      <c r="R4" s="100">
        <f t="shared" si="1"/>
        <v>13592.463989299926</v>
      </c>
      <c r="S4" s="100">
        <f t="shared" si="5"/>
        <v>11327.053324416605</v>
      </c>
      <c r="T4" s="100"/>
    </row>
    <row r="5" spans="1:35" x14ac:dyDescent="0.25">
      <c r="B5" s="132">
        <v>504</v>
      </c>
      <c r="C5" s="132">
        <f t="shared" ref="C5:C11" si="7">B5*1.2</f>
        <v>604.79999999999995</v>
      </c>
      <c r="D5" s="133">
        <f t="shared" si="6"/>
        <v>725.75999999999988</v>
      </c>
      <c r="E5" s="133">
        <v>9500000</v>
      </c>
      <c r="F5" s="133">
        <f t="shared" si="2"/>
        <v>18849</v>
      </c>
      <c r="G5" s="93">
        <f t="shared" si="3"/>
        <v>15707.671957671959</v>
      </c>
      <c r="H5" s="113">
        <f t="shared" si="4"/>
        <v>13089.7266313933</v>
      </c>
      <c r="I5" s="47">
        <v>7</v>
      </c>
      <c r="J5">
        <v>702</v>
      </c>
      <c r="N5" s="120">
        <f>O5/1.2</f>
        <v>389.00198999999998</v>
      </c>
      <c r="O5" s="100">
        <f>43.367*10.764</f>
        <v>466.80238799999995</v>
      </c>
      <c r="P5" s="100"/>
      <c r="Q5" s="100">
        <v>9600000</v>
      </c>
      <c r="R5" s="100">
        <f t="shared" si="1"/>
        <v>24678.536991545981</v>
      </c>
      <c r="S5" s="100">
        <f t="shared" si="5"/>
        <v>20565.447492954987</v>
      </c>
      <c r="T5" s="100"/>
    </row>
    <row r="6" spans="1:35" x14ac:dyDescent="0.25">
      <c r="B6" s="132">
        <v>630</v>
      </c>
      <c r="C6" s="132">
        <f t="shared" si="7"/>
        <v>756</v>
      </c>
      <c r="D6" s="134">
        <f t="shared" si="6"/>
        <v>907.19999999999993</v>
      </c>
      <c r="E6" s="134">
        <v>8500000</v>
      </c>
      <c r="F6" s="134">
        <f t="shared" si="2"/>
        <v>13492</v>
      </c>
      <c r="G6" s="93">
        <f t="shared" si="3"/>
        <v>11243.386243386243</v>
      </c>
      <c r="H6" s="115">
        <f t="shared" si="4"/>
        <v>9369.4885361552042</v>
      </c>
      <c r="I6" s="137">
        <v>16</v>
      </c>
      <c r="J6" s="137">
        <v>1603</v>
      </c>
      <c r="K6" s="129"/>
      <c r="L6" s="129"/>
      <c r="M6" s="129"/>
      <c r="N6" s="138">
        <v>585</v>
      </c>
      <c r="O6" s="130">
        <f>N6*1.2</f>
        <v>702</v>
      </c>
      <c r="P6" s="130"/>
      <c r="Q6" s="130">
        <v>12500000</v>
      </c>
      <c r="R6" s="130">
        <f t="shared" si="1"/>
        <v>21367.521367521367</v>
      </c>
      <c r="S6" s="100">
        <f t="shared" si="5"/>
        <v>17806.267806267806</v>
      </c>
      <c r="T6" s="100"/>
      <c r="AI6" t="s">
        <v>42</v>
      </c>
    </row>
    <row r="7" spans="1:35" x14ac:dyDescent="0.25">
      <c r="B7" s="132">
        <v>275</v>
      </c>
      <c r="C7" s="132">
        <f t="shared" si="7"/>
        <v>330</v>
      </c>
      <c r="D7" s="133">
        <f t="shared" si="6"/>
        <v>396</v>
      </c>
      <c r="E7" s="133">
        <v>5400000</v>
      </c>
      <c r="F7" s="133">
        <f t="shared" si="2"/>
        <v>19636</v>
      </c>
      <c r="G7" s="131">
        <f t="shared" si="3"/>
        <v>16363.636363636364</v>
      </c>
      <c r="H7" s="115">
        <f t="shared" si="4"/>
        <v>13636.363636363636</v>
      </c>
      <c r="I7" s="47">
        <v>7</v>
      </c>
      <c r="J7">
        <v>702</v>
      </c>
      <c r="N7" s="100">
        <v>582</v>
      </c>
      <c r="O7" s="100">
        <f>N7*1.2</f>
        <v>698.4</v>
      </c>
      <c r="P7" s="100"/>
      <c r="Q7" s="100">
        <v>9000000</v>
      </c>
      <c r="R7" s="100">
        <f t="shared" si="1"/>
        <v>15463.917525773197</v>
      </c>
      <c r="S7" s="100">
        <f t="shared" si="5"/>
        <v>12886.59793814433</v>
      </c>
      <c r="T7" s="100"/>
    </row>
    <row r="8" spans="1:35" x14ac:dyDescent="0.25">
      <c r="B8" s="132">
        <v>365</v>
      </c>
      <c r="C8" s="132">
        <f t="shared" si="7"/>
        <v>438</v>
      </c>
      <c r="D8" s="133">
        <f t="shared" si="6"/>
        <v>525.6</v>
      </c>
      <c r="E8" s="133">
        <v>6800000</v>
      </c>
      <c r="F8" s="133">
        <f t="shared" si="2"/>
        <v>18630</v>
      </c>
      <c r="G8" s="131">
        <f t="shared" si="3"/>
        <v>15525.114155251142</v>
      </c>
      <c r="H8" s="115">
        <f t="shared" si="4"/>
        <v>12937.59512937595</v>
      </c>
      <c r="I8" s="47">
        <v>16</v>
      </c>
      <c r="J8">
        <v>1603</v>
      </c>
      <c r="N8" s="100">
        <f>30.605*10.764</f>
        <v>329.43221999999997</v>
      </c>
      <c r="O8" s="100">
        <f>36.726*10.764</f>
        <v>395.31866399999996</v>
      </c>
      <c r="P8" s="100"/>
      <c r="Q8" s="100">
        <v>7300000</v>
      </c>
      <c r="R8" s="100">
        <f t="shared" si="1"/>
        <v>22159.338269948217</v>
      </c>
      <c r="S8" s="100">
        <f t="shared" si="5"/>
        <v>18466.115224956848</v>
      </c>
      <c r="T8" s="100"/>
    </row>
    <row r="9" spans="1:35" x14ac:dyDescent="0.25">
      <c r="B9" s="132"/>
      <c r="C9" s="132">
        <f t="shared" si="7"/>
        <v>0</v>
      </c>
      <c r="D9" s="133">
        <f t="shared" si="6"/>
        <v>0</v>
      </c>
      <c r="E9" s="133"/>
      <c r="F9" s="133" t="e">
        <f t="shared" si="2"/>
        <v>#DIV/0!</v>
      </c>
      <c r="G9" s="131" t="e">
        <f t="shared" si="3"/>
        <v>#DIV/0!</v>
      </c>
      <c r="H9" s="115" t="e">
        <f t="shared" si="4"/>
        <v>#DIV/0!</v>
      </c>
      <c r="I9" s="47">
        <v>7</v>
      </c>
      <c r="J9">
        <v>703</v>
      </c>
      <c r="N9">
        <v>410.42</v>
      </c>
      <c r="O9" s="100">
        <f>N9*1.2</f>
        <v>492.50400000000002</v>
      </c>
      <c r="P9" s="100"/>
      <c r="Q9" s="100">
        <v>8500000</v>
      </c>
      <c r="R9" s="100">
        <f>Q9/N9</f>
        <v>20710.491691438037</v>
      </c>
      <c r="S9" s="100">
        <f t="shared" si="5"/>
        <v>17258.743076198367</v>
      </c>
      <c r="T9" s="100"/>
    </row>
    <row r="10" spans="1:35" x14ac:dyDescent="0.25">
      <c r="B10" s="2"/>
      <c r="C10">
        <f t="shared" si="7"/>
        <v>0</v>
      </c>
      <c r="D10" s="100">
        <f t="shared" si="6"/>
        <v>0</v>
      </c>
      <c r="E10" s="105"/>
      <c r="F10" s="105" t="e">
        <f t="shared" si="2"/>
        <v>#DIV/0!</v>
      </c>
      <c r="G10" s="102" t="e">
        <f t="shared" si="3"/>
        <v>#DIV/0!</v>
      </c>
      <c r="H10" s="115" t="e">
        <f t="shared" si="4"/>
        <v>#DIV/0!</v>
      </c>
      <c r="I10" s="121">
        <v>6</v>
      </c>
      <c r="J10" s="4">
        <v>605</v>
      </c>
      <c r="K10" s="4"/>
      <c r="L10" s="4"/>
      <c r="M10" s="4"/>
      <c r="N10" s="123">
        <v>1023</v>
      </c>
      <c r="O10" s="123"/>
      <c r="P10" s="123"/>
      <c r="Q10" s="123">
        <v>20000000</v>
      </c>
      <c r="R10" s="123">
        <f t="shared" si="1"/>
        <v>19550.342130987294</v>
      </c>
      <c r="S10" s="100" t="e">
        <f t="shared" si="5"/>
        <v>#DIV/0!</v>
      </c>
    </row>
    <row r="11" spans="1:35" ht="16.5" x14ac:dyDescent="0.3">
      <c r="B11" s="2"/>
      <c r="C11">
        <f t="shared" si="7"/>
        <v>0</v>
      </c>
      <c r="D11" s="100">
        <f t="shared" si="6"/>
        <v>0</v>
      </c>
      <c r="E11" s="105"/>
      <c r="F11" s="105" t="e">
        <f t="shared" si="2"/>
        <v>#DIV/0!</v>
      </c>
      <c r="G11" s="102" t="e">
        <f t="shared" si="3"/>
        <v>#DIV/0!</v>
      </c>
      <c r="H11" s="115" t="e">
        <f t="shared" si="4"/>
        <v>#DIV/0!</v>
      </c>
      <c r="I11" s="114"/>
      <c r="J11" s="2"/>
      <c r="N11" s="100"/>
      <c r="O11" s="100"/>
      <c r="P11" s="100"/>
      <c r="Q11" s="100"/>
      <c r="R11" s="100" t="e">
        <f t="shared" si="1"/>
        <v>#DIV/0!</v>
      </c>
      <c r="S11" s="100" t="e">
        <f t="shared" si="5"/>
        <v>#DIV/0!</v>
      </c>
      <c r="W11" s="32"/>
      <c r="X11" s="32"/>
      <c r="Y11" s="32"/>
      <c r="Z11" s="32"/>
      <c r="AA11" s="32"/>
      <c r="AB11" s="32"/>
      <c r="AC11" s="32"/>
    </row>
    <row r="12" spans="1:35" ht="18.75" x14ac:dyDescent="0.25">
      <c r="B12" s="2"/>
      <c r="C12" s="2"/>
      <c r="D12" s="105"/>
      <c r="E12" s="105"/>
      <c r="F12" s="105" t="e">
        <f t="shared" si="2"/>
        <v>#DIV/0!</v>
      </c>
      <c r="G12" s="102" t="e">
        <f t="shared" si="3"/>
        <v>#DIV/0!</v>
      </c>
      <c r="H12" s="115" t="e">
        <f t="shared" si="4"/>
        <v>#DIV/0!</v>
      </c>
      <c r="I12" s="2"/>
      <c r="J12" s="2"/>
      <c r="N12" s="100"/>
      <c r="O12" s="100"/>
      <c r="P12" s="100"/>
      <c r="Q12" s="100"/>
      <c r="R12" s="100" t="e">
        <f t="shared" si="1"/>
        <v>#DIV/0!</v>
      </c>
      <c r="S12" s="100" t="e">
        <f t="shared" ref="S12:S14" si="8">Q12/O12</f>
        <v>#DIV/0!</v>
      </c>
      <c r="V12" s="101"/>
    </row>
    <row r="13" spans="1:35" x14ac:dyDescent="0.25">
      <c r="B13" s="2"/>
      <c r="C13" s="2"/>
      <c r="D13" s="105"/>
      <c r="E13" s="105"/>
      <c r="F13" s="105" t="e">
        <f t="shared" si="2"/>
        <v>#DIV/0!</v>
      </c>
      <c r="G13" s="102" t="e">
        <f t="shared" si="3"/>
        <v>#DIV/0!</v>
      </c>
      <c r="H13" s="115" t="e">
        <f t="shared" si="4"/>
        <v>#DIV/0!</v>
      </c>
      <c r="I13" s="2"/>
      <c r="J13" s="2"/>
      <c r="N13" s="100"/>
      <c r="O13" s="100"/>
      <c r="P13" s="100"/>
      <c r="Q13" s="100"/>
      <c r="R13" s="100" t="e">
        <f t="shared" si="1"/>
        <v>#DIV/0!</v>
      </c>
      <c r="S13" s="100" t="e">
        <f t="shared" si="8"/>
        <v>#DIV/0!</v>
      </c>
    </row>
    <row r="14" spans="1:35" x14ac:dyDescent="0.25">
      <c r="B14" s="2"/>
      <c r="C14" s="2"/>
      <c r="D14" s="105"/>
      <c r="E14" s="105"/>
      <c r="F14" s="105" t="e">
        <f t="shared" si="2"/>
        <v>#DIV/0!</v>
      </c>
      <c r="G14" s="102" t="e">
        <f t="shared" si="3"/>
        <v>#DIV/0!</v>
      </c>
      <c r="H14" s="115" t="e">
        <f t="shared" si="4"/>
        <v>#DIV/0!</v>
      </c>
      <c r="I14" s="2"/>
      <c r="J14" s="2"/>
      <c r="Q14" s="100"/>
      <c r="R14" s="100"/>
      <c r="S14" s="100" t="e">
        <f t="shared" si="8"/>
        <v>#DIV/0!</v>
      </c>
    </row>
    <row r="15" spans="1:35" x14ac:dyDescent="0.25">
      <c r="B15" s="2"/>
      <c r="C15" s="2"/>
      <c r="D15" s="105"/>
      <c r="E15" s="105"/>
      <c r="F15" s="105" t="e">
        <f t="shared" si="2"/>
        <v>#DIV/0!</v>
      </c>
      <c r="G15" s="102" t="e">
        <f t="shared" si="3"/>
        <v>#DIV/0!</v>
      </c>
      <c r="H15" s="115" t="e">
        <f t="shared" si="4"/>
        <v>#DIV/0!</v>
      </c>
      <c r="I15" s="2">
        <f>T15</f>
        <v>0</v>
      </c>
      <c r="J15" s="2">
        <f t="shared" ref="J15" si="9">U15</f>
        <v>0</v>
      </c>
      <c r="Q15" s="100"/>
      <c r="R15" s="100"/>
      <c r="S15" s="100"/>
    </row>
    <row r="16" spans="1:35" x14ac:dyDescent="0.25">
      <c r="B16" s="2">
        <v>0</v>
      </c>
      <c r="C16" s="2">
        <f t="shared" ref="C16:C19" si="10">B16*1.2</f>
        <v>0</v>
      </c>
      <c r="D16" s="105">
        <f t="shared" ref="D16:D18" si="11">C16*1.2</f>
        <v>0</v>
      </c>
      <c r="E16" s="105">
        <v>0</v>
      </c>
      <c r="F16" s="105" t="e">
        <f t="shared" si="2"/>
        <v>#DIV/0!</v>
      </c>
      <c r="G16" s="102" t="e">
        <f t="shared" si="3"/>
        <v>#DIV/0!</v>
      </c>
      <c r="H16" s="115" t="e">
        <f t="shared" si="4"/>
        <v>#DIV/0!</v>
      </c>
      <c r="I16" s="2">
        <f t="shared" ref="I16:J19" si="12">T16</f>
        <v>0</v>
      </c>
      <c r="J16" s="2">
        <f t="shared" si="12"/>
        <v>0</v>
      </c>
      <c r="Q16" s="100"/>
      <c r="R16" s="100"/>
      <c r="S16" s="100"/>
    </row>
    <row r="17" spans="1:25" x14ac:dyDescent="0.25">
      <c r="B17" s="2">
        <v>0</v>
      </c>
      <c r="C17" s="2">
        <f t="shared" si="10"/>
        <v>0</v>
      </c>
      <c r="D17" s="105">
        <f t="shared" si="11"/>
        <v>0</v>
      </c>
      <c r="E17" s="105">
        <v>0</v>
      </c>
      <c r="F17" s="105" t="e">
        <f t="shared" si="2"/>
        <v>#DIV/0!</v>
      </c>
      <c r="G17" s="102" t="e">
        <f t="shared" si="3"/>
        <v>#DIV/0!</v>
      </c>
      <c r="H17" s="115" t="e">
        <f t="shared" si="4"/>
        <v>#DIV/0!</v>
      </c>
      <c r="I17" s="2">
        <f t="shared" si="12"/>
        <v>0</v>
      </c>
      <c r="J17" s="2">
        <f t="shared" si="12"/>
        <v>0</v>
      </c>
      <c r="Q17" s="100"/>
      <c r="R17" s="100"/>
      <c r="S17" s="100"/>
    </row>
    <row r="18" spans="1:25" x14ac:dyDescent="0.25">
      <c r="B18" s="2">
        <f>N18</f>
        <v>0</v>
      </c>
      <c r="C18" s="2">
        <f t="shared" si="10"/>
        <v>0</v>
      </c>
      <c r="D18" s="105">
        <f t="shared" si="11"/>
        <v>0</v>
      </c>
      <c r="E18" s="105">
        <f>Q18</f>
        <v>0</v>
      </c>
      <c r="F18" s="2" t="e">
        <f>ROUND((E18/B18),0)</f>
        <v>#DIV/0!</v>
      </c>
      <c r="G18" s="2" t="e">
        <f>ROUND((E18/C18),0)</f>
        <v>#DIV/0!</v>
      </c>
      <c r="H18" s="2" t="e">
        <f>ROUND((E18/D18),0)</f>
        <v>#DIV/0!</v>
      </c>
      <c r="I18" s="2">
        <f t="shared" si="12"/>
        <v>0</v>
      </c>
      <c r="J18" s="2">
        <f t="shared" si="12"/>
        <v>0</v>
      </c>
      <c r="Q18" s="100"/>
      <c r="R18" s="100"/>
      <c r="S18" s="100"/>
    </row>
    <row r="19" spans="1:25" x14ac:dyDescent="0.25">
      <c r="B19" s="2">
        <f>N19</f>
        <v>0</v>
      </c>
      <c r="C19" s="2">
        <f t="shared" si="10"/>
        <v>0</v>
      </c>
      <c r="D19" s="2">
        <f>C19*1.2</f>
        <v>0</v>
      </c>
      <c r="E19" s="105">
        <f>Q19</f>
        <v>0</v>
      </c>
      <c r="F19" s="2" t="e">
        <f>ROUND((E19/B19),0)</f>
        <v>#DIV/0!</v>
      </c>
      <c r="G19" s="2" t="e">
        <f>ROUND((E19/C19),0)</f>
        <v>#DIV/0!</v>
      </c>
      <c r="H19" s="2" t="e">
        <f>ROUND((E19/D19),0)</f>
        <v>#DIV/0!</v>
      </c>
      <c r="I19" s="2">
        <f t="shared" si="12"/>
        <v>0</v>
      </c>
      <c r="J19" s="2">
        <f t="shared" si="12"/>
        <v>0</v>
      </c>
      <c r="Q19" s="100"/>
      <c r="R19" s="100"/>
      <c r="S19" s="100">
        <f>S2*1.1</f>
        <v>12459.758656858266</v>
      </c>
    </row>
    <row r="20" spans="1:25" s="5" customFormat="1" x14ac:dyDescent="0.25">
      <c r="A20" s="93"/>
      <c r="B20" s="102"/>
      <c r="C20" s="102"/>
      <c r="D20" s="102"/>
      <c r="E20" s="102"/>
      <c r="F20" s="102"/>
      <c r="G20" s="102"/>
      <c r="H20" s="102"/>
      <c r="I20" s="102"/>
      <c r="J20" s="102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</row>
    <row r="21" spans="1:25" s="5" customFormat="1" ht="16.5" x14ac:dyDescent="0.3">
      <c r="B21" s="102"/>
      <c r="C21" s="102"/>
      <c r="D21" s="102"/>
      <c r="E21" s="102"/>
      <c r="F21" s="106"/>
      <c r="G21" s="102"/>
      <c r="H21" s="102"/>
      <c r="I21" s="102"/>
      <c r="J21" s="102"/>
      <c r="K21" s="94"/>
      <c r="L21" s="94"/>
      <c r="M21" s="94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</row>
    <row r="22" spans="1:25" s="5" customFormat="1" x14ac:dyDescent="0.25">
      <c r="B22" s="102"/>
      <c r="C22" s="102"/>
      <c r="D22" s="102"/>
      <c r="E22" s="102"/>
      <c r="F22" s="103" t="s">
        <v>63</v>
      </c>
      <c r="G22" s="102"/>
      <c r="H22" s="102"/>
      <c r="I22" s="102"/>
      <c r="J22" s="102"/>
      <c r="K22" s="94"/>
      <c r="L22" s="94"/>
      <c r="M22" s="94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</row>
    <row r="23" spans="1:25" s="5" customFormat="1" ht="16.5" x14ac:dyDescent="0.3">
      <c r="B23" s="102"/>
      <c r="C23" s="94" t="s">
        <v>74</v>
      </c>
      <c r="D23" s="94"/>
      <c r="E23" s="119"/>
      <c r="F23" s="104" t="s">
        <v>62</v>
      </c>
      <c r="G23" s="104">
        <v>394</v>
      </c>
      <c r="H23" s="102"/>
      <c r="I23" s="102"/>
      <c r="J23" s="102"/>
      <c r="K23" s="94"/>
      <c r="L23" s="94"/>
      <c r="M23" s="94"/>
    </row>
    <row r="24" spans="1:25" s="5" customFormat="1" x14ac:dyDescent="0.25">
      <c r="B24" s="102"/>
      <c r="C24" s="94" t="s">
        <v>1</v>
      </c>
      <c r="D24" s="94">
        <v>21600000</v>
      </c>
      <c r="E24" s="94"/>
      <c r="F24" s="104" t="s">
        <v>60</v>
      </c>
      <c r="G24" s="104">
        <v>0</v>
      </c>
      <c r="H24" s="102"/>
      <c r="I24" s="102"/>
      <c r="J24" s="102"/>
      <c r="K24" s="94"/>
      <c r="L24" s="94"/>
      <c r="M24" s="94"/>
    </row>
    <row r="25" spans="1:25" s="5" customFormat="1" x14ac:dyDescent="0.25">
      <c r="B25" s="102"/>
      <c r="C25" s="94"/>
      <c r="D25" s="94"/>
      <c r="E25" s="94"/>
      <c r="F25" s="104" t="s">
        <v>64</v>
      </c>
      <c r="G25" s="104">
        <v>0</v>
      </c>
      <c r="H25" s="102"/>
      <c r="I25" s="102"/>
      <c r="J25" s="102"/>
      <c r="K25" s="94"/>
      <c r="L25" s="94"/>
      <c r="M25" s="94"/>
    </row>
    <row r="26" spans="1:25" s="5" customFormat="1" x14ac:dyDescent="0.25">
      <c r="B26" s="93"/>
      <c r="C26" s="94"/>
      <c r="D26" s="94"/>
      <c r="E26" s="94"/>
      <c r="F26" s="99" t="s">
        <v>65</v>
      </c>
      <c r="G26" s="99">
        <f>G23+G24+G25</f>
        <v>394</v>
      </c>
      <c r="H26" s="93"/>
      <c r="I26" s="93"/>
      <c r="J26" s="94"/>
      <c r="K26" s="94"/>
      <c r="L26" s="94"/>
      <c r="M26" s="94"/>
    </row>
    <row r="27" spans="1:25" s="5" customFormat="1" x14ac:dyDescent="0.25">
      <c r="B27" s="93"/>
      <c r="C27" s="93"/>
      <c r="D27" s="107"/>
      <c r="E27" s="107"/>
      <c r="F27" s="98"/>
      <c r="G27" s="98"/>
      <c r="H27" s="93"/>
      <c r="I27" s="93"/>
      <c r="J27" s="94"/>
      <c r="K27" s="94"/>
      <c r="L27" s="94"/>
      <c r="M27" s="94"/>
    </row>
    <row r="28" spans="1:25" s="5" customFormat="1" x14ac:dyDescent="0.25">
      <c r="B28" s="94"/>
      <c r="C28" s="94"/>
      <c r="D28" s="107"/>
      <c r="E28" s="107"/>
      <c r="F28" s="95" t="s">
        <v>59</v>
      </c>
      <c r="G28" s="95">
        <v>0</v>
      </c>
      <c r="H28" s="94"/>
      <c r="I28" s="94" t="e">
        <f>G37/G28</f>
        <v>#DIV/0!</v>
      </c>
      <c r="J28" s="94"/>
      <c r="K28" s="94"/>
      <c r="L28" s="94"/>
      <c r="M28" s="94"/>
    </row>
    <row r="29" spans="1:25" s="5" customFormat="1" x14ac:dyDescent="0.25">
      <c r="B29" s="94"/>
      <c r="C29" s="94"/>
      <c r="D29" s="107"/>
      <c r="E29" s="107"/>
      <c r="F29" s="95" t="s">
        <v>60</v>
      </c>
      <c r="G29" s="95">
        <v>0</v>
      </c>
      <c r="H29" s="94"/>
      <c r="I29" s="94"/>
      <c r="J29" s="94"/>
      <c r="K29" s="94"/>
      <c r="L29" s="94"/>
      <c r="M29" s="94"/>
    </row>
    <row r="30" spans="1:25" s="5" customFormat="1" x14ac:dyDescent="0.25">
      <c r="B30" s="94"/>
      <c r="C30" s="94"/>
      <c r="D30" s="107"/>
      <c r="E30" s="107"/>
      <c r="F30" s="95" t="s">
        <v>58</v>
      </c>
      <c r="G30" s="95">
        <v>0</v>
      </c>
      <c r="H30" s="94"/>
      <c r="I30" s="94"/>
      <c r="J30" s="94"/>
      <c r="K30" s="94"/>
      <c r="L30" s="94"/>
      <c r="M30" s="94"/>
    </row>
    <row r="31" spans="1:25" s="5" customFormat="1" x14ac:dyDescent="0.25">
      <c r="B31" s="94"/>
      <c r="C31" s="97"/>
      <c r="D31" s="116"/>
      <c r="E31" s="107"/>
      <c r="F31" s="96" t="s">
        <v>75</v>
      </c>
      <c r="G31" s="96">
        <f>SUM(G28:G30)</f>
        <v>0</v>
      </c>
      <c r="H31" s="94"/>
      <c r="I31" s="94" t="e">
        <f>I23/G31</f>
        <v>#DIV/0!</v>
      </c>
      <c r="J31" s="94"/>
      <c r="K31" s="94"/>
      <c r="L31" s="94"/>
      <c r="M31" s="94"/>
      <c r="N31" s="44"/>
      <c r="O31" s="44"/>
      <c r="P31" s="44"/>
    </row>
    <row r="32" spans="1:25" s="5" customFormat="1" x14ac:dyDescent="0.25">
      <c r="B32" s="94"/>
      <c r="C32" s="97"/>
      <c r="D32" s="116"/>
      <c r="E32" s="107"/>
      <c r="F32" s="96"/>
      <c r="G32" s="96"/>
      <c r="H32" s="94"/>
      <c r="I32" s="94"/>
      <c r="J32" s="94"/>
      <c r="K32" s="94"/>
      <c r="L32" s="94"/>
      <c r="M32" s="94"/>
      <c r="N32" s="44"/>
      <c r="O32" s="44"/>
      <c r="P32" s="44"/>
    </row>
    <row r="33" spans="2:20" s="5" customFormat="1" x14ac:dyDescent="0.25">
      <c r="B33" s="94"/>
      <c r="C33" s="97"/>
      <c r="D33" s="116"/>
      <c r="E33" s="107"/>
      <c r="F33" s="96"/>
      <c r="G33" s="96"/>
      <c r="H33" s="94"/>
      <c r="I33" s="94"/>
      <c r="J33" s="94"/>
      <c r="K33" s="94"/>
      <c r="L33" s="94"/>
      <c r="M33" s="94"/>
      <c r="N33" s="44"/>
      <c r="O33" s="44"/>
      <c r="P33" s="44"/>
    </row>
    <row r="34" spans="2:20" s="5" customFormat="1" x14ac:dyDescent="0.25">
      <c r="B34" s="94"/>
      <c r="C34" s="97"/>
      <c r="D34" s="116"/>
      <c r="E34" s="107"/>
      <c r="F34" s="96"/>
      <c r="G34" s="96"/>
      <c r="H34" s="94"/>
      <c r="I34" s="94"/>
      <c r="J34" s="94"/>
      <c r="K34" s="94"/>
      <c r="L34" s="94"/>
      <c r="M34" s="94"/>
      <c r="N34" s="44"/>
      <c r="O34" s="44"/>
      <c r="P34" s="44"/>
    </row>
    <row r="35" spans="2:20" s="5" customFormat="1" x14ac:dyDescent="0.25">
      <c r="B35" s="94"/>
      <c r="C35" s="97"/>
      <c r="D35"/>
      <c r="E35" s="107"/>
      <c r="F35" s="96" t="s">
        <v>61</v>
      </c>
      <c r="G35" s="95">
        <f>G31</f>
        <v>0</v>
      </c>
      <c r="H35" s="94" t="e">
        <f>G31/G35</f>
        <v>#DIV/0!</v>
      </c>
      <c r="I35" s="94" t="s">
        <v>43</v>
      </c>
      <c r="J35" s="94"/>
      <c r="K35" s="94"/>
      <c r="L35" s="94"/>
      <c r="M35" s="94"/>
    </row>
    <row r="36" spans="2:20" s="5" customFormat="1" x14ac:dyDescent="0.25">
      <c r="B36" s="94"/>
      <c r="C36" s="97"/>
      <c r="D36"/>
      <c r="E36" s="107"/>
      <c r="F36" s="95" t="s">
        <v>40</v>
      </c>
      <c r="G36" s="95">
        <v>10000</v>
      </c>
      <c r="H36" s="94"/>
      <c r="I36" s="94"/>
      <c r="J36" s="94"/>
      <c r="K36" s="94"/>
      <c r="L36" s="94"/>
      <c r="M36" s="94"/>
    </row>
    <row r="37" spans="2:20" s="5" customFormat="1" x14ac:dyDescent="0.25">
      <c r="B37" s="94"/>
      <c r="C37" s="97"/>
      <c r="D37"/>
      <c r="E37" s="93"/>
      <c r="F37" s="96" t="s">
        <v>41</v>
      </c>
      <c r="G37" s="96">
        <f>G26*G36</f>
        <v>3940000</v>
      </c>
      <c r="H37" s="94" t="e">
        <f>G37/D28</f>
        <v>#DIV/0!</v>
      </c>
      <c r="I37" s="94"/>
      <c r="J37" s="94"/>
      <c r="K37" s="94"/>
      <c r="L37" s="94"/>
      <c r="M37" s="94"/>
    </row>
    <row r="38" spans="2:20" s="5" customFormat="1" x14ac:dyDescent="0.25">
      <c r="B38" s="94"/>
      <c r="C38" s="97"/>
      <c r="D38"/>
      <c r="E38" s="93"/>
      <c r="F38" s="96" t="s">
        <v>19</v>
      </c>
      <c r="G38" s="96">
        <f>G37*90%</f>
        <v>3546000</v>
      </c>
      <c r="H38" s="94"/>
      <c r="I38" s="94"/>
      <c r="J38" s="94"/>
      <c r="K38" s="94"/>
      <c r="L38" s="94"/>
      <c r="M38" s="94"/>
    </row>
    <row r="39" spans="2:20" s="5" customFormat="1" x14ac:dyDescent="0.25">
      <c r="B39" s="94"/>
      <c r="C39" s="97"/>
      <c r="D39"/>
      <c r="E39" s="93"/>
      <c r="F39" s="96" t="s">
        <v>20</v>
      </c>
      <c r="G39" s="96">
        <f>G37*80%</f>
        <v>3152000</v>
      </c>
      <c r="H39" s="94"/>
      <c r="I39" s="94"/>
      <c r="J39" s="94"/>
      <c r="K39" s="94"/>
      <c r="L39" s="94"/>
      <c r="M39" s="94"/>
    </row>
    <row r="40" spans="2:20" x14ac:dyDescent="0.25">
      <c r="B40" s="97"/>
      <c r="C40" s="97"/>
      <c r="F40" s="97"/>
      <c r="G40" s="97"/>
      <c r="H40" s="97"/>
      <c r="I40" s="97"/>
      <c r="J40" s="97"/>
      <c r="K40" s="97"/>
      <c r="L40" s="97"/>
      <c r="M40" s="97"/>
    </row>
    <row r="41" spans="2:20" x14ac:dyDescent="0.25">
      <c r="B41" s="97"/>
      <c r="C41" s="97"/>
      <c r="F41" s="97"/>
      <c r="G41" s="97"/>
      <c r="H41" s="97"/>
      <c r="I41" s="97"/>
      <c r="J41" s="97"/>
      <c r="K41" s="97"/>
      <c r="L41" s="97"/>
      <c r="M41" s="97"/>
      <c r="N41" s="5"/>
      <c r="O41" s="5"/>
      <c r="P41" s="5"/>
      <c r="Q41" s="5"/>
      <c r="R41" s="5"/>
      <c r="S41" s="5"/>
      <c r="T41" s="5"/>
    </row>
    <row r="42" spans="2:20" x14ac:dyDescent="0.25">
      <c r="B42" s="97"/>
      <c r="C42" s="97"/>
      <c r="F42" s="97"/>
      <c r="G42" s="97"/>
      <c r="H42" s="97"/>
      <c r="I42" s="97"/>
      <c r="J42" s="97"/>
      <c r="K42" s="97"/>
      <c r="L42" s="97"/>
      <c r="M42" s="97"/>
      <c r="N42" s="5"/>
      <c r="O42" s="5"/>
      <c r="P42" s="5"/>
      <c r="Q42" s="5"/>
      <c r="R42" s="5"/>
      <c r="S42" s="5"/>
      <c r="T42" s="5"/>
    </row>
    <row r="43" spans="2:20" x14ac:dyDescent="0.25"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5"/>
      <c r="O43" s="5"/>
      <c r="P43" s="5"/>
      <c r="Q43" s="5"/>
      <c r="R43" s="5"/>
      <c r="S43" s="5"/>
      <c r="T43" s="5"/>
    </row>
    <row r="44" spans="2:20" x14ac:dyDescent="0.25"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5"/>
      <c r="O44" s="5"/>
      <c r="P44" s="5"/>
      <c r="Q44" s="5"/>
      <c r="R44" s="5"/>
      <c r="S44" s="5"/>
      <c r="T44" s="5"/>
    </row>
    <row r="45" spans="2:20" x14ac:dyDescent="0.25"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5"/>
      <c r="O45" s="5"/>
      <c r="P45" s="5"/>
      <c r="Q45" s="5"/>
      <c r="R45" s="5"/>
      <c r="S45" s="5"/>
      <c r="T45" s="5"/>
    </row>
    <row r="46" spans="2:20" x14ac:dyDescent="0.25"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44"/>
      <c r="O46" s="44"/>
      <c r="P46" s="44"/>
      <c r="Q46" s="5"/>
      <c r="R46" s="5"/>
      <c r="S46" s="5"/>
      <c r="T46" s="5"/>
    </row>
    <row r="47" spans="2:20" x14ac:dyDescent="0.25"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5"/>
      <c r="O47" s="5"/>
      <c r="P47" s="5"/>
      <c r="Q47" s="5"/>
      <c r="R47" s="5"/>
      <c r="S47" s="5"/>
      <c r="T47" s="5"/>
    </row>
    <row r="48" spans="2:20" x14ac:dyDescent="0.25"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5"/>
      <c r="O48" s="5"/>
      <c r="P48" s="5"/>
      <c r="Q48" s="5"/>
      <c r="R48" s="5"/>
      <c r="S48" s="5"/>
      <c r="T48" s="5"/>
    </row>
    <row r="49" spans="14:20" x14ac:dyDescent="0.25">
      <c r="N49" s="5"/>
      <c r="O49" s="5"/>
      <c r="P49" s="5"/>
      <c r="Q49" s="5"/>
      <c r="R49" s="5"/>
      <c r="S49" s="5"/>
      <c r="T49" s="5"/>
    </row>
    <row r="52" spans="14:20" x14ac:dyDescent="0.25">
      <c r="N52" s="5"/>
      <c r="O52" s="5"/>
      <c r="P52" s="5"/>
      <c r="Q52" s="5"/>
      <c r="R52" s="5"/>
      <c r="S52" s="5"/>
      <c r="T52" s="5"/>
    </row>
    <row r="53" spans="14:20" x14ac:dyDescent="0.25">
      <c r="N53" s="5"/>
      <c r="O53" s="5"/>
      <c r="P53" s="5"/>
      <c r="Q53" s="5"/>
      <c r="R53" s="5"/>
      <c r="S53" s="5"/>
      <c r="T53" s="5"/>
    </row>
    <row r="54" spans="14:20" x14ac:dyDescent="0.25">
      <c r="N54" s="5"/>
      <c r="O54" s="5"/>
      <c r="P54" s="5"/>
      <c r="Q54" s="5"/>
      <c r="R54" s="5"/>
      <c r="S54" s="5"/>
      <c r="T54" s="5"/>
    </row>
    <row r="55" spans="14:20" x14ac:dyDescent="0.25">
      <c r="N55" s="5"/>
      <c r="O55" s="5"/>
      <c r="P55" s="5"/>
      <c r="Q55" s="5"/>
      <c r="R55" s="5"/>
      <c r="S55" s="5"/>
      <c r="T55" s="5"/>
    </row>
    <row r="56" spans="14:20" x14ac:dyDescent="0.25">
      <c r="N56" s="44"/>
      <c r="O56" s="44"/>
      <c r="P56" s="44"/>
      <c r="Q56" s="5"/>
      <c r="R56" s="5"/>
      <c r="S56" s="5"/>
      <c r="T56" s="5"/>
    </row>
    <row r="57" spans="14:20" x14ac:dyDescent="0.25">
      <c r="N57" s="5"/>
      <c r="O57" s="5"/>
      <c r="P57" s="5"/>
      <c r="Q57" s="5"/>
      <c r="R57" s="5"/>
      <c r="S57" s="5"/>
      <c r="T57" s="5"/>
    </row>
    <row r="58" spans="14:20" x14ac:dyDescent="0.25">
      <c r="N58" s="5"/>
      <c r="O58" s="5"/>
      <c r="P58" s="5"/>
      <c r="Q58" s="5"/>
      <c r="R58" s="5"/>
      <c r="S58" s="5"/>
      <c r="T58" s="5"/>
    </row>
    <row r="59" spans="14:20" x14ac:dyDescent="0.25">
      <c r="N59" s="5"/>
      <c r="O59" s="5"/>
      <c r="P59" s="5"/>
      <c r="Q59" s="5"/>
      <c r="R59" s="5"/>
      <c r="S59" s="5"/>
      <c r="T59" s="5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8" workbookViewId="0"/>
  </sheetViews>
  <sheetFormatPr defaultRowHeight="15" x14ac:dyDescent="0.25"/>
  <sheetData>
    <row r="117" spans="6:13" x14ac:dyDescent="0.25">
      <c r="F117" s="127" t="s">
        <v>56</v>
      </c>
      <c r="G117" s="127"/>
      <c r="H117" s="127"/>
      <c r="I117" s="127"/>
      <c r="J117" s="127"/>
      <c r="K117" s="127"/>
      <c r="L117" s="127"/>
      <c r="M117" s="12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26" zoomScale="130" zoomScaleNormal="130" workbookViewId="0">
      <selection activeCell="A226" sqref="A2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7:U204"/>
  <sheetViews>
    <sheetView workbookViewId="0">
      <selection activeCell="H241" sqref="H241"/>
    </sheetView>
  </sheetViews>
  <sheetFormatPr defaultRowHeight="15" x14ac:dyDescent="0.25"/>
  <cols>
    <col min="21" max="21" width="14.28515625" bestFit="1" customWidth="1"/>
  </cols>
  <sheetData>
    <row r="17" spans="18:21" x14ac:dyDescent="0.25">
      <c r="R17" t="s">
        <v>68</v>
      </c>
      <c r="S17">
        <v>3</v>
      </c>
    </row>
    <row r="18" spans="18:21" x14ac:dyDescent="0.25">
      <c r="U18" s="5"/>
    </row>
    <row r="53" spans="18:19" x14ac:dyDescent="0.25">
      <c r="R53" t="s">
        <v>68</v>
      </c>
      <c r="S53">
        <v>4</v>
      </c>
    </row>
    <row r="88" spans="17:18" x14ac:dyDescent="0.25">
      <c r="Q88" t="s">
        <v>68</v>
      </c>
      <c r="R88">
        <v>5</v>
      </c>
    </row>
    <row r="121" spans="15:16" x14ac:dyDescent="0.25">
      <c r="O121" t="s">
        <v>68</v>
      </c>
      <c r="P121">
        <v>10</v>
      </c>
    </row>
    <row r="151" spans="15:16" x14ac:dyDescent="0.25">
      <c r="O151" t="s">
        <v>68</v>
      </c>
      <c r="P151">
        <v>15</v>
      </c>
    </row>
    <row r="204" spans="16:17" x14ac:dyDescent="0.25">
      <c r="P204" t="s">
        <v>68</v>
      </c>
      <c r="Q204">
        <v>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2024-11-27T10:30:48Z</dcterms:modified>
</cp:coreProperties>
</file>