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30"/>
  </bookViews>
  <sheets>
    <sheet name="Sheet1" sheetId="1" r:id="rId1"/>
    <sheet name="Sheet3" sheetId="5" r:id="rId2"/>
  </sheets>
  <calcPr calcId="162913"/>
</workbook>
</file>

<file path=xl/calcChain.xml><?xml version="1.0" encoding="utf-8"?>
<calcChain xmlns="http://schemas.openxmlformats.org/spreadsheetml/2006/main">
  <c r="H19" i="1" l="1"/>
  <c r="C21" i="1"/>
  <c r="E37" i="1" l="1"/>
  <c r="B37" i="1"/>
  <c r="D36" i="1"/>
  <c r="D37" i="1"/>
  <c r="D38" i="1"/>
  <c r="D39" i="1"/>
  <c r="D40" i="1"/>
  <c r="D41" i="1"/>
  <c r="D42" i="1"/>
  <c r="D43" i="1"/>
  <c r="D44" i="1"/>
  <c r="D45" i="1"/>
  <c r="D35" i="1"/>
  <c r="B35" i="1"/>
  <c r="C10" i="1"/>
  <c r="C11" i="1" s="1"/>
  <c r="C8" i="1"/>
  <c r="C6" i="1"/>
  <c r="C5" i="1"/>
  <c r="C14" i="1" s="1"/>
  <c r="C12" i="1" l="1"/>
  <c r="C13" i="1" s="1"/>
  <c r="C15" i="1" s="1"/>
  <c r="C18" i="1" s="1"/>
  <c r="K29" i="1"/>
  <c r="K30" i="1"/>
  <c r="K31" i="1"/>
  <c r="K32" i="1"/>
  <c r="K33" i="1"/>
  <c r="K34" i="1"/>
  <c r="K35" i="1"/>
  <c r="K36" i="1"/>
  <c r="K37" i="1"/>
  <c r="K38" i="1"/>
  <c r="K39" i="1"/>
  <c r="K28" i="1"/>
  <c r="K40" i="1" s="1"/>
  <c r="C23" i="1" l="1"/>
  <c r="C19" i="1"/>
  <c r="C20" i="1"/>
  <c r="N9" i="1"/>
  <c r="B22" i="1"/>
  <c r="B21" i="1"/>
  <c r="N16" i="1"/>
  <c r="N18" i="1" s="1"/>
  <c r="N19" i="1" s="1"/>
  <c r="O19" i="1" s="1"/>
  <c r="I8" i="1"/>
  <c r="B10" i="1"/>
  <c r="B8" i="1"/>
  <c r="H7" i="1" l="1"/>
  <c r="J3" i="1"/>
  <c r="H19" i="5" l="1"/>
  <c r="F22" i="5"/>
  <c r="F21" i="5"/>
  <c r="P19" i="5"/>
  <c r="N18" i="5"/>
  <c r="D19" i="5"/>
  <c r="D26" i="5"/>
  <c r="F25" i="5"/>
  <c r="F27" i="5" s="1"/>
  <c r="F18" i="5"/>
  <c r="F20" i="5" s="1"/>
  <c r="C18" i="5"/>
  <c r="E13" i="5"/>
  <c r="C13" i="5"/>
  <c r="E12" i="5"/>
  <c r="E14" i="5" s="1"/>
  <c r="B6" i="1"/>
  <c r="B11" i="1"/>
  <c r="B13" i="1" l="1"/>
  <c r="B12" i="1"/>
  <c r="F26" i="5"/>
  <c r="F19" i="5"/>
  <c r="H18" i="5"/>
  <c r="O14" i="1"/>
  <c r="B5" i="1" l="1"/>
  <c r="B14" i="1" s="1"/>
  <c r="B15" i="1" s="1"/>
  <c r="B18" i="1" s="1"/>
  <c r="B23" i="1" l="1"/>
  <c r="B19" i="1"/>
  <c r="B20" i="1"/>
  <c r="I10" i="1"/>
</calcChain>
</file>

<file path=xl/sharedStrings.xml><?xml version="1.0" encoding="utf-8"?>
<sst xmlns="http://schemas.openxmlformats.org/spreadsheetml/2006/main" count="46" uniqueCount="29">
  <si>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</si>
  <si>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</si>
  <si>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</si>
  <si>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</si>
  <si>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</si>
  <si>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</si>
  <si>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</si>
  <si>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</si>
  <si>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</si>
  <si>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</si>
  <si>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</si>
  <si>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</si>
  <si>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</si>
  <si>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</si>
  <si>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Con. Year</t>
  </si>
  <si>
    <t>Rental Value</t>
  </si>
  <si>
    <t>Value / RV</t>
  </si>
  <si>
    <t>Area</t>
  </si>
  <si>
    <t>Flat Value</t>
  </si>
  <si>
    <t>AGREEMENT</t>
  </si>
  <si>
    <t>CA</t>
  </si>
  <si>
    <t>total</t>
  </si>
  <si>
    <t>land</t>
  </si>
  <si>
    <t>BUA</t>
  </si>
  <si>
    <t>FMV</t>
  </si>
  <si>
    <t>SHREE CHAITANYA KUNJ</t>
  </si>
  <si>
    <t>NEUMEC GODAWARI</t>
  </si>
  <si>
    <t>BILESHWAR DARSHAN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</si>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</sst>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43" fontId="0" fillId="0" borderId="5" xfId="0" applyNumberFormat="1" applyBorder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43" fontId="4" fillId="0" borderId="0" xfId="0" applyNumberFormat="1" applyFont="1"/>
    <xf numFmtId="43" fontId="3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/>
    <xf numFmtId="0" fontId="4" fillId="0" borderId="3" xfId="0" applyFont="1" applyBorder="1"/>
    <xf numFmtId="0" fontId="6" fillId="0" borderId="1" xfId="0" applyFont="1" applyBorder="1" applyAlignment="1">
      <alignment horizontal="center" wrapText="1"/>
    </xf>
    <xf numFmtId="43" fontId="7" fillId="0" borderId="1" xfId="1" applyFont="1" applyFill="1" applyBorder="1"/>
    <xf numFmtId="10" fontId="7" fillId="0" borderId="1" xfId="0" applyNumberFormat="1" applyFont="1" applyBorder="1"/>
    <xf numFmtId="0" fontId="7" fillId="2" borderId="1" xfId="0" applyFont="1" applyFill="1" applyBorder="1"/>
    <xf numFmtId="0" fontId="5" fillId="2" borderId="1" xfId="0" applyFont="1" applyFill="1" applyBorder="1"/>
    <xf numFmtId="43" fontId="7" fillId="2" borderId="1" xfId="0" applyNumberFormat="1" applyFont="1" applyFill="1" applyBorder="1"/>
    <xf numFmtId="43" fontId="3" fillId="0" borderId="1" xfId="0" applyNumberFormat="1" applyFont="1" applyBorder="1"/>
    <xf numFmtId="43" fontId="8" fillId="0" borderId="1" xfId="0" applyNumberFormat="1" applyFont="1" applyBorder="1"/>
    <xf numFmtId="43" fontId="0" fillId="0" borderId="0" xfId="1" applyFont="1"/>
    <xf numFmtId="164" fontId="3" fillId="0" borderId="0" xfId="0" applyNumberFormat="1" applyFont="1"/>
    <xf numFmtId="43" fontId="3" fillId="3" borderId="0" xfId="0" applyNumberFormat="1" applyFont="1" applyFill="1"/>
    <xf numFmtId="0" fontId="4" fillId="0" borderId="0" xfId="0" applyFont="1" applyBorder="1"/>
    <xf numFmtId="0" fontId="6" fillId="0" borderId="0" xfId="0" applyFont="1" applyBorder="1" applyAlignment="1">
      <alignment horizontal="center" wrapText="1"/>
    </xf>
    <xf numFmtId="43" fontId="7" fillId="0" borderId="0" xfId="1" applyFont="1" applyFill="1" applyBorder="1"/>
    <xf numFmtId="0" fontId="7" fillId="0" borderId="0" xfId="0" applyFont="1" applyBorder="1"/>
    <xf numFmtId="10" fontId="7" fillId="0" borderId="0" xfId="0" applyNumberFormat="1" applyFont="1" applyBorder="1"/>
    <xf numFmtId="0" fontId="7" fillId="2" borderId="0" xfId="0" applyFont="1" applyFill="1" applyBorder="1"/>
    <xf numFmtId="43" fontId="7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Normal="100" workbookViewId="0">
      <selection activeCell="H10" sqref="H10"/>
    </sheetView>
  </sheetViews>
  <sheetFormatPr defaultRowHeight="15" x14ac:dyDescent="0.25"/>
  <cols>
    <col min="1" max="1" width="21.7109375" bestFit="1" customWidth="1"/>
    <col min="2" max="2" width="22.28515625" style="6" hidden="1" customWidth="1"/>
    <col min="3" max="3" width="22.28515625" style="6" bestFit="1" customWidth="1"/>
    <col min="4" max="5" width="22.28515625" style="6" customWidth="1"/>
    <col min="6" max="6" width="18.28515625" bestFit="1" customWidth="1"/>
    <col min="7" max="7" width="18.28515625" customWidth="1"/>
    <col min="8" max="8" width="21.7109375" bestFit="1" customWidth="1"/>
    <col min="9" max="9" width="18.85546875" bestFit="1" customWidth="1"/>
    <col min="10" max="10" width="19.85546875" bestFit="1" customWidth="1"/>
    <col min="11" max="11" width="15.42578125" bestFit="1" customWidth="1"/>
    <col min="12" max="12" width="13.7109375" bestFit="1" customWidth="1"/>
    <col min="14" max="14" width="12.5703125" bestFit="1" customWidth="1"/>
    <col min="15" max="15" width="10" bestFit="1" customWidth="1"/>
    <col min="16" max="16" width="14.28515625" bestFit="1" customWidth="1"/>
    <col min="17" max="17" width="11.5703125" bestFit="1" customWidth="1"/>
  </cols>
  <sheetData>
    <row r="1" spans="1:17" x14ac:dyDescent="0.25">
      <c r="A1" s="1"/>
      <c r="B1" s="13"/>
      <c r="C1" s="13"/>
      <c r="D1" s="25"/>
      <c r="E1" s="2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</row>
    <row r="2" spans="1:17" ht="16.5" x14ac:dyDescent="0.3">
      <c r="A2" s="10"/>
      <c r="B2" s="14" t="s">
        <v>18</v>
      </c>
      <c r="C2" s="14" t="s">
        <v>18</v>
      </c>
      <c r="D2" s="26"/>
      <c r="E2" s="26"/>
      <c r="F2" s="9"/>
      <c r="G2" s="9"/>
      <c r="H2" s="9" t="s">
        <v>14</v>
      </c>
      <c r="I2" s="9"/>
      <c r="J2" s="9"/>
      <c r="K2" s="9"/>
      <c r="L2" s="9"/>
      <c r="M2" s="9"/>
      <c r="N2" s="9"/>
      <c r="O2" s="9"/>
      <c r="P2" s="9"/>
      <c r="Q2" s="3"/>
    </row>
    <row r="3" spans="1:17" ht="16.5" x14ac:dyDescent="0.3">
      <c r="A3" s="10" t="s">
        <v>0</v>
      </c>
      <c r="B3" s="15">
        <v>45500</v>
      </c>
      <c r="C3" s="15">
        <v>46000</v>
      </c>
      <c r="D3" s="27"/>
      <c r="E3" s="27"/>
      <c r="F3" s="9"/>
      <c r="G3" s="9"/>
      <c r="H3" s="9">
        <v>2016</v>
      </c>
      <c r="I3" s="9">
        <v>2024</v>
      </c>
      <c r="J3" s="9">
        <f>I3-H3</f>
        <v>8</v>
      </c>
      <c r="K3" s="9"/>
      <c r="L3" s="9"/>
      <c r="M3" s="9"/>
      <c r="N3" s="9"/>
      <c r="O3" s="9"/>
      <c r="P3" s="9"/>
      <c r="Q3" s="3"/>
    </row>
    <row r="4" spans="1:17" ht="33" x14ac:dyDescent="0.3">
      <c r="A4" s="11" t="s">
        <v>1</v>
      </c>
      <c r="B4" s="15">
        <v>3000</v>
      </c>
      <c r="C4" s="15">
        <v>3000</v>
      </c>
      <c r="D4" s="27"/>
      <c r="E4" s="2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3"/>
    </row>
    <row r="5" spans="1:17" ht="16.5" x14ac:dyDescent="0.3">
      <c r="A5" s="10" t="s">
        <v>2</v>
      </c>
      <c r="B5" s="15">
        <f>B3-B4</f>
        <v>42500</v>
      </c>
      <c r="C5" s="15">
        <f>C3-C4</f>
        <v>43000</v>
      </c>
      <c r="D5" s="27"/>
      <c r="E5" s="27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3"/>
    </row>
    <row r="6" spans="1:17" ht="16.5" x14ac:dyDescent="0.3">
      <c r="A6" s="10" t="s">
        <v>3</v>
      </c>
      <c r="B6" s="15">
        <f>B4*1</f>
        <v>3000</v>
      </c>
      <c r="C6" s="15">
        <f>C4*1</f>
        <v>3000</v>
      </c>
      <c r="D6" s="27"/>
      <c r="E6" s="27"/>
      <c r="F6" s="9" t="s">
        <v>19</v>
      </c>
      <c r="G6" s="9"/>
      <c r="H6" s="9"/>
      <c r="I6" s="9"/>
      <c r="J6" s="9"/>
      <c r="K6" s="9"/>
      <c r="L6" s="9"/>
      <c r="M6" s="9"/>
      <c r="N6" s="9"/>
      <c r="O6" s="9"/>
      <c r="P6" s="9"/>
      <c r="Q6" s="3"/>
    </row>
    <row r="7" spans="1:17" ht="16.5" x14ac:dyDescent="0.3">
      <c r="A7" s="10" t="s">
        <v>4</v>
      </c>
      <c r="B7" s="12">
        <v>7</v>
      </c>
      <c r="C7" s="12">
        <v>8</v>
      </c>
      <c r="D7" s="28"/>
      <c r="E7" s="28"/>
      <c r="F7" s="9" t="s">
        <v>20</v>
      </c>
      <c r="G7" s="9">
        <v>135.68</v>
      </c>
      <c r="H7" s="9">
        <f>G7*10.764</f>
        <v>1460.4595199999999</v>
      </c>
      <c r="I7" s="9">
        <v>1460</v>
      </c>
      <c r="J7" s="9"/>
      <c r="K7" s="9"/>
      <c r="L7" s="9"/>
      <c r="M7" s="9"/>
      <c r="N7" s="9"/>
      <c r="O7" s="9"/>
      <c r="P7" s="9"/>
      <c r="Q7" s="3"/>
    </row>
    <row r="8" spans="1:17" ht="16.5" x14ac:dyDescent="0.3">
      <c r="A8" s="10" t="s">
        <v>5</v>
      </c>
      <c r="B8" s="12">
        <f>B9-B7</f>
        <v>53</v>
      </c>
      <c r="C8" s="12">
        <f>C9-C7</f>
        <v>52</v>
      </c>
      <c r="D8" s="28"/>
      <c r="E8" s="28"/>
      <c r="F8" s="9" t="s">
        <v>23</v>
      </c>
      <c r="G8" s="9"/>
      <c r="H8" s="9"/>
      <c r="I8" s="9">
        <f>I7*1.2</f>
        <v>1752</v>
      </c>
      <c r="J8" s="9"/>
      <c r="K8" s="9"/>
      <c r="L8" s="9"/>
      <c r="M8" s="9"/>
      <c r="N8" s="9">
        <v>215850</v>
      </c>
      <c r="O8" s="9"/>
      <c r="P8" s="9"/>
      <c r="Q8" s="3"/>
    </row>
    <row r="9" spans="1:17" ht="16.5" x14ac:dyDescent="0.3">
      <c r="A9" s="10" t="s">
        <v>6</v>
      </c>
      <c r="B9" s="12">
        <v>60</v>
      </c>
      <c r="C9" s="12">
        <v>60</v>
      </c>
      <c r="D9" s="28"/>
      <c r="E9" s="28"/>
      <c r="F9" s="9"/>
      <c r="G9" s="9"/>
      <c r="H9" s="9"/>
      <c r="I9" s="9"/>
      <c r="J9" s="9"/>
      <c r="K9" s="9"/>
      <c r="L9" s="9"/>
      <c r="M9" s="9"/>
      <c r="N9" s="9">
        <f>N8/100*105</f>
        <v>226642.5</v>
      </c>
      <c r="O9" s="9"/>
      <c r="P9" s="9"/>
      <c r="Q9" s="3"/>
    </row>
    <row r="10" spans="1:17" ht="33" x14ac:dyDescent="0.3">
      <c r="A10" s="11" t="s">
        <v>7</v>
      </c>
      <c r="B10" s="12">
        <f>90*B7/B9</f>
        <v>10.5</v>
      </c>
      <c r="C10" s="12">
        <f>90*C7/C9</f>
        <v>12</v>
      </c>
      <c r="D10" s="28"/>
      <c r="E10" s="28"/>
      <c r="F10" s="9"/>
      <c r="G10" s="9"/>
      <c r="H10" s="9"/>
      <c r="I10" s="9">
        <f>B18/I8</f>
        <v>37654.166666666664</v>
      </c>
      <c r="J10" s="9"/>
      <c r="K10" s="9"/>
      <c r="L10" s="9"/>
      <c r="M10" s="9"/>
      <c r="N10" s="9"/>
      <c r="O10" s="9"/>
      <c r="P10" s="9"/>
      <c r="Q10" s="3"/>
    </row>
    <row r="11" spans="1:17" ht="16.5" x14ac:dyDescent="0.3">
      <c r="A11" s="10"/>
      <c r="B11" s="16">
        <f>B10%</f>
        <v>0.105</v>
      </c>
      <c r="C11" s="16">
        <f>C10%</f>
        <v>0.12</v>
      </c>
      <c r="D11" s="29"/>
      <c r="E11" s="2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3"/>
    </row>
    <row r="12" spans="1:17" ht="16.5" x14ac:dyDescent="0.3">
      <c r="A12" s="10" t="s">
        <v>8</v>
      </c>
      <c r="B12" s="15">
        <f>B6*B11</f>
        <v>315</v>
      </c>
      <c r="C12" s="15">
        <f>C6*C11</f>
        <v>360</v>
      </c>
      <c r="D12" s="27"/>
      <c r="E12" s="27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3"/>
    </row>
    <row r="13" spans="1:17" ht="16.5" x14ac:dyDescent="0.3">
      <c r="A13" s="10" t="s">
        <v>9</v>
      </c>
      <c r="B13" s="15">
        <f>B6-B12</f>
        <v>2685</v>
      </c>
      <c r="C13" s="15">
        <f>C6-C12</f>
        <v>2640</v>
      </c>
      <c r="D13" s="27"/>
      <c r="E13" s="27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3"/>
    </row>
    <row r="14" spans="1:17" ht="16.5" x14ac:dyDescent="0.3">
      <c r="A14" s="10" t="s">
        <v>2</v>
      </c>
      <c r="B14" s="15">
        <f>B5</f>
        <v>42500</v>
      </c>
      <c r="C14" s="15">
        <f>C5</f>
        <v>43000</v>
      </c>
      <c r="D14" s="27"/>
      <c r="E14" s="27"/>
      <c r="F14" s="9"/>
      <c r="G14" s="9"/>
      <c r="H14" s="9"/>
      <c r="I14" s="9"/>
      <c r="J14" s="9"/>
      <c r="K14" s="9"/>
      <c r="L14" s="9"/>
      <c r="M14" s="9" t="s">
        <v>21</v>
      </c>
      <c r="N14" s="9">
        <v>226643</v>
      </c>
      <c r="O14" s="9">
        <f>N14/10.764</f>
        <v>21055.648457822372</v>
      </c>
      <c r="P14" s="9"/>
      <c r="Q14" s="3"/>
    </row>
    <row r="15" spans="1:17" ht="16.5" x14ac:dyDescent="0.3">
      <c r="A15" s="10" t="s">
        <v>10</v>
      </c>
      <c r="B15" s="15">
        <f>B14+B13</f>
        <v>45185</v>
      </c>
      <c r="C15" s="15">
        <f>C14+C13</f>
        <v>45640</v>
      </c>
      <c r="D15" s="27"/>
      <c r="E15" s="27"/>
      <c r="F15" s="9"/>
      <c r="G15" s="9"/>
      <c r="H15" s="9"/>
      <c r="I15" s="9"/>
      <c r="J15" s="9"/>
      <c r="K15" s="9"/>
      <c r="L15" s="9"/>
      <c r="M15" s="9" t="s">
        <v>22</v>
      </c>
      <c r="N15" s="9">
        <v>108770</v>
      </c>
      <c r="O15" s="9"/>
      <c r="P15" s="9"/>
      <c r="Q15" s="3"/>
    </row>
    <row r="16" spans="1:17" ht="16.5" x14ac:dyDescent="0.3">
      <c r="A16" s="10"/>
      <c r="B16" s="12"/>
      <c r="C16" s="12"/>
      <c r="D16" s="28"/>
      <c r="E16" s="28"/>
      <c r="F16" s="9"/>
      <c r="G16" s="9"/>
      <c r="H16" s="9"/>
      <c r="I16" s="9"/>
      <c r="J16" s="9"/>
      <c r="K16" s="9"/>
      <c r="L16" s="9"/>
      <c r="M16" s="9"/>
      <c r="N16" s="9">
        <f>N14-N15</f>
        <v>117873</v>
      </c>
      <c r="O16" s="9"/>
      <c r="P16" s="9"/>
      <c r="Q16" s="3"/>
    </row>
    <row r="17" spans="1:17" ht="16.5" x14ac:dyDescent="0.3">
      <c r="A17" s="18" t="s">
        <v>17</v>
      </c>
      <c r="B17" s="17">
        <v>1460</v>
      </c>
      <c r="C17" s="17">
        <v>1460</v>
      </c>
      <c r="D17" s="30"/>
      <c r="E17" s="30"/>
      <c r="F17" s="9"/>
      <c r="G17" s="9"/>
      <c r="H17" s="9"/>
      <c r="I17" s="9"/>
      <c r="J17" s="9"/>
      <c r="K17" s="9"/>
      <c r="L17" s="9"/>
      <c r="M17" s="9"/>
      <c r="N17" s="9">
        <v>93</v>
      </c>
      <c r="O17" s="9"/>
      <c r="P17" s="9"/>
      <c r="Q17" s="3">
        <v>97</v>
      </c>
    </row>
    <row r="18" spans="1:17" ht="16.5" x14ac:dyDescent="0.3">
      <c r="A18" s="18" t="s">
        <v>16</v>
      </c>
      <c r="B18" s="19">
        <f>B15*B17</f>
        <v>65970100</v>
      </c>
      <c r="C18" s="19">
        <f>C15*C17</f>
        <v>66634400</v>
      </c>
      <c r="D18" s="31"/>
      <c r="E18" s="31"/>
      <c r="F18" s="9"/>
      <c r="G18" s="9"/>
      <c r="H18" s="9">
        <v>316</v>
      </c>
      <c r="I18" s="9"/>
      <c r="J18" s="9"/>
      <c r="K18" s="9"/>
      <c r="L18" s="9"/>
      <c r="M18" s="9"/>
      <c r="N18" s="9">
        <f>N16*N17%</f>
        <v>109621.89</v>
      </c>
      <c r="O18" s="9"/>
      <c r="P18" s="9"/>
      <c r="Q18" s="4"/>
    </row>
    <row r="19" spans="1:17" ht="16.5" x14ac:dyDescent="0.3">
      <c r="A19" s="18" t="s">
        <v>11</v>
      </c>
      <c r="B19" s="19">
        <f>B18*90%</f>
        <v>59373090</v>
      </c>
      <c r="C19" s="19">
        <f>C18*90%</f>
        <v>59970960</v>
      </c>
      <c r="D19" s="31"/>
      <c r="E19" s="31"/>
      <c r="F19" s="9"/>
      <c r="G19" s="9"/>
      <c r="H19" s="9">
        <f>H18*50%</f>
        <v>158</v>
      </c>
      <c r="I19" s="9">
        <v>1060</v>
      </c>
      <c r="J19" s="9">
        <v>1460</v>
      </c>
      <c r="K19" s="9"/>
      <c r="L19" s="9"/>
      <c r="M19" s="9"/>
      <c r="N19" s="23">
        <f>N18+N15</f>
        <v>218391.89</v>
      </c>
      <c r="O19" s="23">
        <f>N19/10.764</f>
        <v>20289.1016350799</v>
      </c>
      <c r="P19" s="9"/>
      <c r="Q19" s="3"/>
    </row>
    <row r="20" spans="1:17" ht="16.5" x14ac:dyDescent="0.3">
      <c r="A20" s="18" t="s">
        <v>12</v>
      </c>
      <c r="B20" s="19">
        <f>B18*80%</f>
        <v>52776080</v>
      </c>
      <c r="C20" s="19">
        <f>C18*80%</f>
        <v>53307520</v>
      </c>
      <c r="D20" s="31"/>
      <c r="E20" s="3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3"/>
    </row>
    <row r="21" spans="1:17" ht="16.5" x14ac:dyDescent="0.3">
      <c r="A21" s="18" t="s">
        <v>13</v>
      </c>
      <c r="B21" s="19">
        <f>1752*3000</f>
        <v>5256000</v>
      </c>
      <c r="C21" s="19">
        <f>1752*3000</f>
        <v>5256000</v>
      </c>
      <c r="D21" s="31"/>
      <c r="E21" s="3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7" ht="16.5" x14ac:dyDescent="0.3">
      <c r="A22" s="17" t="s">
        <v>15</v>
      </c>
      <c r="B22" s="19">
        <f>1752*20289</f>
        <v>35546328</v>
      </c>
      <c r="C22" s="19"/>
      <c r="D22" s="31"/>
      <c r="E22" s="3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7" x14ac:dyDescent="0.25">
      <c r="B23" s="9">
        <f>B18*0.025/12</f>
        <v>137437.70833333334</v>
      </c>
      <c r="C23" s="9">
        <f>C18*0.025/12</f>
        <v>138821.66666666666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7" x14ac:dyDescent="0.25">
      <c r="B24" s="8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7" x14ac:dyDescent="0.25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7" x14ac:dyDescent="0.25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7" x14ac:dyDescent="0.25">
      <c r="B27" s="7"/>
      <c r="C27" s="7"/>
      <c r="D27" s="25"/>
      <c r="E27" s="25"/>
      <c r="I27" s="9"/>
      <c r="J27" s="9"/>
      <c r="K27" s="9"/>
      <c r="L27" s="9"/>
      <c r="M27" s="9"/>
      <c r="N27" s="9"/>
      <c r="O27" s="9"/>
      <c r="P27" s="9"/>
    </row>
    <row r="28" spans="1:17" x14ac:dyDescent="0.25">
      <c r="B28" s="7"/>
      <c r="C28" s="7"/>
      <c r="D28" s="25"/>
      <c r="E28" s="25"/>
      <c r="I28" s="9">
        <v>16.86</v>
      </c>
      <c r="J28" s="9">
        <v>13.19</v>
      </c>
      <c r="K28" s="9">
        <f>J28*I28</f>
        <v>222.38339999999999</v>
      </c>
      <c r="L28" s="9"/>
      <c r="M28" s="9"/>
      <c r="N28" s="9"/>
      <c r="O28" s="9"/>
      <c r="P28" s="9"/>
    </row>
    <row r="29" spans="1:17" x14ac:dyDescent="0.25">
      <c r="B29" s="7"/>
      <c r="C29" s="7"/>
      <c r="D29" s="25"/>
      <c r="E29" s="25"/>
      <c r="I29" s="9">
        <v>5.51</v>
      </c>
      <c r="J29" s="9">
        <v>13.62</v>
      </c>
      <c r="K29" s="9">
        <f t="shared" ref="K29:K39" si="0">J29*I29</f>
        <v>75.046199999999999</v>
      </c>
      <c r="L29" s="9"/>
      <c r="M29" s="9"/>
      <c r="N29" s="9"/>
      <c r="O29" s="9"/>
      <c r="P29" s="9"/>
    </row>
    <row r="30" spans="1:17" x14ac:dyDescent="0.25">
      <c r="B30" s="7"/>
      <c r="C30" s="7"/>
      <c r="D30" s="25"/>
      <c r="E30" s="25"/>
      <c r="I30" s="9">
        <v>18.28</v>
      </c>
      <c r="J30" s="9">
        <v>29.11</v>
      </c>
      <c r="K30" s="9">
        <f t="shared" si="0"/>
        <v>532.13080000000002</v>
      </c>
      <c r="L30" s="9"/>
      <c r="M30" s="9"/>
      <c r="N30" s="9"/>
      <c r="O30" s="9"/>
      <c r="P30" s="9"/>
    </row>
    <row r="31" spans="1:17" x14ac:dyDescent="0.25">
      <c r="B31" s="7"/>
      <c r="C31" s="7"/>
      <c r="D31" s="25"/>
      <c r="E31" s="25"/>
      <c r="I31" s="9">
        <v>2.0299999999999998</v>
      </c>
      <c r="J31" s="9">
        <v>12.53</v>
      </c>
      <c r="K31" s="9">
        <f t="shared" si="0"/>
        <v>25.435899999999997</v>
      </c>
      <c r="L31" s="9"/>
      <c r="M31" s="9"/>
      <c r="N31" s="9"/>
      <c r="O31" s="9"/>
      <c r="P31" s="9"/>
    </row>
    <row r="32" spans="1:17" x14ac:dyDescent="0.25">
      <c r="I32" s="9">
        <v>15</v>
      </c>
      <c r="J32" s="9">
        <v>11.4</v>
      </c>
      <c r="K32" s="9">
        <f t="shared" si="0"/>
        <v>171</v>
      </c>
      <c r="L32" s="9"/>
      <c r="M32" s="9"/>
      <c r="N32" s="9"/>
      <c r="O32" s="9"/>
      <c r="P32" s="9"/>
    </row>
    <row r="33" spans="1:16" x14ac:dyDescent="0.25">
      <c r="I33" s="9">
        <v>2.71</v>
      </c>
      <c r="J33" s="9">
        <v>1.4</v>
      </c>
      <c r="K33" s="9">
        <f t="shared" si="0"/>
        <v>3.7939999999999996</v>
      </c>
      <c r="L33" s="9"/>
      <c r="M33" s="9"/>
      <c r="N33" s="9"/>
      <c r="O33" s="9"/>
      <c r="P33" s="9"/>
    </row>
    <row r="34" spans="1:16" x14ac:dyDescent="0.25">
      <c r="I34" s="9">
        <v>4.49</v>
      </c>
      <c r="J34" s="9">
        <v>9.32</v>
      </c>
      <c r="K34" s="9">
        <f t="shared" si="0"/>
        <v>41.846800000000002</v>
      </c>
      <c r="L34" s="9"/>
      <c r="M34" s="9"/>
      <c r="N34" s="9"/>
      <c r="O34" s="9"/>
      <c r="P34" s="9"/>
    </row>
    <row r="35" spans="1:16" x14ac:dyDescent="0.25">
      <c r="A35">
        <v>48.3</v>
      </c>
      <c r="B35" s="6">
        <f>A35*10.764</f>
        <v>519.9011999999999</v>
      </c>
      <c r="C35" s="6">
        <v>15000000</v>
      </c>
      <c r="D35" s="6">
        <f>C35/B35</f>
        <v>28851.635656928669</v>
      </c>
      <c r="I35" s="9">
        <v>11.17</v>
      </c>
      <c r="J35" s="9">
        <v>16.329999999999998</v>
      </c>
      <c r="K35" s="9">
        <f t="shared" si="0"/>
        <v>182.40609999999998</v>
      </c>
      <c r="L35" s="9"/>
      <c r="M35" s="9"/>
      <c r="N35" s="9"/>
      <c r="O35" s="9"/>
      <c r="P35" s="9"/>
    </row>
    <row r="36" spans="1:16" x14ac:dyDescent="0.25">
      <c r="B36" s="6">
        <v>659.29</v>
      </c>
      <c r="C36" s="6">
        <v>27000000</v>
      </c>
      <c r="D36" s="6">
        <f t="shared" ref="D36:D45" si="1">C36/B36</f>
        <v>40953.146566761214</v>
      </c>
      <c r="I36" s="9">
        <v>4.6100000000000003</v>
      </c>
      <c r="J36" s="9">
        <v>9.6199999999999992</v>
      </c>
      <c r="K36" s="9">
        <f t="shared" si="0"/>
        <v>44.348199999999999</v>
      </c>
      <c r="L36" s="9"/>
      <c r="M36" s="9"/>
      <c r="N36" s="9"/>
      <c r="O36" s="9"/>
      <c r="P36" s="9"/>
    </row>
    <row r="37" spans="1:16" x14ac:dyDescent="0.25">
      <c r="A37">
        <v>36.799999999999997</v>
      </c>
      <c r="B37" s="6">
        <f>A37*10.764</f>
        <v>396.11519999999996</v>
      </c>
      <c r="C37" s="6">
        <v>13000000</v>
      </c>
      <c r="D37" s="6">
        <f t="shared" si="1"/>
        <v>32818.735559756358</v>
      </c>
      <c r="E37" s="6">
        <f>D37*1.2</f>
        <v>39382.482671707628</v>
      </c>
      <c r="I37" s="9">
        <v>10.210000000000001</v>
      </c>
      <c r="J37" s="9">
        <v>14.13</v>
      </c>
      <c r="K37" s="9">
        <f t="shared" si="0"/>
        <v>144.26730000000001</v>
      </c>
      <c r="L37" s="9"/>
      <c r="M37" s="9"/>
      <c r="N37" s="9"/>
      <c r="O37" s="9"/>
      <c r="P37" s="9"/>
    </row>
    <row r="38" spans="1:16" x14ac:dyDescent="0.25">
      <c r="B38" s="6">
        <v>320</v>
      </c>
      <c r="C38" s="6">
        <v>11000000</v>
      </c>
      <c r="D38" s="6">
        <f t="shared" si="1"/>
        <v>34375</v>
      </c>
      <c r="I38" s="9">
        <v>4.38</v>
      </c>
      <c r="J38" s="9">
        <v>3.64</v>
      </c>
      <c r="K38" s="9">
        <f t="shared" si="0"/>
        <v>15.943200000000001</v>
      </c>
      <c r="L38" s="9"/>
      <c r="M38" s="9"/>
      <c r="N38" s="9"/>
      <c r="O38" s="9"/>
      <c r="P38" s="9"/>
    </row>
    <row r="39" spans="1:16" ht="15.75" x14ac:dyDescent="0.25">
      <c r="A39" s="5"/>
      <c r="D39" s="6" t="e">
        <f t="shared" si="1"/>
        <v>#DIV/0!</v>
      </c>
      <c r="I39" s="9">
        <v>3.5</v>
      </c>
      <c r="J39" s="9">
        <v>9.32</v>
      </c>
      <c r="K39" s="9">
        <f t="shared" si="0"/>
        <v>32.620000000000005</v>
      </c>
      <c r="L39" s="9"/>
      <c r="M39" s="9"/>
      <c r="N39" s="9"/>
      <c r="O39" s="9"/>
      <c r="P39" s="9"/>
    </row>
    <row r="40" spans="1:16" ht="15.75" x14ac:dyDescent="0.25">
      <c r="A40" s="5"/>
      <c r="D40" s="6" t="e">
        <f t="shared" si="1"/>
        <v>#DIV/0!</v>
      </c>
      <c r="I40" s="9"/>
      <c r="J40" s="9"/>
      <c r="K40" s="24">
        <f>SUM(K28:K39)</f>
        <v>1491.2219</v>
      </c>
      <c r="L40" s="9"/>
      <c r="M40" s="9"/>
      <c r="N40" s="9"/>
      <c r="O40" s="9"/>
      <c r="P40" s="9"/>
    </row>
    <row r="41" spans="1:16" ht="15.75" x14ac:dyDescent="0.25">
      <c r="A41" s="5"/>
      <c r="D41" s="6" t="e">
        <f t="shared" si="1"/>
        <v>#DIV/0!</v>
      </c>
      <c r="I41" s="9"/>
      <c r="J41" s="9"/>
      <c r="K41" s="9"/>
      <c r="L41" s="9"/>
      <c r="M41" s="9"/>
      <c r="N41" s="9"/>
      <c r="O41" s="9"/>
      <c r="P41" s="9"/>
    </row>
    <row r="42" spans="1:16" ht="15.75" x14ac:dyDescent="0.25">
      <c r="A42" s="5"/>
      <c r="D42" s="6" t="e">
        <f t="shared" si="1"/>
        <v>#DIV/0!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5.75" x14ac:dyDescent="0.25">
      <c r="A43" s="5"/>
      <c r="D43" s="6" t="e">
        <f t="shared" si="1"/>
        <v>#DIV/0!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5.75" x14ac:dyDescent="0.25">
      <c r="A44" s="5"/>
      <c r="D44" s="6" t="e">
        <f t="shared" si="1"/>
        <v>#DIV/0!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5.75" x14ac:dyDescent="0.25">
      <c r="A45" s="5"/>
      <c r="D45" s="6" t="e">
        <f t="shared" si="1"/>
        <v>#DIV/0!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5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5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6:16" x14ac:dyDescent="0.25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6:16" x14ac:dyDescent="0.25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6:16" x14ac:dyDescent="0.25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6:16" x14ac:dyDescent="0.25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6:16" x14ac:dyDescent="0.25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6:16" x14ac:dyDescent="0.25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6:16" x14ac:dyDescent="0.25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6:16" x14ac:dyDescent="0.25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6:16" x14ac:dyDescent="0.25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6:16" x14ac:dyDescent="0.25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6:16" x14ac:dyDescent="0.25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6:16" x14ac:dyDescent="0.25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6:16" x14ac:dyDescent="0.25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6:16" x14ac:dyDescent="0.25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6:16" x14ac:dyDescent="0.25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6:16" x14ac:dyDescent="0.25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6:16" x14ac:dyDescent="0.25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6:16" x14ac:dyDescent="0.25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6:16" x14ac:dyDescent="0.25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6:16" x14ac:dyDescent="0.25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6:16" x14ac:dyDescent="0.25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6:16" x14ac:dyDescent="0.25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1"/>
  <sheetViews>
    <sheetView workbookViewId="0">
      <selection activeCell="E12" sqref="E12"/>
    </sheetView>
  </sheetViews>
  <sheetFormatPr defaultRowHeight="15" x14ac:dyDescent="0.25"/>
  <cols>
    <col min="4" max="4" width="10" bestFit="1" customWidth="1"/>
    <col min="5" max="6" width="14.28515625" bestFit="1" customWidth="1"/>
    <col min="8" max="8" width="11.5703125" bestFit="1" customWidth="1"/>
    <col min="14" max="14" width="11.5703125" bestFit="1" customWidth="1"/>
    <col min="16" max="16" width="14.28515625" bestFit="1" customWidth="1"/>
  </cols>
  <sheetData>
    <row r="9" spans="2:15" x14ac:dyDescent="0.25">
      <c r="B9" s="9"/>
      <c r="C9" s="9"/>
      <c r="D9" s="9"/>
      <c r="E9" s="9"/>
      <c r="F9" s="9"/>
      <c r="G9" s="9"/>
      <c r="H9" s="9"/>
    </row>
    <row r="10" spans="2:15" x14ac:dyDescent="0.25">
      <c r="B10" s="9"/>
      <c r="C10" s="9"/>
      <c r="D10" s="9"/>
      <c r="E10" s="9"/>
      <c r="F10" s="9"/>
      <c r="G10" s="9"/>
      <c r="H10" s="9"/>
    </row>
    <row r="11" spans="2:15" x14ac:dyDescent="0.25">
      <c r="B11" s="20"/>
      <c r="C11" s="20" t="s">
        <v>25</v>
      </c>
      <c r="D11" s="20"/>
      <c r="E11" s="20"/>
      <c r="F11" s="20"/>
      <c r="G11" s="9"/>
      <c r="H11" s="9"/>
    </row>
    <row r="12" spans="2:15" x14ac:dyDescent="0.25">
      <c r="B12" s="20" t="s">
        <v>20</v>
      </c>
      <c r="C12" s="20">
        <v>1460</v>
      </c>
      <c r="D12" s="20">
        <v>45000</v>
      </c>
      <c r="E12" s="21">
        <f>C12*D12</f>
        <v>65700000</v>
      </c>
      <c r="F12" s="20" t="s">
        <v>24</v>
      </c>
      <c r="G12" s="9"/>
      <c r="H12" s="9"/>
    </row>
    <row r="13" spans="2:15" x14ac:dyDescent="0.25">
      <c r="B13" s="20" t="s">
        <v>23</v>
      </c>
      <c r="C13" s="20">
        <f>C12*1.2</f>
        <v>1752</v>
      </c>
      <c r="D13" s="20"/>
      <c r="E13" s="20">
        <f>E12*90%</f>
        <v>59130000</v>
      </c>
      <c r="F13" s="20" t="s">
        <v>11</v>
      </c>
      <c r="G13" s="9"/>
      <c r="H13" s="9"/>
    </row>
    <row r="14" spans="2:15" x14ac:dyDescent="0.25">
      <c r="B14" s="20"/>
      <c r="C14" s="20"/>
      <c r="D14" s="20"/>
      <c r="E14" s="20">
        <f>E12*80%</f>
        <v>52560000</v>
      </c>
      <c r="F14" s="20" t="s">
        <v>12</v>
      </c>
      <c r="G14" s="9"/>
      <c r="H14" s="9"/>
    </row>
    <row r="15" spans="2:15" x14ac:dyDescent="0.25">
      <c r="B15" s="9"/>
      <c r="C15" s="9"/>
      <c r="D15" s="9"/>
      <c r="E15" s="9"/>
      <c r="F15" s="9"/>
      <c r="G15" s="9"/>
      <c r="H15" s="9"/>
    </row>
    <row r="16" spans="2:15" x14ac:dyDescent="0.25">
      <c r="B16" s="9"/>
      <c r="C16" s="9"/>
      <c r="D16" s="9"/>
      <c r="E16" s="9"/>
      <c r="F16" s="9"/>
      <c r="G16" s="9"/>
      <c r="H16" s="9"/>
      <c r="N16" s="22"/>
      <c r="O16" s="22"/>
    </row>
    <row r="17" spans="2:16" x14ac:dyDescent="0.25">
      <c r="B17" s="20"/>
      <c r="C17" s="20" t="s">
        <v>26</v>
      </c>
      <c r="D17" s="20"/>
      <c r="E17" s="20"/>
      <c r="F17" s="20"/>
      <c r="G17" s="20"/>
      <c r="H17" s="9"/>
      <c r="N17" s="22">
        <v>215850</v>
      </c>
      <c r="O17" s="22"/>
    </row>
    <row r="18" spans="2:16" x14ac:dyDescent="0.25">
      <c r="B18" s="20" t="s">
        <v>20</v>
      </c>
      <c r="C18" s="20">
        <f>89.8*10.764</f>
        <v>966.60719999999992</v>
      </c>
      <c r="D18" s="20">
        <v>967</v>
      </c>
      <c r="E18" s="20">
        <v>50000</v>
      </c>
      <c r="F18" s="21">
        <f>D18*E18</f>
        <v>48350000</v>
      </c>
      <c r="G18" s="20" t="s">
        <v>24</v>
      </c>
      <c r="H18" s="9">
        <f>F18*0.025/12</f>
        <v>100729.16666666667</v>
      </c>
      <c r="N18" s="22">
        <f>N17/100*110</f>
        <v>237435</v>
      </c>
      <c r="O18" s="22"/>
    </row>
    <row r="19" spans="2:16" x14ac:dyDescent="0.25">
      <c r="B19" s="20" t="s">
        <v>23</v>
      </c>
      <c r="C19" s="20">
        <v>98.85</v>
      </c>
      <c r="D19" s="20">
        <f>C19*10.764</f>
        <v>1064.0213999999999</v>
      </c>
      <c r="E19" s="20"/>
      <c r="F19" s="20">
        <f>F18*90%</f>
        <v>43515000</v>
      </c>
      <c r="G19" s="20" t="s">
        <v>11</v>
      </c>
      <c r="H19" s="9">
        <f>F18/D19</f>
        <v>45440.815382096647</v>
      </c>
      <c r="N19" s="22">
        <v>22058</v>
      </c>
      <c r="O19" s="22">
        <v>1064</v>
      </c>
      <c r="P19" s="22">
        <f>N19*O19</f>
        <v>23469712</v>
      </c>
    </row>
    <row r="20" spans="2:16" x14ac:dyDescent="0.25">
      <c r="B20" s="20"/>
      <c r="C20" s="20"/>
      <c r="D20" s="20"/>
      <c r="E20" s="20"/>
      <c r="F20" s="20">
        <f>F18*80%</f>
        <v>38680000</v>
      </c>
      <c r="G20" s="20" t="s">
        <v>12</v>
      </c>
      <c r="H20" s="9"/>
      <c r="N20" s="22"/>
      <c r="O20" s="22"/>
    </row>
    <row r="21" spans="2:16" x14ac:dyDescent="0.25">
      <c r="B21" s="9"/>
      <c r="C21" s="9"/>
      <c r="D21" s="9"/>
      <c r="E21" s="9"/>
      <c r="F21" s="9">
        <f>1064*22058</f>
        <v>23469712</v>
      </c>
      <c r="G21" s="9" t="s">
        <v>13</v>
      </c>
      <c r="H21" s="9"/>
      <c r="N21" s="22"/>
      <c r="O21" s="22"/>
    </row>
    <row r="22" spans="2:16" x14ac:dyDescent="0.25">
      <c r="B22" s="9"/>
      <c r="C22" s="9"/>
      <c r="D22" s="9"/>
      <c r="E22" s="9"/>
      <c r="F22" s="9">
        <f>1064*3000</f>
        <v>3192000</v>
      </c>
      <c r="G22" s="9" t="s">
        <v>28</v>
      </c>
      <c r="H22" s="9"/>
      <c r="N22" s="22"/>
      <c r="O22" s="22"/>
    </row>
    <row r="23" spans="2:16" x14ac:dyDescent="0.25">
      <c r="B23" s="9"/>
      <c r="C23" s="9"/>
      <c r="D23" s="9"/>
      <c r="E23" s="9"/>
      <c r="F23" s="9"/>
      <c r="G23" s="9"/>
      <c r="H23" s="9"/>
      <c r="N23" s="22"/>
      <c r="O23" s="22"/>
    </row>
    <row r="24" spans="2:16" x14ac:dyDescent="0.25">
      <c r="B24" s="20"/>
      <c r="C24" s="20" t="s">
        <v>27</v>
      </c>
      <c r="D24" s="20"/>
      <c r="E24" s="20"/>
      <c r="F24" s="20"/>
      <c r="G24" s="20"/>
      <c r="H24" s="9"/>
    </row>
    <row r="25" spans="2:16" x14ac:dyDescent="0.25">
      <c r="B25" s="20" t="s">
        <v>20</v>
      </c>
      <c r="C25" s="20"/>
      <c r="D25" s="20">
        <v>635</v>
      </c>
      <c r="E25" s="20">
        <v>42000</v>
      </c>
      <c r="F25" s="20">
        <f>D25*E25</f>
        <v>26670000</v>
      </c>
      <c r="G25" s="20" t="s">
        <v>24</v>
      </c>
      <c r="H25" s="9"/>
    </row>
    <row r="26" spans="2:16" x14ac:dyDescent="0.25">
      <c r="B26" s="20" t="s">
        <v>23</v>
      </c>
      <c r="C26" s="20">
        <v>64.959999999999994</v>
      </c>
      <c r="D26" s="20">
        <f>C26*10.764</f>
        <v>699.22943999999984</v>
      </c>
      <c r="E26" s="20"/>
      <c r="F26" s="20">
        <f>F25*90%</f>
        <v>24003000</v>
      </c>
      <c r="G26" s="20" t="s">
        <v>11</v>
      </c>
      <c r="H26" s="9"/>
    </row>
    <row r="27" spans="2:16" x14ac:dyDescent="0.25">
      <c r="B27" s="20"/>
      <c r="C27" s="20"/>
      <c r="D27" s="20"/>
      <c r="E27" s="20"/>
      <c r="F27" s="20">
        <f>F25*80%</f>
        <v>21336000</v>
      </c>
      <c r="G27" s="20" t="s">
        <v>12</v>
      </c>
      <c r="H27" s="9"/>
    </row>
    <row r="28" spans="2:16" x14ac:dyDescent="0.25">
      <c r="B28" s="9"/>
      <c r="C28" s="9"/>
      <c r="D28" s="9"/>
      <c r="E28" s="9"/>
      <c r="F28" s="9"/>
      <c r="G28" s="9"/>
      <c r="H28" s="9"/>
    </row>
    <row r="29" spans="2:16" x14ac:dyDescent="0.25">
      <c r="B29" s="9"/>
      <c r="C29" s="9"/>
      <c r="D29" s="9"/>
      <c r="E29" s="9"/>
      <c r="F29" s="9"/>
      <c r="G29" s="9"/>
      <c r="H29" s="9"/>
    </row>
    <row r="30" spans="2:16" x14ac:dyDescent="0.25">
      <c r="B30" s="9"/>
      <c r="C30" s="9"/>
      <c r="D30" s="9"/>
      <c r="E30" s="9"/>
      <c r="F30" s="9"/>
      <c r="G30" s="9"/>
      <c r="H30" s="9"/>
    </row>
    <row r="31" spans="2:16" x14ac:dyDescent="0.25">
      <c r="B31" s="9"/>
      <c r="C31" s="9"/>
      <c r="D31" s="9"/>
      <c r="E31" s="9"/>
      <c r="F31" s="9"/>
      <c r="G31" s="9"/>
      <c r="H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2024-11-26T07:59:02Z</dcterms:modified>
</cp:coreProperties>
</file>