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4\Nov\Nida Raees Qureshi\ProcessingDocuments-012572\"/>
    </mc:Choice>
  </mc:AlternateContent>
  <xr:revisionPtr revIDLastSave="0" documentId="13_ncr:1_{3FC3F7C5-6A6C-4CC4-B44C-E546570122F1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 (12571)" sheetId="47" r:id="rId2"/>
    <sheet name="Calculation (12572)" sheetId="48" r:id="rId3"/>
    <sheet name="20-20" sheetId="4" r:id="rId4"/>
    <sheet name="RR" sheetId="42" r:id="rId5"/>
    <sheet name="Rates" sheetId="46" r:id="rId6"/>
    <sheet name="Area Page" sheetId="45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5" i="48" l="1"/>
  <c r="H25" i="48"/>
  <c r="H23" i="48"/>
  <c r="H22" i="48"/>
  <c r="F18" i="48" l="1"/>
  <c r="H21" i="48"/>
  <c r="H19" i="48"/>
  <c r="I4" i="48"/>
  <c r="I4" i="47"/>
  <c r="R14" i="47"/>
  <c r="R13" i="47"/>
  <c r="P14" i="47"/>
  <c r="P13" i="47"/>
  <c r="S13" i="47" l="1"/>
  <c r="U13" i="47" s="1"/>
  <c r="S14" i="47"/>
  <c r="U14" i="47" s="1"/>
  <c r="C11" i="4"/>
  <c r="B10" i="4"/>
  <c r="C9" i="4"/>
  <c r="C8" i="4"/>
  <c r="O6" i="4" l="1"/>
  <c r="O5" i="4"/>
  <c r="O4" i="4"/>
  <c r="C84" i="48"/>
  <c r="C24" i="48"/>
  <c r="D23" i="48"/>
  <c r="C23" i="48" s="1"/>
  <c r="C14" i="48"/>
  <c r="C11" i="48"/>
  <c r="C10" i="48"/>
  <c r="C8" i="48"/>
  <c r="C6" i="48"/>
  <c r="I3" i="48"/>
  <c r="I5" i="48" s="1"/>
  <c r="I6" i="48" s="1"/>
  <c r="C3" i="48"/>
  <c r="C84" i="47"/>
  <c r="C24" i="47"/>
  <c r="D23" i="47"/>
  <c r="C23" i="47" s="1"/>
  <c r="C14" i="47"/>
  <c r="C10" i="47"/>
  <c r="C11" i="47" s="1"/>
  <c r="C8" i="47"/>
  <c r="C6" i="47"/>
  <c r="I3" i="47"/>
  <c r="I5" i="47" s="1"/>
  <c r="I6" i="47" s="1"/>
  <c r="C3" i="47"/>
  <c r="C7" i="4"/>
  <c r="C6" i="4"/>
  <c r="C5" i="4"/>
  <c r="C4" i="4"/>
  <c r="C3" i="4"/>
  <c r="C2" i="4"/>
  <c r="O3" i="4"/>
  <c r="O2" i="4"/>
  <c r="D12" i="4"/>
  <c r="D11" i="4"/>
  <c r="C12" i="48" l="1"/>
  <c r="C13" i="48"/>
  <c r="C19" i="48" s="1"/>
  <c r="C12" i="47"/>
  <c r="C13" i="47" s="1"/>
  <c r="C19" i="47" s="1"/>
  <c r="D10" i="4"/>
  <c r="Q8" i="4"/>
  <c r="Q7" i="4"/>
  <c r="Q6" i="4"/>
  <c r="P5" i="4"/>
  <c r="D4" i="4"/>
  <c r="D5" i="4"/>
  <c r="D6" i="4"/>
  <c r="D7" i="4"/>
  <c r="D8" i="4"/>
  <c r="D9" i="4"/>
  <c r="D3" i="4"/>
  <c r="G3" i="4"/>
  <c r="D2" i="4"/>
  <c r="G2" i="4"/>
  <c r="Q4" i="4"/>
  <c r="Q3" i="4"/>
  <c r="Q9" i="4"/>
  <c r="Q10" i="4"/>
  <c r="Q11" i="4"/>
  <c r="Q12" i="4"/>
  <c r="Q13" i="4"/>
  <c r="P4" i="4"/>
  <c r="P6" i="4"/>
  <c r="P9" i="4"/>
  <c r="P3" i="4"/>
  <c r="Q2" i="4"/>
  <c r="S2" i="4" s="1"/>
  <c r="C14" i="4"/>
  <c r="P2" i="4"/>
  <c r="F32" i="48" l="1"/>
  <c r="C21" i="48"/>
  <c r="C20" i="48"/>
  <c r="F32" i="47"/>
  <c r="C25" i="47"/>
  <c r="C21" i="47"/>
  <c r="C20" i="47"/>
  <c r="P8" i="4"/>
  <c r="P7" i="4"/>
  <c r="Q5" i="4"/>
  <c r="T5" i="4" s="1"/>
  <c r="D2" i="25"/>
  <c r="S4" i="4"/>
  <c r="S5" i="4"/>
  <c r="S6" i="4"/>
  <c r="F34" i="48" l="1"/>
  <c r="H33" i="48"/>
  <c r="F33" i="48"/>
  <c r="F34" i="47"/>
  <c r="H33" i="47"/>
  <c r="F33" i="47"/>
  <c r="C17" i="4" l="1"/>
  <c r="G26" i="4"/>
  <c r="G34" i="4" s="1"/>
  <c r="S9" i="4"/>
  <c r="S8" i="4"/>
  <c r="S7" i="4"/>
  <c r="S3" i="4" l="1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J15" i="4"/>
  <c r="I15" i="4"/>
  <c r="D14" i="4"/>
  <c r="J14" i="4"/>
  <c r="I14" i="4"/>
  <c r="J13" i="4"/>
  <c r="I13" i="4"/>
  <c r="J12" i="4"/>
  <c r="I12" i="4"/>
  <c r="J11" i="4"/>
  <c r="I11" i="4"/>
  <c r="J10" i="4"/>
  <c r="I10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J19" i="4" l="1"/>
  <c r="I19" i="4"/>
  <c r="E19" i="4"/>
  <c r="J18" i="4"/>
  <c r="I18" i="4"/>
  <c r="E18" i="4"/>
  <c r="J17" i="4"/>
  <c r="I17" i="4"/>
  <c r="J16" i="4"/>
  <c r="I16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<sst xmlns="http://schemas.openxmlformats.org/spreadsheetml/2006/main" count="150" uniqueCount="90">
  <si>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</si>
  <si>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</si>
  <si>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</si>
  <si>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</si>
  <si>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</si>
  <si>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</si>
  <si>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</si>
  <si>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</si>
  <si>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</si>
  <si>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</si>
  <si>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</si>
  <si>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</si>
  <si>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</si>
  <si>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</si>
  <si>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</si>
  <si>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</si>
  <si>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</si>
  <si>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</si>
  <si>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</si>
  <si>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</si>
  <si>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</si>
  <si>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</si>
  <si>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</si>
  <si>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</si>
  <si>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</si>
  <si>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</si>
  <si>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</si>
  <si>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</si>
  <si>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</si>
  <si>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</si>
  <si>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</si>
  <si>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</si>
  <si>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</si>
  <si>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</si>
  <si>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</si>
  <si>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</si>
  <si>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</si>
  <si>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</si>
  <si>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</si>
  <si>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</si>
  <si>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</si>
  <si>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</si>
  <si>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</si>
  <si>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</si>
  <si>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</si>
  <si>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</si>
  <si>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</si>
  <si>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</si>
  <si>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</si>
  <si>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</si>
  <si>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</si>
  <si>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</si>
  <si>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</si>
  <si>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</si>
  <si>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</si>
  <si>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</si>
  <si>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</si>
  <si>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</si>
  <si>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</si>
  <si>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</si>
  <si>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</si>
  <si>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</si>
  <si>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</si>
  <si>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</si>
  <si>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</si>
  <si>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</si>
  <si>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CA</t>
  </si>
  <si>
    <t xml:space="preserve">Measurement </t>
  </si>
  <si>
    <t>FB</t>
  </si>
  <si>
    <t>Total CA</t>
  </si>
  <si>
    <t>page</t>
  </si>
  <si>
    <t xml:space="preserve">CA </t>
  </si>
  <si>
    <t>BUA (10%)</t>
  </si>
  <si>
    <t>Built up area (10%)</t>
  </si>
  <si>
    <t xml:space="preserve">Measurment </t>
  </si>
  <si>
    <t>New</t>
  </si>
  <si>
    <t>SBI (RASMECCC Panvel )</t>
  </si>
  <si>
    <t>As per Agreement</t>
  </si>
  <si>
    <t>As per agreement</t>
  </si>
  <si>
    <t>BUA (10%</t>
  </si>
  <si>
    <t>12th Flr</t>
  </si>
  <si>
    <t>Lead No. 12571</t>
  </si>
  <si>
    <t>1 BHK</t>
  </si>
  <si>
    <t>19.11.22024</t>
  </si>
  <si>
    <t>SBI - RASMECCC Panvel -Noorjahan Saheb Hussain Reerzqde And Adil Saheb Hussain Peerzade  -Residential Flat No. 1206, 12th Floor, Wing - W, Arihant 7 Anaika, Village - Koynavele, State - Maharashtra, India</t>
  </si>
  <si>
    <t>Noorjahan Saheb Hussain Reerzqde</t>
  </si>
  <si>
    <t>Lead No. 12572</t>
  </si>
  <si>
    <t>SBI - RASMECCC Panvel -Nida Raees Qureshi  -Residential Flat No. 1207, 12th Floor, Wing - W, Arihant 7 Anaika, Village - Koynavele, State - Maharashtra, India</t>
  </si>
  <si>
    <t>Nida Raees Qureshi</t>
  </si>
  <si>
    <t>Bal (Plan)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</si>
</sst>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11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" fontId="1" fillId="0" borderId="0" xfId="0" applyNumberFormat="1" applyFont="1"/>
    <xf numFmtId="164" fontId="0" fillId="0" borderId="0" xfId="1" applyNumberFormat="1" applyFont="1" applyFill="1"/>
    <xf numFmtId="43" fontId="3" fillId="0" borderId="0" xfId="1" applyFont="1" applyFill="1"/>
    <xf numFmtId="43" fontId="13" fillId="0" borderId="0" xfId="1" applyFont="1" applyFill="1" applyAlignment="1"/>
    <xf numFmtId="164" fontId="12" fillId="0" borderId="0" xfId="1" applyNumberFormat="1" applyFont="1" applyFill="1"/>
    <xf numFmtId="0" fontId="12" fillId="0" borderId="4" xfId="0" applyFont="1" applyBorder="1"/>
    <xf numFmtId="3" fontId="0" fillId="2" borderId="0" xfId="0" applyNumberFormat="1" applyFill="1"/>
    <xf numFmtId="4" fontId="0" fillId="2" borderId="0" xfId="0" applyNumberFormat="1" applyFill="1"/>
    <xf numFmtId="43" fontId="2" fillId="2" borderId="0" xfId="1" applyFont="1" applyFill="1"/>
    <xf numFmtId="0" fontId="16" fillId="3" borderId="0" xfId="0" applyFont="1" applyFill="1"/>
    <xf numFmtId="1" fontId="16" fillId="3" borderId="0" xfId="0" applyNumberFormat="1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1377461</xdr:colOff>
      <xdr:row>7</xdr:row>
      <xdr:rowOff>159728</xdr:rowOff>
    </xdr:from>
    <xdr:to>
      <xdr:col>12</xdr:col>
      <xdr:colOff>32637</xdr:colOff>
      <xdr:row>22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F6819-F903-2AFD-63E4-A77AAE65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3061" y="1731353"/>
          <a:ext cx="5179801" cy="2916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11</xdr:row>
      <xdr:rowOff>180975</xdr:rowOff>
    </xdr:from>
    <xdr:to>
      <xdr:col>17</xdr:col>
      <xdr:colOff>147387</xdr:colOff>
      <xdr:row>35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8BC41-7026-0035-CE0E-4D48E1FBB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276475"/>
          <a:ext cx="9577137" cy="4572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124948</xdr:colOff>
      <xdr:row>43</xdr:row>
      <xdr:rowOff>58301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F321BB4-2FCE-B8C0-3733-43ED0020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9748" cy="824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525139</xdr:colOff>
      <xdr:row>80</xdr:row>
      <xdr:rowOff>86641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597485E-C2F8-D86F-DA33-026AEDCAB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059539" cy="6563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201244</xdr:colOff>
      <xdr:row>126</xdr:row>
      <xdr:rowOff>20196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F263273-D857-1318-F293-FFC6A425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8735644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11</xdr:col>
      <xdr:colOff>239094</xdr:colOff>
      <xdr:row>164</xdr:row>
      <xdr:rowOff>162905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158583F-923F-D8E1-ADAD-18DBE950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84000"/>
          <a:ext cx="6944694" cy="7020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11</xdr:col>
      <xdr:colOff>420094</xdr:colOff>
      <xdr:row>205</xdr:row>
      <xdr:rowOff>1010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F8045BA-04B9-0DC9-5389-A89E701BC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813500"/>
          <a:ext cx="7125694" cy="724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11</xdr:col>
      <xdr:colOff>258147</xdr:colOff>
      <xdr:row>247</xdr:row>
      <xdr:rowOff>172564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9F7E04D-CD52-DDAF-C3E8-8A4EB77C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243000"/>
          <a:ext cx="6963747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14</xdr:col>
      <xdr:colOff>306034</xdr:colOff>
      <xdr:row>294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D90E4-0549-C4A7-EA84-D433CA515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625000"/>
          <a:ext cx="8840434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14</xdr:col>
      <xdr:colOff>429876</xdr:colOff>
      <xdr:row>343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3F112-8A46-26CB-6A80-089D0938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578500"/>
          <a:ext cx="8964276" cy="8821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14</xdr:col>
      <xdr:colOff>172665</xdr:colOff>
      <xdr:row>388</xdr:row>
      <xdr:rowOff>77354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623F9D-5E26-A681-9F29-CAE23CE6D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5722500"/>
          <a:ext cx="8707065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14</xdr:col>
      <xdr:colOff>125033</xdr:colOff>
      <xdr:row>434</xdr:row>
      <xdr:rowOff>48802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F5B854-4405-0B7C-F5F2-3A326A95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4295000"/>
          <a:ext cx="8659433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</xdr:row>
      <xdr:rowOff>0</xdr:rowOff>
    </xdr:from>
    <xdr:to>
      <xdr:col>27</xdr:col>
      <xdr:colOff>270494</xdr:colOff>
      <xdr:row>142</xdr:row>
      <xdr:rowOff>115167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6076A3-062A-1B9D-28E1-F31439AA1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0"/>
          <a:ext cx="16690129" cy="6211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588412</xdr:colOff>
      <xdr:row>33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4F968-B58B-53FC-282C-8E6FC4BB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926700" cy="64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124557</xdr:rowOff>
    </xdr:from>
    <xdr:to>
      <xdr:col>18</xdr:col>
      <xdr:colOff>504225</xdr:colOff>
      <xdr:row>78</xdr:row>
      <xdr:rowOff>11358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120E82-680F-8E51-7055-A0A99474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982557"/>
          <a:ext cx="11450648" cy="7887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E19" sqref="E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125170*0.1</f>
        <v>12517</v>
      </c>
      <c r="E2" s="40">
        <f>C3+D2</f>
        <v>84517</v>
      </c>
      <c r="G2" s="120" t="s">
        <v>45</v>
      </c>
      <c r="H2" s="121"/>
    </row>
    <row r="3" spans="2:17" ht="15.75" thickBot="1" x14ac:dyDescent="0.3">
      <c r="B3" s="32" t="s">
        <v>34</v>
      </c>
      <c r="C3" s="34">
        <v>72000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35</v>
      </c>
      <c r="C4" s="34">
        <v>7200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25</v>
      </c>
      <c r="L4" s="59" t="s">
        <v>26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79200</v>
      </c>
      <c r="D5" s="36" t="s">
        <v>36</v>
      </c>
      <c r="E5" s="37">
        <f>ROUND(C5/10.764,0)</f>
        <v>7358</v>
      </c>
      <c r="F5" s="36" t="s">
        <v>37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49960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27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29240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29</v>
      </c>
      <c r="L7" s="62" t="s">
        <v>30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28363</v>
      </c>
      <c r="E9" s="32"/>
      <c r="F9" s="32"/>
      <c r="G9" s="55">
        <v>6</v>
      </c>
      <c r="H9" s="56">
        <v>6</v>
      </c>
      <c r="I9" s="57">
        <v>94</v>
      </c>
      <c r="K9" s="68" t="s">
        <v>28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78323</v>
      </c>
      <c r="D10" s="36" t="s">
        <v>36</v>
      </c>
      <c r="E10" s="37">
        <f>ROUND(C10/10.764,0)</f>
        <v>7276</v>
      </c>
      <c r="F10" s="36" t="s">
        <v>37</v>
      </c>
      <c r="G10" s="55">
        <v>7</v>
      </c>
      <c r="H10" s="56">
        <v>7</v>
      </c>
      <c r="I10" s="57">
        <v>93</v>
      </c>
      <c r="K10" s="70" t="s">
        <v>31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32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38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33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39</v>
      </c>
      <c r="C13" s="41">
        <v>0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40</v>
      </c>
      <c r="C14" s="41">
        <f>C12-C13</f>
        <v>2024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>
        <f>60-C14</f>
        <v>-1964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67106-DFEF-4032-B842-A8BCC3898749}">
  <dimension ref="A1:U84"/>
  <sheetViews>
    <sheetView topLeftCell="B1" zoomScaleNormal="100" workbookViewId="0">
      <selection activeCell="H4" sqref="H4:I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  <col min="12" max="12" width="15" customWidth="1"/>
    <col min="13" max="13" width="6" customWidth="1"/>
    <col min="14" max="14" width="5.5703125" customWidth="1"/>
  </cols>
  <sheetData>
    <row r="1" spans="1:21" x14ac:dyDescent="0.25">
      <c r="A1" s="7"/>
      <c r="B1" s="8"/>
      <c r="C1" s="8"/>
      <c r="D1" s="9"/>
    </row>
    <row r="2" spans="1:21" x14ac:dyDescent="0.25">
      <c r="A2" s="10"/>
      <c r="C2" s="94" t="s">
        <v>80</v>
      </c>
      <c r="D2" s="12"/>
      <c r="F2" s="5"/>
      <c r="G2" s="5" t="s">
        <v>59</v>
      </c>
      <c r="H2" s="5"/>
      <c r="I2" s="84"/>
    </row>
    <row r="3" spans="1:21" ht="18.75" x14ac:dyDescent="0.3">
      <c r="A3" s="10" t="s">
        <v>9</v>
      </c>
      <c r="B3" s="13"/>
      <c r="C3" s="95">
        <f>C4+C5</f>
        <v>10200</v>
      </c>
      <c r="D3" s="14" t="s">
        <v>57</v>
      </c>
      <c r="F3" s="83" t="s">
        <v>78</v>
      </c>
      <c r="G3" s="84" t="s">
        <v>71</v>
      </c>
      <c r="H3" s="88">
        <v>33.9</v>
      </c>
      <c r="I3" s="85">
        <f>H3*10.764</f>
        <v>364.89959999999996</v>
      </c>
      <c r="K3" s="4" t="s">
        <v>74</v>
      </c>
      <c r="L3" t="s">
        <v>66</v>
      </c>
    </row>
    <row r="4" spans="1:21" ht="30" x14ac:dyDescent="0.25">
      <c r="A4" s="15" t="s">
        <v>10</v>
      </c>
      <c r="B4" s="13"/>
      <c r="C4" s="95">
        <v>2600</v>
      </c>
      <c r="D4" s="16"/>
      <c r="F4" s="102" t="s">
        <v>82</v>
      </c>
      <c r="G4" s="84" t="s">
        <v>89</v>
      </c>
      <c r="H4" s="84">
        <v>2.0630000000000002</v>
      </c>
      <c r="I4" s="85">
        <f>H4*10.764</f>
        <v>22.206132</v>
      </c>
    </row>
    <row r="5" spans="1:21" x14ac:dyDescent="0.25">
      <c r="A5" s="10" t="s">
        <v>11</v>
      </c>
      <c r="B5" s="13"/>
      <c r="C5" s="95">
        <v>7600</v>
      </c>
      <c r="D5" s="16"/>
      <c r="F5" s="84"/>
      <c r="G5" s="123" t="s">
        <v>69</v>
      </c>
      <c r="H5" s="123"/>
      <c r="I5" s="85">
        <f>I3+I4</f>
        <v>387.10573199999999</v>
      </c>
      <c r="K5" s="117" t="s">
        <v>77</v>
      </c>
      <c r="L5" s="117"/>
    </row>
    <row r="6" spans="1:21" x14ac:dyDescent="0.25">
      <c r="A6" s="10" t="s">
        <v>12</v>
      </c>
      <c r="B6" s="13"/>
      <c r="C6" s="95">
        <f>C4</f>
        <v>2600</v>
      </c>
      <c r="D6" s="16"/>
      <c r="F6" s="84"/>
      <c r="G6" s="84" t="s">
        <v>79</v>
      </c>
      <c r="H6" s="84">
        <v>37.29</v>
      </c>
      <c r="I6" s="85">
        <f>I5*1.1</f>
        <v>425.81630520000004</v>
      </c>
      <c r="K6" s="117" t="s">
        <v>83</v>
      </c>
      <c r="L6" s="117">
        <v>3668000</v>
      </c>
    </row>
    <row r="7" spans="1:21" x14ac:dyDescent="0.25">
      <c r="A7" s="10" t="s">
        <v>13</v>
      </c>
      <c r="B7" s="17"/>
      <c r="C7" s="4">
        <v>0</v>
      </c>
      <c r="D7" s="18"/>
    </row>
    <row r="8" spans="1:21" x14ac:dyDescent="0.25">
      <c r="A8" s="10" t="s">
        <v>14</v>
      </c>
      <c r="B8" s="17"/>
      <c r="C8" s="4">
        <f>C9-C7</f>
        <v>60</v>
      </c>
      <c r="D8" s="103" t="s">
        <v>75</v>
      </c>
      <c r="E8" s="103">
        <v>0</v>
      </c>
      <c r="L8" s="4"/>
      <c r="M8" s="4"/>
    </row>
    <row r="9" spans="1:21" x14ac:dyDescent="0.25">
      <c r="A9" s="10" t="s">
        <v>15</v>
      </c>
      <c r="B9" s="17"/>
      <c r="C9" s="4">
        <v>60</v>
      </c>
      <c r="D9" s="104"/>
      <c r="E9" s="103">
        <v>2024</v>
      </c>
    </row>
    <row r="10" spans="1:21" ht="30" x14ac:dyDescent="0.25">
      <c r="A10" s="15" t="s">
        <v>16</v>
      </c>
      <c r="B10" s="17"/>
      <c r="C10" s="4">
        <f>90*C7/C9</f>
        <v>0</v>
      </c>
      <c r="D10" s="4"/>
      <c r="E10" s="5"/>
      <c r="F10" s="82"/>
      <c r="G10" s="82"/>
    </row>
    <row r="11" spans="1:21" x14ac:dyDescent="0.25">
      <c r="A11" s="10"/>
      <c r="B11" s="19"/>
      <c r="C11" s="96">
        <f>C10%</f>
        <v>0</v>
      </c>
      <c r="D11" s="20"/>
      <c r="E11" s="3"/>
    </row>
    <row r="12" spans="1:21" x14ac:dyDescent="0.25">
      <c r="A12" s="10" t="s">
        <v>17</v>
      </c>
      <c r="B12" s="13"/>
      <c r="C12" s="95">
        <f>C6*C11</f>
        <v>0</v>
      </c>
      <c r="D12" s="16"/>
    </row>
    <row r="13" spans="1:21" x14ac:dyDescent="0.25">
      <c r="A13" s="10" t="s">
        <v>18</v>
      </c>
      <c r="B13" s="13"/>
      <c r="C13" s="95">
        <f>C6-C12</f>
        <v>2600</v>
      </c>
      <c r="D13" s="16"/>
      <c r="H13" s="4"/>
      <c r="M13" s="82"/>
      <c r="N13">
        <v>6</v>
      </c>
      <c r="O13">
        <v>33.905000000000001</v>
      </c>
      <c r="P13" s="82">
        <f>O13*10.764</f>
        <v>364.95341999999999</v>
      </c>
      <c r="Q13">
        <v>2.0630000000000002</v>
      </c>
      <c r="R13" s="82">
        <f t="shared" ref="R13:R14" si="0">Q13*10.764</f>
        <v>22.206132</v>
      </c>
      <c r="S13" s="82">
        <f>P13+R13</f>
        <v>387.15955200000002</v>
      </c>
      <c r="T13">
        <v>9600</v>
      </c>
      <c r="U13">
        <f>S13*T13</f>
        <v>3716731.6992000001</v>
      </c>
    </row>
    <row r="14" spans="1:21" x14ac:dyDescent="0.25">
      <c r="A14" s="10" t="s">
        <v>11</v>
      </c>
      <c r="B14" s="13"/>
      <c r="C14" s="95">
        <f>C5</f>
        <v>7600</v>
      </c>
      <c r="D14" s="16"/>
      <c r="F14" s="82"/>
      <c r="G14" s="82"/>
      <c r="H14" s="4"/>
      <c r="N14">
        <v>7</v>
      </c>
      <c r="O14">
        <v>33.905000000000001</v>
      </c>
      <c r="P14" s="82">
        <f>O14*10.764</f>
        <v>364.95341999999999</v>
      </c>
      <c r="Q14">
        <v>2.0630000000000002</v>
      </c>
      <c r="R14" s="82">
        <f t="shared" si="0"/>
        <v>22.206132</v>
      </c>
      <c r="S14" s="82">
        <f>P14+R14</f>
        <v>387.15955200000002</v>
      </c>
      <c r="T14">
        <v>9600</v>
      </c>
      <c r="U14">
        <f>S14*T14</f>
        <v>3716731.6992000001</v>
      </c>
    </row>
    <row r="15" spans="1:21" x14ac:dyDescent="0.25">
      <c r="B15" s="13"/>
      <c r="C15" s="95"/>
      <c r="D15" s="16"/>
      <c r="H15" s="4"/>
    </row>
    <row r="16" spans="1:21" x14ac:dyDescent="0.25">
      <c r="A16" s="21" t="s">
        <v>19</v>
      </c>
      <c r="B16" s="22"/>
      <c r="C16" s="97">
        <v>9800</v>
      </c>
      <c r="D16" s="14"/>
      <c r="E16" s="105"/>
      <c r="H16" s="82"/>
    </row>
    <row r="17" spans="1:19" x14ac:dyDescent="0.25">
      <c r="B17" s="17"/>
      <c r="C17" s="4"/>
      <c r="D17" s="18"/>
      <c r="H17" s="82"/>
      <c r="S17" s="82"/>
    </row>
    <row r="18" spans="1:19" ht="16.5" x14ac:dyDescent="0.3">
      <c r="A18" s="21" t="s">
        <v>66</v>
      </c>
      <c r="B18" s="5"/>
      <c r="C18" s="98">
        <v>387</v>
      </c>
      <c r="D18" s="44"/>
      <c r="E18" s="45"/>
      <c r="S18" s="82"/>
    </row>
    <row r="19" spans="1:19" x14ac:dyDescent="0.25">
      <c r="A19" s="10"/>
      <c r="B19" s="4"/>
      <c r="C19" s="99">
        <f>C18*C16</f>
        <v>3792600</v>
      </c>
      <c r="D19" t="s">
        <v>42</v>
      </c>
      <c r="E19" s="23"/>
      <c r="H19" s="82"/>
    </row>
    <row r="20" spans="1:19" x14ac:dyDescent="0.25">
      <c r="A20" s="10"/>
      <c r="B20" s="40"/>
      <c r="C20" s="40">
        <f>C19*0.98</f>
        <v>3716748</v>
      </c>
      <c r="D20" t="s">
        <v>20</v>
      </c>
      <c r="E20" s="24"/>
      <c r="F20" s="6"/>
      <c r="H20" s="82"/>
    </row>
    <row r="21" spans="1:19" x14ac:dyDescent="0.25">
      <c r="A21" s="10"/>
      <c r="C21" s="40">
        <f>C19*80%</f>
        <v>3034080</v>
      </c>
      <c r="D21" t="s">
        <v>21</v>
      </c>
      <c r="E21" s="24"/>
      <c r="F21" s="40"/>
    </row>
    <row r="22" spans="1:19" x14ac:dyDescent="0.25">
      <c r="A22" s="10"/>
      <c r="E22" s="40"/>
    </row>
    <row r="23" spans="1:19" x14ac:dyDescent="0.25">
      <c r="A23" s="25" t="s">
        <v>22</v>
      </c>
      <c r="B23" s="26"/>
      <c r="C23" s="100">
        <f>C4*D23</f>
        <v>1106820.0000000002</v>
      </c>
      <c r="D23" s="27">
        <f>C18*1.1</f>
        <v>425.70000000000005</v>
      </c>
      <c r="E23" s="40"/>
    </row>
    <row r="24" spans="1:19" x14ac:dyDescent="0.25">
      <c r="A24" s="114" t="s">
        <v>23</v>
      </c>
      <c r="B24" s="93"/>
      <c r="C24" s="93">
        <f>433.4*10438</f>
        <v>4523829.2</v>
      </c>
    </row>
    <row r="25" spans="1:19" x14ac:dyDescent="0.25">
      <c r="A25" s="28" t="s">
        <v>24</v>
      </c>
      <c r="B25" s="11"/>
      <c r="C25" s="40">
        <f>C19*0.025/12</f>
        <v>7901.25</v>
      </c>
      <c r="D25" s="24"/>
    </row>
    <row r="26" spans="1:19" x14ac:dyDescent="0.25">
      <c r="C26" s="40"/>
      <c r="D26" s="24"/>
      <c r="F26" s="84" t="s">
        <v>81</v>
      </c>
    </row>
    <row r="27" spans="1:19" x14ac:dyDescent="0.25">
      <c r="A27" s="5" t="s">
        <v>84</v>
      </c>
      <c r="B27" s="5"/>
      <c r="C27" s="101"/>
      <c r="D27" s="86"/>
    </row>
    <row r="28" spans="1:19" x14ac:dyDescent="0.25">
      <c r="D28" s="82"/>
    </row>
    <row r="29" spans="1:19" x14ac:dyDescent="0.25">
      <c r="D29"/>
      <c r="G29" s="3"/>
      <c r="H29" s="3"/>
    </row>
    <row r="30" spans="1:19" ht="18.75" x14ac:dyDescent="0.3">
      <c r="A30" s="117" t="s">
        <v>77</v>
      </c>
      <c r="B30" s="117"/>
      <c r="D30"/>
      <c r="E30" s="122" t="s">
        <v>76</v>
      </c>
      <c r="F30" s="122"/>
      <c r="G30" s="3"/>
      <c r="H30" s="87"/>
      <c r="I30" s="40"/>
    </row>
    <row r="31" spans="1:19" ht="18.75" x14ac:dyDescent="0.3">
      <c r="A31" s="117" t="s">
        <v>83</v>
      </c>
      <c r="B31" s="117">
        <v>3668000</v>
      </c>
      <c r="D31"/>
      <c r="E31" s="122" t="s">
        <v>85</v>
      </c>
      <c r="F31" s="122"/>
      <c r="G31" s="3"/>
      <c r="H31" s="3"/>
    </row>
    <row r="32" spans="1:19" ht="18.75" x14ac:dyDescent="0.3">
      <c r="D32"/>
      <c r="E32" s="106" t="s">
        <v>42</v>
      </c>
      <c r="F32" s="106">
        <f>C19</f>
        <v>3792600</v>
      </c>
      <c r="G32" s="3"/>
      <c r="H32" s="3"/>
    </row>
    <row r="33" spans="1:8" ht="18.75" x14ac:dyDescent="0.3">
      <c r="D33"/>
      <c r="E33" s="106" t="s">
        <v>20</v>
      </c>
      <c r="F33" s="106">
        <f>F32*98%</f>
        <v>3716748</v>
      </c>
      <c r="G33" s="3"/>
      <c r="H33" s="87">
        <f>F32*80</f>
        <v>303408000</v>
      </c>
    </row>
    <row r="34" spans="1:8" ht="18.75" x14ac:dyDescent="0.3">
      <c r="D34"/>
      <c r="E34" s="106" t="s">
        <v>21</v>
      </c>
      <c r="F34" s="106">
        <f>F32*80%</f>
        <v>3034080</v>
      </c>
      <c r="G34" s="3"/>
      <c r="H34" s="3"/>
    </row>
    <row r="35" spans="1:8" x14ac:dyDescent="0.25">
      <c r="D35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3">
    <mergeCell ref="E30:F30"/>
    <mergeCell ref="E31:F31"/>
    <mergeCell ref="G5:H5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E17CC-F057-4BE3-9A22-51814A3F8301}">
  <dimension ref="A1:M84"/>
  <sheetViews>
    <sheetView tabSelected="1" zoomScale="115" zoomScaleNormal="115" workbookViewId="0">
      <selection activeCell="F15" sqref="F1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10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94" t="s">
        <v>80</v>
      </c>
      <c r="D2" s="12"/>
      <c r="F2" s="5"/>
      <c r="G2" s="5" t="s">
        <v>59</v>
      </c>
      <c r="H2" s="5"/>
      <c r="I2" s="84"/>
    </row>
    <row r="3" spans="1:13" ht="18.75" x14ac:dyDescent="0.3">
      <c r="A3" s="10" t="s">
        <v>9</v>
      </c>
      <c r="B3" s="13"/>
      <c r="C3" s="95">
        <f>C4+C5</f>
        <v>9600</v>
      </c>
      <c r="D3" s="14" t="s">
        <v>57</v>
      </c>
      <c r="F3" s="83" t="s">
        <v>78</v>
      </c>
      <c r="G3" s="84" t="s">
        <v>71</v>
      </c>
      <c r="H3" s="88">
        <v>33.9</v>
      </c>
      <c r="I3" s="85">
        <f>H3*10.764</f>
        <v>364.89959999999996</v>
      </c>
      <c r="K3" s="4" t="s">
        <v>74</v>
      </c>
      <c r="L3" t="s">
        <v>66</v>
      </c>
    </row>
    <row r="4" spans="1:13" ht="30" x14ac:dyDescent="0.25">
      <c r="A4" s="15" t="s">
        <v>10</v>
      </c>
      <c r="B4" s="13"/>
      <c r="C4" s="95">
        <v>2600</v>
      </c>
      <c r="D4" s="16"/>
      <c r="F4" s="102" t="s">
        <v>82</v>
      </c>
      <c r="G4" s="84" t="s">
        <v>89</v>
      </c>
      <c r="H4" s="84">
        <v>2.0630000000000002</v>
      </c>
      <c r="I4" s="85">
        <f>H4*10.764</f>
        <v>22.206132</v>
      </c>
    </row>
    <row r="5" spans="1:13" x14ac:dyDescent="0.25">
      <c r="A5" s="10" t="s">
        <v>11</v>
      </c>
      <c r="B5" s="13"/>
      <c r="C5" s="95">
        <v>7000</v>
      </c>
      <c r="D5" s="16"/>
      <c r="F5" s="5"/>
      <c r="G5" s="84" t="s">
        <v>69</v>
      </c>
      <c r="H5" s="84"/>
      <c r="I5" s="85">
        <f>SUM(I3:I4)</f>
        <v>387.10573199999999</v>
      </c>
    </row>
    <row r="6" spans="1:13" x14ac:dyDescent="0.25">
      <c r="A6" s="10" t="s">
        <v>12</v>
      </c>
      <c r="B6" s="13"/>
      <c r="C6" s="95">
        <f>C4</f>
        <v>2600</v>
      </c>
      <c r="D6" s="16"/>
      <c r="F6" s="5"/>
      <c r="G6" s="118" t="s">
        <v>79</v>
      </c>
      <c r="H6" s="118">
        <v>37.29</v>
      </c>
      <c r="I6" s="119">
        <f>I5*1.1</f>
        <v>425.81630520000004</v>
      </c>
    </row>
    <row r="7" spans="1:13" x14ac:dyDescent="0.25">
      <c r="A7" s="10" t="s">
        <v>13</v>
      </c>
      <c r="B7" s="17"/>
      <c r="C7" s="4">
        <v>0</v>
      </c>
      <c r="D7" s="18"/>
    </row>
    <row r="8" spans="1:13" x14ac:dyDescent="0.25">
      <c r="A8" s="10" t="s">
        <v>14</v>
      </c>
      <c r="B8" s="17"/>
      <c r="C8" s="4">
        <f>C9-C7</f>
        <v>60</v>
      </c>
      <c r="D8" s="103" t="s">
        <v>75</v>
      </c>
      <c r="E8" s="103">
        <v>0</v>
      </c>
      <c r="L8" s="4"/>
      <c r="M8" s="4"/>
    </row>
    <row r="9" spans="1:13" x14ac:dyDescent="0.25">
      <c r="A9" s="10" t="s">
        <v>15</v>
      </c>
      <c r="B9" s="17"/>
      <c r="C9" s="4">
        <v>60</v>
      </c>
      <c r="D9" s="104"/>
      <c r="E9" s="103">
        <v>2024</v>
      </c>
    </row>
    <row r="10" spans="1:13" ht="30" x14ac:dyDescent="0.25">
      <c r="A10" s="15" t="s">
        <v>16</v>
      </c>
      <c r="B10" s="17"/>
      <c r="C10" s="4">
        <f>90*C7/C9</f>
        <v>0</v>
      </c>
      <c r="D10" s="4"/>
      <c r="E10" s="5"/>
      <c r="F10" s="82"/>
      <c r="G10" s="82"/>
    </row>
    <row r="11" spans="1:13" x14ac:dyDescent="0.25">
      <c r="A11" s="10"/>
      <c r="B11" s="19"/>
      <c r="C11" s="96">
        <f>C10%</f>
        <v>0</v>
      </c>
      <c r="D11" s="20"/>
      <c r="E11" s="3"/>
    </row>
    <row r="12" spans="1:13" x14ac:dyDescent="0.25">
      <c r="A12" s="10" t="s">
        <v>17</v>
      </c>
      <c r="B12" s="13"/>
      <c r="C12" s="95">
        <f>C6*C11</f>
        <v>0</v>
      </c>
      <c r="D12" s="16"/>
    </row>
    <row r="13" spans="1:13" x14ac:dyDescent="0.25">
      <c r="A13" s="10" t="s">
        <v>18</v>
      </c>
      <c r="B13" s="13"/>
      <c r="C13" s="95">
        <f>C6-C12</f>
        <v>2600</v>
      </c>
      <c r="D13" s="16"/>
      <c r="H13" s="4"/>
      <c r="M13" s="82"/>
    </row>
    <row r="14" spans="1:13" x14ac:dyDescent="0.25">
      <c r="A14" s="10" t="s">
        <v>11</v>
      </c>
      <c r="B14" s="13"/>
      <c r="C14" s="95">
        <f>C5</f>
        <v>7000</v>
      </c>
      <c r="D14" s="16"/>
      <c r="F14" s="82"/>
      <c r="G14" s="82"/>
      <c r="H14" s="4"/>
    </row>
    <row r="15" spans="1:13" x14ac:dyDescent="0.25">
      <c r="B15" s="13"/>
      <c r="C15" s="95"/>
      <c r="D15" s="16"/>
      <c r="H15" s="4"/>
    </row>
    <row r="16" spans="1:13" x14ac:dyDescent="0.25">
      <c r="A16" s="21" t="s">
        <v>19</v>
      </c>
      <c r="B16" s="22"/>
      <c r="C16" s="97">
        <v>9600</v>
      </c>
      <c r="D16" s="14"/>
      <c r="E16" s="105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21" t="s">
        <v>66</v>
      </c>
      <c r="B18" s="5"/>
      <c r="C18" s="98">
        <v>387</v>
      </c>
      <c r="D18" s="44"/>
      <c r="E18" s="45"/>
      <c r="F18" s="99">
        <f>C19</f>
        <v>3715200</v>
      </c>
    </row>
    <row r="19" spans="1:9" x14ac:dyDescent="0.25">
      <c r="A19" s="10"/>
      <c r="B19" s="4"/>
      <c r="C19" s="99">
        <f>C18*C16</f>
        <v>3715200</v>
      </c>
      <c r="D19" t="s">
        <v>42</v>
      </c>
      <c r="E19" s="23"/>
      <c r="F19">
        <v>36680</v>
      </c>
      <c r="H19" s="82" t="e">
        <f>F193792600</f>
        <v>#NAME?</v>
      </c>
    </row>
    <row r="20" spans="1:9" x14ac:dyDescent="0.25">
      <c r="A20" s="10"/>
      <c r="B20" s="40"/>
      <c r="C20" s="40">
        <f>C19*0.98</f>
        <v>3640896</v>
      </c>
      <c r="D20" t="s">
        <v>20</v>
      </c>
      <c r="E20" s="24"/>
      <c r="F20" s="6">
        <v>286760</v>
      </c>
      <c r="H20" s="82"/>
    </row>
    <row r="21" spans="1:9" x14ac:dyDescent="0.25">
      <c r="A21" s="10"/>
      <c r="C21" s="40">
        <f>C19*80%</f>
        <v>2972160</v>
      </c>
      <c r="D21" t="s">
        <v>21</v>
      </c>
      <c r="E21" s="24"/>
      <c r="F21" s="40">
        <v>250000</v>
      </c>
      <c r="H21" s="40">
        <f>SUM(F18:F21)</f>
        <v>4288640</v>
      </c>
    </row>
    <row r="22" spans="1:9" x14ac:dyDescent="0.25">
      <c r="A22" s="10"/>
      <c r="E22" s="40"/>
      <c r="H22" s="40">
        <f>H21*0.98</f>
        <v>4202867.2</v>
      </c>
    </row>
    <row r="23" spans="1:9" x14ac:dyDescent="0.25">
      <c r="A23" s="25" t="s">
        <v>22</v>
      </c>
      <c r="B23" s="26"/>
      <c r="C23" s="100">
        <f>C4*D23</f>
        <v>1106820.0000000002</v>
      </c>
      <c r="D23" s="27">
        <f>C18*1.1</f>
        <v>425.70000000000005</v>
      </c>
      <c r="E23" s="40"/>
      <c r="H23" s="40">
        <f>H21*80%</f>
        <v>3430912</v>
      </c>
    </row>
    <row r="24" spans="1:9" x14ac:dyDescent="0.25">
      <c r="A24" s="114" t="s">
        <v>23</v>
      </c>
      <c r="B24" s="93"/>
      <c r="C24" s="93">
        <f>433.4*10438</f>
        <v>4523829.2</v>
      </c>
    </row>
    <row r="25" spans="1:9" x14ac:dyDescent="0.25">
      <c r="A25" s="28" t="s">
        <v>24</v>
      </c>
      <c r="B25" s="11"/>
      <c r="C25" s="40">
        <f>H21*0.025/12</f>
        <v>8934.6666666666661</v>
      </c>
      <c r="D25" s="24"/>
      <c r="H25" s="40" t="e">
        <f>H19*0.025/12</f>
        <v>#NAME?</v>
      </c>
    </row>
    <row r="26" spans="1:9" x14ac:dyDescent="0.25">
      <c r="C26" s="40"/>
      <c r="D26" s="24"/>
      <c r="F26" s="84" t="s">
        <v>86</v>
      </c>
    </row>
    <row r="27" spans="1:9" x14ac:dyDescent="0.25">
      <c r="A27" s="5" t="s">
        <v>87</v>
      </c>
      <c r="B27" s="5"/>
      <c r="C27" s="101"/>
      <c r="D27" s="86"/>
    </row>
    <row r="28" spans="1:9" x14ac:dyDescent="0.25">
      <c r="D28" s="82"/>
    </row>
    <row r="29" spans="1:9" x14ac:dyDescent="0.25">
      <c r="D29"/>
      <c r="G29" s="3"/>
      <c r="H29" s="3"/>
    </row>
    <row r="30" spans="1:9" ht="18.75" x14ac:dyDescent="0.3">
      <c r="A30" s="117" t="s">
        <v>77</v>
      </c>
      <c r="B30" s="117"/>
      <c r="D30"/>
      <c r="E30" s="122" t="s">
        <v>76</v>
      </c>
      <c r="F30" s="122"/>
      <c r="G30" s="3"/>
      <c r="H30" s="87"/>
      <c r="I30" s="40"/>
    </row>
    <row r="31" spans="1:9" ht="18.75" x14ac:dyDescent="0.3">
      <c r="A31" s="117" t="s">
        <v>83</v>
      </c>
      <c r="B31" s="117">
        <v>3668000</v>
      </c>
      <c r="D31"/>
      <c r="E31" s="122" t="s">
        <v>88</v>
      </c>
      <c r="F31" s="122"/>
      <c r="G31" s="3"/>
      <c r="H31" s="3"/>
    </row>
    <row r="32" spans="1:9" ht="18.75" x14ac:dyDescent="0.3">
      <c r="D32"/>
      <c r="E32" s="106" t="s">
        <v>42</v>
      </c>
      <c r="F32" s="106">
        <f>C19</f>
        <v>3715200</v>
      </c>
      <c r="G32" s="3"/>
      <c r="H32" s="3"/>
    </row>
    <row r="33" spans="1:8" ht="18.75" x14ac:dyDescent="0.3">
      <c r="D33"/>
      <c r="E33" s="106" t="s">
        <v>20</v>
      </c>
      <c r="F33" s="106">
        <f>F32*98%</f>
        <v>3640896</v>
      </c>
      <c r="G33" s="3"/>
      <c r="H33" s="87">
        <f>F32*80</f>
        <v>297216000</v>
      </c>
    </row>
    <row r="34" spans="1:8" ht="18.75" x14ac:dyDescent="0.3">
      <c r="D34"/>
      <c r="E34" s="106" t="s">
        <v>21</v>
      </c>
      <c r="F34" s="106">
        <f>F32*80%</f>
        <v>2972160</v>
      </c>
      <c r="G34" s="3"/>
      <c r="H34" s="3"/>
    </row>
    <row r="35" spans="1:8" x14ac:dyDescent="0.25">
      <c r="D35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6"/>
  <sheetViews>
    <sheetView zoomScaleNormal="100" workbookViewId="0">
      <selection activeCell="S3" sqref="S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7" width="12.85546875" customWidth="1"/>
    <col min="18" max="18" width="16.140625" customWidth="1"/>
    <col min="19" max="19" width="13.85546875" customWidth="1"/>
    <col min="20" max="20" width="19.2851562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 x14ac:dyDescent="0.25">
      <c r="A1" s="1" t="s">
        <v>0</v>
      </c>
      <c r="B1" s="1" t="s">
        <v>4</v>
      </c>
      <c r="C1" s="1" t="s">
        <v>73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66</v>
      </c>
      <c r="P1" s="1" t="s">
        <v>72</v>
      </c>
      <c r="Q1" s="1" t="s">
        <v>65</v>
      </c>
      <c r="R1" s="1" t="s">
        <v>1</v>
      </c>
      <c r="S1" s="1" t="s">
        <v>66</v>
      </c>
    </row>
    <row r="2" spans="1:35" x14ac:dyDescent="0.25">
      <c r="B2" s="5">
        <v>556</v>
      </c>
      <c r="C2" s="5">
        <f t="shared" ref="C2:C9" si="0">B2*1.1</f>
        <v>611.6</v>
      </c>
      <c r="D2" s="116">
        <f>C2*1.2</f>
        <v>733.92</v>
      </c>
      <c r="E2" s="116">
        <v>5488000</v>
      </c>
      <c r="F2" s="116">
        <f t="shared" ref="F2:F15" si="1">ROUND((E2/B2),0)</f>
        <v>9871</v>
      </c>
      <c r="G2" s="89">
        <f t="shared" ref="G2:G15" si="2">ROUND((E2/C2),0)</f>
        <v>8973</v>
      </c>
      <c r="H2">
        <f t="shared" ref="H2:H15" si="3">ROUND((E2/D2),0)</f>
        <v>7478</v>
      </c>
      <c r="I2" s="5">
        <v>17</v>
      </c>
      <c r="J2" s="5">
        <v>1707</v>
      </c>
      <c r="K2" s="5"/>
      <c r="L2" s="5"/>
      <c r="M2" s="5"/>
      <c r="N2" s="5">
        <v>33.9</v>
      </c>
      <c r="O2" s="115">
        <f>N2*10.764</f>
        <v>364.89959999999996</v>
      </c>
      <c r="P2" s="116">
        <f>O2*1.1</f>
        <v>401.38956000000002</v>
      </c>
      <c r="Q2" s="116">
        <f>O2</f>
        <v>364.89959999999996</v>
      </c>
      <c r="R2" s="116">
        <v>3430000</v>
      </c>
      <c r="S2" s="116">
        <f>R2/Q2</f>
        <v>9399.8458754134026</v>
      </c>
      <c r="T2" s="2"/>
      <c r="AA2" s="42"/>
    </row>
    <row r="3" spans="1:35" x14ac:dyDescent="0.25">
      <c r="B3">
        <v>644</v>
      </c>
      <c r="C3">
        <f t="shared" si="0"/>
        <v>708.40000000000009</v>
      </c>
      <c r="D3" s="2">
        <f>C3*1.2</f>
        <v>850.08</v>
      </c>
      <c r="E3" s="2">
        <v>5100000</v>
      </c>
      <c r="F3" s="2">
        <f t="shared" si="1"/>
        <v>7919</v>
      </c>
      <c r="G3" s="89">
        <f t="shared" si="2"/>
        <v>7199</v>
      </c>
      <c r="H3">
        <f t="shared" si="3"/>
        <v>5999</v>
      </c>
      <c r="I3" s="5">
        <v>17</v>
      </c>
      <c r="J3" s="5">
        <v>1705</v>
      </c>
      <c r="K3" s="5"/>
      <c r="L3" s="5"/>
      <c r="M3" s="5"/>
      <c r="N3" s="5">
        <v>29.9</v>
      </c>
      <c r="O3" s="115">
        <f>N3*10.764</f>
        <v>321.84359999999998</v>
      </c>
      <c r="P3" s="116">
        <f t="shared" ref="P3:P9" si="4">O3*1.1</f>
        <v>354.02796000000001</v>
      </c>
      <c r="Q3" s="116">
        <f t="shared" ref="Q3:Q13" si="5">O3</f>
        <v>321.84359999999998</v>
      </c>
      <c r="R3" s="116">
        <v>3373750</v>
      </c>
      <c r="S3" s="116">
        <f t="shared" ref="S3:S9" si="6">R3/O3</f>
        <v>10482.576008968332</v>
      </c>
      <c r="T3" s="2"/>
      <c r="AE3" s="42"/>
    </row>
    <row r="4" spans="1:35" x14ac:dyDescent="0.25">
      <c r="B4" s="82">
        <v>700</v>
      </c>
      <c r="C4">
        <f t="shared" si="0"/>
        <v>770.00000000000011</v>
      </c>
      <c r="D4" s="2">
        <f t="shared" ref="D4:D12" si="7">C4*1.2</f>
        <v>924.00000000000011</v>
      </c>
      <c r="E4" s="2">
        <v>5800000</v>
      </c>
      <c r="F4" s="2">
        <f t="shared" si="1"/>
        <v>8286</v>
      </c>
      <c r="G4" s="89">
        <f t="shared" si="2"/>
        <v>7532</v>
      </c>
      <c r="H4">
        <f t="shared" si="3"/>
        <v>6277</v>
      </c>
      <c r="I4" s="5">
        <v>16</v>
      </c>
      <c r="J4" s="5">
        <v>1601</v>
      </c>
      <c r="K4" s="5"/>
      <c r="L4" s="5"/>
      <c r="M4" s="5"/>
      <c r="N4" s="5">
        <v>29.9</v>
      </c>
      <c r="O4" s="115">
        <f>N4*10.764</f>
        <v>321.84359999999998</v>
      </c>
      <c r="P4" s="116">
        <f t="shared" si="4"/>
        <v>354.02796000000001</v>
      </c>
      <c r="Q4" s="116">
        <f t="shared" si="5"/>
        <v>321.84359999999998</v>
      </c>
      <c r="R4" s="116">
        <v>3100000</v>
      </c>
      <c r="S4" s="116">
        <f t="shared" si="6"/>
        <v>9632.0075962361843</v>
      </c>
      <c r="T4" s="2"/>
    </row>
    <row r="5" spans="1:35" x14ac:dyDescent="0.25">
      <c r="B5" s="82">
        <v>640</v>
      </c>
      <c r="C5">
        <f t="shared" si="0"/>
        <v>704</v>
      </c>
      <c r="D5" s="2">
        <f t="shared" si="7"/>
        <v>844.8</v>
      </c>
      <c r="E5" s="2">
        <v>6000000</v>
      </c>
      <c r="F5" s="2">
        <f t="shared" si="1"/>
        <v>9375</v>
      </c>
      <c r="G5" s="89">
        <f t="shared" si="2"/>
        <v>8523</v>
      </c>
      <c r="H5">
        <f t="shared" si="3"/>
        <v>7102</v>
      </c>
      <c r="I5" s="5">
        <v>16</v>
      </c>
      <c r="J5" s="5">
        <v>1602</v>
      </c>
      <c r="K5" s="5"/>
      <c r="L5" s="5"/>
      <c r="M5" s="5"/>
      <c r="N5" s="5">
        <v>29.9</v>
      </c>
      <c r="O5" s="115">
        <f>N5*10.764</f>
        <v>321.84359999999998</v>
      </c>
      <c r="P5" s="116">
        <f t="shared" si="4"/>
        <v>354.02796000000001</v>
      </c>
      <c r="Q5" s="116">
        <f t="shared" si="5"/>
        <v>321.84359999999998</v>
      </c>
      <c r="R5" s="116">
        <v>3100000</v>
      </c>
      <c r="S5" s="116">
        <f t="shared" si="6"/>
        <v>9632.0075962361843</v>
      </c>
      <c r="T5" s="2">
        <f>R5/Q5</f>
        <v>9632.0075962361843</v>
      </c>
    </row>
    <row r="6" spans="1:35" x14ac:dyDescent="0.25">
      <c r="B6">
        <v>528</v>
      </c>
      <c r="C6">
        <f t="shared" si="0"/>
        <v>580.80000000000007</v>
      </c>
      <c r="D6" s="2">
        <f t="shared" si="7"/>
        <v>696.96</v>
      </c>
      <c r="E6" s="2">
        <v>4930000</v>
      </c>
      <c r="F6" s="2">
        <f t="shared" si="1"/>
        <v>9337</v>
      </c>
      <c r="G6" s="89">
        <f t="shared" si="2"/>
        <v>8488</v>
      </c>
      <c r="H6">
        <f t="shared" si="3"/>
        <v>7074</v>
      </c>
      <c r="I6" s="5">
        <v>10</v>
      </c>
      <c r="J6" s="5">
        <v>1014</v>
      </c>
      <c r="K6" s="5"/>
      <c r="L6" s="5"/>
      <c r="M6" s="5"/>
      <c r="N6" s="5">
        <v>29.9</v>
      </c>
      <c r="O6" s="115">
        <f>N6*10.764</f>
        <v>321.84359999999998</v>
      </c>
      <c r="P6" s="116">
        <f t="shared" si="4"/>
        <v>354.02796000000001</v>
      </c>
      <c r="Q6" s="116">
        <f t="shared" si="5"/>
        <v>321.84359999999998</v>
      </c>
      <c r="R6" s="116">
        <v>3031000</v>
      </c>
      <c r="S6" s="116">
        <f t="shared" si="6"/>
        <v>9417.6177497393146</v>
      </c>
      <c r="T6" s="2"/>
      <c r="AI6" t="s">
        <v>43</v>
      </c>
    </row>
    <row r="7" spans="1:35" x14ac:dyDescent="0.25">
      <c r="B7">
        <v>556</v>
      </c>
      <c r="C7">
        <f t="shared" si="0"/>
        <v>611.6</v>
      </c>
      <c r="D7" s="2">
        <f t="shared" si="7"/>
        <v>733.92</v>
      </c>
      <c r="E7" s="2">
        <v>4900000</v>
      </c>
      <c r="F7" s="2">
        <f t="shared" si="1"/>
        <v>8813</v>
      </c>
      <c r="G7">
        <f t="shared" si="2"/>
        <v>8012</v>
      </c>
      <c r="H7">
        <f t="shared" si="3"/>
        <v>6676</v>
      </c>
      <c r="O7" s="2"/>
      <c r="P7" s="2">
        <f t="shared" si="4"/>
        <v>0</v>
      </c>
      <c r="Q7" s="2">
        <f t="shared" si="5"/>
        <v>0</v>
      </c>
      <c r="R7" s="2"/>
      <c r="S7" s="2" t="e">
        <f t="shared" si="6"/>
        <v>#DIV/0!</v>
      </c>
      <c r="T7" s="2"/>
    </row>
    <row r="8" spans="1:35" x14ac:dyDescent="0.25">
      <c r="B8" s="5">
        <v>350</v>
      </c>
      <c r="C8" s="5">
        <f t="shared" si="0"/>
        <v>385.00000000000006</v>
      </c>
      <c r="D8" s="116">
        <f t="shared" si="7"/>
        <v>462.00000000000006</v>
      </c>
      <c r="E8" s="116">
        <v>3500000</v>
      </c>
      <c r="F8" s="116">
        <f t="shared" si="1"/>
        <v>10000</v>
      </c>
      <c r="G8" s="5">
        <f t="shared" si="2"/>
        <v>9091</v>
      </c>
      <c r="H8">
        <f t="shared" si="3"/>
        <v>7576</v>
      </c>
      <c r="O8" s="2"/>
      <c r="P8" s="2">
        <f t="shared" si="4"/>
        <v>0</v>
      </c>
      <c r="Q8" s="2">
        <f t="shared" si="5"/>
        <v>0</v>
      </c>
      <c r="R8" s="2"/>
      <c r="S8" s="2" t="e">
        <f t="shared" si="6"/>
        <v>#DIV/0!</v>
      </c>
      <c r="T8" s="2"/>
    </row>
    <row r="9" spans="1:35" x14ac:dyDescent="0.25">
      <c r="B9" s="5">
        <v>384</v>
      </c>
      <c r="C9" s="5">
        <f t="shared" si="0"/>
        <v>422.40000000000003</v>
      </c>
      <c r="D9" s="116">
        <f t="shared" si="7"/>
        <v>506.88</v>
      </c>
      <c r="E9" s="116">
        <v>4200000</v>
      </c>
      <c r="F9" s="116">
        <f t="shared" si="1"/>
        <v>10938</v>
      </c>
      <c r="G9" s="5">
        <f t="shared" si="2"/>
        <v>9943</v>
      </c>
      <c r="H9">
        <f t="shared" si="3"/>
        <v>8286</v>
      </c>
      <c r="O9" s="2"/>
      <c r="P9" s="2">
        <f t="shared" si="4"/>
        <v>0</v>
      </c>
      <c r="Q9" s="2">
        <f t="shared" si="5"/>
        <v>0</v>
      </c>
      <c r="R9" s="2"/>
      <c r="S9" s="2" t="e">
        <f t="shared" si="6"/>
        <v>#DIV/0!</v>
      </c>
      <c r="T9" s="2"/>
    </row>
    <row r="10" spans="1:35" x14ac:dyDescent="0.25">
      <c r="B10" s="3">
        <f>C10/1.1</f>
        <v>613.63636363636363</v>
      </c>
      <c r="C10" s="3">
        <v>675</v>
      </c>
      <c r="D10" s="109">
        <f t="shared" si="7"/>
        <v>810</v>
      </c>
      <c r="E10" s="109">
        <v>3800000</v>
      </c>
      <c r="F10" s="109">
        <f t="shared" si="1"/>
        <v>6193</v>
      </c>
      <c r="G10">
        <f t="shared" si="2"/>
        <v>5630</v>
      </c>
      <c r="H10">
        <f t="shared" si="3"/>
        <v>4691</v>
      </c>
      <c r="I10">
        <f t="shared" ref="I10:J15" si="8">T10</f>
        <v>0</v>
      </c>
      <c r="J10">
        <f t="shared" si="8"/>
        <v>0</v>
      </c>
      <c r="Q10" s="2">
        <f t="shared" si="5"/>
        <v>0</v>
      </c>
      <c r="R10" s="2"/>
      <c r="S10" s="2"/>
    </row>
    <row r="11" spans="1:35" ht="16.5" x14ac:dyDescent="0.3">
      <c r="B11">
        <v>410</v>
      </c>
      <c r="C11">
        <f>B11/1.1</f>
        <v>372.72727272727269</v>
      </c>
      <c r="D11" s="2">
        <f t="shared" si="7"/>
        <v>447.2727272727272</v>
      </c>
      <c r="E11" s="2">
        <v>3800000</v>
      </c>
      <c r="F11" s="2">
        <f t="shared" si="1"/>
        <v>9268</v>
      </c>
      <c r="G11">
        <f t="shared" si="2"/>
        <v>10195</v>
      </c>
      <c r="H11">
        <f t="shared" si="3"/>
        <v>8496</v>
      </c>
      <c r="I11">
        <f t="shared" si="8"/>
        <v>0</v>
      </c>
      <c r="J11">
        <f t="shared" si="8"/>
        <v>0</v>
      </c>
      <c r="Q11" s="2">
        <f t="shared" si="5"/>
        <v>0</v>
      </c>
      <c r="R11" s="2"/>
      <c r="S11" s="2"/>
      <c r="V11" s="107"/>
      <c r="W11" s="31"/>
      <c r="X11" s="31"/>
      <c r="Y11" s="31"/>
      <c r="Z11" s="31"/>
      <c r="AA11" s="31"/>
      <c r="AB11" s="31"/>
      <c r="AC11" s="31"/>
    </row>
    <row r="12" spans="1:35" ht="18.75" x14ac:dyDescent="0.25">
      <c r="D12" s="2">
        <f t="shared" si="7"/>
        <v>0</v>
      </c>
      <c r="E12" s="2"/>
      <c r="F12" t="e">
        <f t="shared" si="1"/>
        <v>#DIV/0!</v>
      </c>
      <c r="G12" t="e">
        <f t="shared" si="2"/>
        <v>#DIV/0!</v>
      </c>
      <c r="H12" t="e">
        <f t="shared" si="3"/>
        <v>#DIV/0!</v>
      </c>
      <c r="I12">
        <f t="shared" si="8"/>
        <v>0</v>
      </c>
      <c r="J12">
        <f t="shared" si="8"/>
        <v>0</v>
      </c>
      <c r="Q12" s="2">
        <f t="shared" si="5"/>
        <v>0</v>
      </c>
      <c r="R12" s="2"/>
      <c r="S12" s="2"/>
      <c r="V12" s="108"/>
    </row>
    <row r="13" spans="1:35" x14ac:dyDescent="0.25">
      <c r="E13" s="2"/>
      <c r="F13" t="e">
        <f t="shared" si="1"/>
        <v>#DIV/0!</v>
      </c>
      <c r="G13" t="e">
        <f t="shared" si="2"/>
        <v>#DIV/0!</v>
      </c>
      <c r="H13" t="e">
        <f t="shared" si="3"/>
        <v>#DIV/0!</v>
      </c>
      <c r="I13">
        <f t="shared" si="8"/>
        <v>0</v>
      </c>
      <c r="J13">
        <f t="shared" si="8"/>
        <v>0</v>
      </c>
      <c r="Q13" s="2">
        <f t="shared" si="5"/>
        <v>0</v>
      </c>
      <c r="R13" s="2"/>
      <c r="S13" s="2"/>
    </row>
    <row r="14" spans="1:35" x14ac:dyDescent="0.25">
      <c r="C14">
        <f t="shared" ref="C14" si="9">B14*1.1</f>
        <v>0</v>
      </c>
      <c r="D14">
        <f t="shared" ref="D14:D15" si="10">C14*1.2</f>
        <v>0</v>
      </c>
      <c r="E14" s="2"/>
      <c r="F14" t="e">
        <f t="shared" si="1"/>
        <v>#DIV/0!</v>
      </c>
      <c r="G14" t="e">
        <f t="shared" si="2"/>
        <v>#DIV/0!</v>
      </c>
      <c r="H14" t="e">
        <f t="shared" si="3"/>
        <v>#DIV/0!</v>
      </c>
      <c r="I14">
        <f t="shared" si="8"/>
        <v>0</v>
      </c>
      <c r="J14">
        <f t="shared" si="8"/>
        <v>0</v>
      </c>
      <c r="O14" s="3"/>
      <c r="P14" s="3"/>
      <c r="Q14" s="3"/>
      <c r="R14" s="109"/>
      <c r="S14" s="109"/>
      <c r="T14" s="3"/>
      <c r="U14" s="3"/>
      <c r="V14" s="3"/>
      <c r="W14" s="3"/>
      <c r="X14" s="3"/>
    </row>
    <row r="15" spans="1:35" x14ac:dyDescent="0.25">
      <c r="C15">
        <f t="shared" ref="C15" si="11">B15*1.2</f>
        <v>0</v>
      </c>
      <c r="D15">
        <f t="shared" si="10"/>
        <v>0</v>
      </c>
      <c r="E15" s="2"/>
      <c r="F15" t="e">
        <f t="shared" si="1"/>
        <v>#DIV/0!</v>
      </c>
      <c r="G15" t="e">
        <f t="shared" si="2"/>
        <v>#DIV/0!</v>
      </c>
      <c r="H15" t="e">
        <f t="shared" si="3"/>
        <v>#DIV/0!</v>
      </c>
      <c r="I15">
        <f t="shared" si="8"/>
        <v>0</v>
      </c>
      <c r="J15">
        <f t="shared" si="8"/>
        <v>0</v>
      </c>
      <c r="O15" s="3"/>
      <c r="P15" s="3"/>
      <c r="Q15" s="3"/>
      <c r="R15" s="109"/>
      <c r="S15" s="109"/>
      <c r="T15" s="3"/>
      <c r="U15" s="3"/>
      <c r="V15" s="3"/>
      <c r="W15" s="3"/>
      <c r="X15" s="3"/>
    </row>
    <row r="16" spans="1:35" x14ac:dyDescent="0.25">
      <c r="C16">
        <f t="shared" ref="C16:C19" si="12">B16*1.2</f>
        <v>0</v>
      </c>
      <c r="D16">
        <f t="shared" ref="D16:D19" si="13">C16*1.2</f>
        <v>0</v>
      </c>
      <c r="E16" s="2"/>
      <c r="F16" t="e">
        <f t="shared" ref="F16:F19" si="14">ROUND((E16/B16),0)</f>
        <v>#DIV/0!</v>
      </c>
      <c r="G16" t="e">
        <f t="shared" ref="G16:G19" si="15">ROUND((E16/C16),0)</f>
        <v>#DIV/0!</v>
      </c>
      <c r="H16" t="e">
        <f t="shared" ref="H16:H19" si="16">ROUND((E16/D16),0)</f>
        <v>#DIV/0!</v>
      </c>
      <c r="I16">
        <f t="shared" ref="I16:J19" si="17">T16</f>
        <v>0</v>
      </c>
      <c r="J16">
        <f t="shared" si="17"/>
        <v>0</v>
      </c>
      <c r="O16" s="3"/>
      <c r="P16" s="3"/>
      <c r="Q16" s="3"/>
      <c r="R16" s="109"/>
      <c r="S16" s="109"/>
      <c r="T16" s="3"/>
      <c r="U16" s="3"/>
      <c r="V16" s="3"/>
      <c r="W16" s="3"/>
      <c r="X16" s="3"/>
    </row>
    <row r="17" spans="1:29" x14ac:dyDescent="0.25">
      <c r="C17">
        <f t="shared" si="12"/>
        <v>0</v>
      </c>
      <c r="D17">
        <f t="shared" si="13"/>
        <v>0</v>
      </c>
      <c r="E17" s="2"/>
      <c r="F17" t="e">
        <f t="shared" si="14"/>
        <v>#DIV/0!</v>
      </c>
      <c r="G17" t="e">
        <f t="shared" si="15"/>
        <v>#DIV/0!</v>
      </c>
      <c r="H17" t="e">
        <f t="shared" si="16"/>
        <v>#DIV/0!</v>
      </c>
      <c r="I17">
        <f t="shared" si="17"/>
        <v>0</v>
      </c>
      <c r="J17">
        <f t="shared" si="17"/>
        <v>0</v>
      </c>
      <c r="R17" s="2"/>
      <c r="S17" s="2"/>
    </row>
    <row r="18" spans="1:29" x14ac:dyDescent="0.25">
      <c r="C18">
        <f t="shared" si="12"/>
        <v>0</v>
      </c>
      <c r="D18">
        <f t="shared" si="13"/>
        <v>0</v>
      </c>
      <c r="E18" s="2">
        <f t="shared" ref="E18:E19" si="18">R18</f>
        <v>0</v>
      </c>
      <c r="F18" t="e">
        <f t="shared" si="14"/>
        <v>#DIV/0!</v>
      </c>
      <c r="G18" t="e">
        <f t="shared" si="15"/>
        <v>#DIV/0!</v>
      </c>
      <c r="H18" t="e">
        <f t="shared" si="16"/>
        <v>#DIV/0!</v>
      </c>
      <c r="I18">
        <f t="shared" si="17"/>
        <v>0</v>
      </c>
      <c r="J18">
        <f t="shared" si="17"/>
        <v>0</v>
      </c>
      <c r="R18" s="2"/>
      <c r="S18" s="2"/>
    </row>
    <row r="19" spans="1:29" x14ac:dyDescent="0.25">
      <c r="C19">
        <f t="shared" si="12"/>
        <v>0</v>
      </c>
      <c r="D19">
        <f t="shared" si="13"/>
        <v>0</v>
      </c>
      <c r="E19" s="2">
        <f t="shared" si="18"/>
        <v>0</v>
      </c>
      <c r="F19" t="e">
        <f t="shared" si="14"/>
        <v>#DIV/0!</v>
      </c>
      <c r="G19" t="e">
        <f t="shared" si="15"/>
        <v>#DIV/0!</v>
      </c>
      <c r="H19" t="e">
        <f t="shared" si="16"/>
        <v>#DIV/0!</v>
      </c>
      <c r="I19">
        <f t="shared" si="17"/>
        <v>0</v>
      </c>
      <c r="J19">
        <f t="shared" si="17"/>
        <v>0</v>
      </c>
      <c r="R19" s="2"/>
      <c r="S19" s="2"/>
    </row>
    <row r="20" spans="1:29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</row>
    <row r="21" spans="1:29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</row>
    <row r="22" spans="1:29" s="6" customFormat="1" x14ac:dyDescent="0.25">
      <c r="A22" s="89"/>
      <c r="B22" s="89"/>
      <c r="C22" s="89"/>
      <c r="D22" s="89"/>
      <c r="E22" s="89"/>
      <c r="F22" s="112" t="s">
        <v>67</v>
      </c>
      <c r="G22" s="90"/>
      <c r="H22" s="90"/>
      <c r="I22" s="90"/>
      <c r="J22" s="90"/>
      <c r="K22" s="90"/>
      <c r="L22" s="90"/>
      <c r="M22" s="90"/>
      <c r="N22" s="90"/>
      <c r="O22" s="90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</row>
    <row r="23" spans="1:29" s="6" customFormat="1" ht="16.5" x14ac:dyDescent="0.3">
      <c r="B23" s="89"/>
      <c r="E23" s="31"/>
      <c r="F23" s="91" t="s">
        <v>66</v>
      </c>
      <c r="G23" s="91">
        <v>394</v>
      </c>
      <c r="H23" s="90"/>
      <c r="I23" s="90">
        <f>G23*9500</f>
        <v>3743000</v>
      </c>
      <c r="J23" s="90"/>
      <c r="K23" s="90"/>
      <c r="L23" s="90"/>
      <c r="M23" s="90"/>
      <c r="N23" s="90"/>
      <c r="O23" s="90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</row>
    <row r="24" spans="1:29" s="6" customFormat="1" x14ac:dyDescent="0.25">
      <c r="B24" s="90"/>
      <c r="E24" s="90"/>
      <c r="F24" s="91" t="s">
        <v>62</v>
      </c>
      <c r="G24" s="91">
        <v>0</v>
      </c>
      <c r="H24" s="90"/>
      <c r="I24" s="90"/>
      <c r="J24" s="90"/>
      <c r="K24" s="90"/>
      <c r="L24" s="90"/>
      <c r="M24" s="90"/>
      <c r="N24" s="90"/>
      <c r="O24" s="90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</row>
    <row r="25" spans="1:29" s="6" customFormat="1" x14ac:dyDescent="0.25">
      <c r="B25" s="90"/>
      <c r="C25" s="111"/>
      <c r="D25" s="111"/>
      <c r="E25" s="90"/>
      <c r="F25" s="91" t="s">
        <v>68</v>
      </c>
      <c r="G25" s="91">
        <v>0</v>
      </c>
      <c r="H25" s="90"/>
      <c r="I25" s="90"/>
      <c r="J25" s="90"/>
      <c r="K25" s="90"/>
      <c r="L25" s="90"/>
      <c r="M25" s="90"/>
      <c r="N25" s="90"/>
      <c r="O25" s="90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</row>
    <row r="26" spans="1:29" s="6" customFormat="1" x14ac:dyDescent="0.25">
      <c r="B26" s="90"/>
      <c r="C26" s="111"/>
      <c r="D26" s="111"/>
      <c r="E26" s="90"/>
      <c r="F26" s="92" t="s">
        <v>69</v>
      </c>
      <c r="G26" s="92">
        <f>G23+G24+G25</f>
        <v>394</v>
      </c>
      <c r="H26" s="90"/>
      <c r="I26" s="90"/>
      <c r="J26" s="90"/>
      <c r="K26" s="90"/>
      <c r="L26" s="90"/>
      <c r="M26" s="90"/>
      <c r="N26" s="90"/>
      <c r="O26" s="90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</row>
    <row r="27" spans="1:29" s="6" customFormat="1" x14ac:dyDescent="0.25">
      <c r="B27" s="90"/>
      <c r="C27" s="111"/>
      <c r="D27" s="111"/>
      <c r="E27" s="90"/>
      <c r="F27" s="91"/>
      <c r="G27" s="91"/>
      <c r="H27" s="90"/>
      <c r="I27" s="90"/>
      <c r="J27" s="90"/>
      <c r="K27" s="90"/>
      <c r="L27" s="90"/>
      <c r="M27" s="90"/>
      <c r="N27" s="90"/>
      <c r="O27" s="90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</row>
    <row r="28" spans="1:29" s="6" customFormat="1" x14ac:dyDescent="0.25">
      <c r="B28" s="90"/>
      <c r="C28" s="90"/>
      <c r="D28" s="111"/>
      <c r="E28" s="90"/>
      <c r="F28" s="91" t="s">
        <v>61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  <c r="N28" s="90"/>
      <c r="O28" s="90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</row>
    <row r="29" spans="1:29" s="6" customFormat="1" x14ac:dyDescent="0.25">
      <c r="B29" s="90"/>
      <c r="C29" s="90"/>
      <c r="D29" s="111"/>
      <c r="E29" s="90"/>
      <c r="F29" s="91" t="s">
        <v>62</v>
      </c>
      <c r="G29" s="91">
        <v>0</v>
      </c>
      <c r="H29" s="90"/>
      <c r="I29" s="90"/>
      <c r="J29" s="90"/>
      <c r="K29" s="90"/>
      <c r="L29" s="90"/>
      <c r="M29" s="90"/>
      <c r="N29" s="90"/>
      <c r="O29" s="90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</row>
    <row r="30" spans="1:29" s="6" customFormat="1" x14ac:dyDescent="0.25">
      <c r="B30" s="90"/>
      <c r="C30" s="90"/>
      <c r="D30" s="90"/>
      <c r="E30" s="90"/>
      <c r="F30" s="91" t="s">
        <v>60</v>
      </c>
      <c r="G30" s="91">
        <v>0</v>
      </c>
      <c r="H30" s="90"/>
      <c r="I30" s="90"/>
      <c r="J30" s="90"/>
      <c r="K30" s="90"/>
      <c r="L30" s="90"/>
      <c r="M30" s="90"/>
      <c r="N30" s="90"/>
      <c r="O30" s="90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</row>
    <row r="31" spans="1:29" s="6" customFormat="1" x14ac:dyDescent="0.25">
      <c r="B31" s="90"/>
      <c r="C31" s="93"/>
      <c r="D31" s="93"/>
      <c r="E31" s="90"/>
      <c r="F31" s="92" t="s">
        <v>63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N31" s="90"/>
      <c r="O31" s="113"/>
      <c r="P31" s="110"/>
      <c r="Q31" s="110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</row>
    <row r="32" spans="1:29" s="6" customFormat="1" x14ac:dyDescent="0.25">
      <c r="B32" s="90"/>
      <c r="C32" s="93"/>
      <c r="D32" s="93"/>
      <c r="E32" s="90"/>
      <c r="F32" s="92" t="s">
        <v>64</v>
      </c>
      <c r="G32" s="91">
        <f>G31</f>
        <v>0</v>
      </c>
      <c r="H32" s="90" t="e">
        <f>G31/G32</f>
        <v>#DIV/0!</v>
      </c>
      <c r="I32" s="90" t="s">
        <v>44</v>
      </c>
      <c r="J32" s="90"/>
      <c r="K32" s="90"/>
      <c r="L32" s="90"/>
      <c r="M32" s="90"/>
      <c r="N32" s="90"/>
      <c r="O32" s="90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</row>
    <row r="33" spans="2:29" s="6" customFormat="1" x14ac:dyDescent="0.25">
      <c r="B33" s="90"/>
      <c r="C33" s="93"/>
      <c r="D33" s="93"/>
      <c r="E33" s="90"/>
      <c r="F33" s="91" t="s">
        <v>41</v>
      </c>
      <c r="G33" s="91">
        <v>10000</v>
      </c>
      <c r="H33" s="90"/>
      <c r="I33" s="90"/>
      <c r="J33" s="90"/>
      <c r="K33" s="90"/>
      <c r="L33" s="90"/>
      <c r="M33" s="90"/>
      <c r="N33" s="90"/>
      <c r="O33" s="90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</row>
    <row r="34" spans="2:29" s="6" customFormat="1" x14ac:dyDescent="0.25">
      <c r="B34" s="90"/>
      <c r="C34" s="93"/>
      <c r="D34" s="93"/>
      <c r="E34" s="90"/>
      <c r="F34" s="92" t="s">
        <v>42</v>
      </c>
      <c r="G34" s="92">
        <f>G26*G33</f>
        <v>3940000</v>
      </c>
      <c r="H34" s="90" t="e">
        <f>G34/D28</f>
        <v>#DIV/0!</v>
      </c>
      <c r="I34" s="90"/>
      <c r="J34" s="90"/>
      <c r="K34" s="90"/>
      <c r="L34" s="90"/>
      <c r="M34" s="90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</row>
    <row r="35" spans="2:29" s="6" customFormat="1" x14ac:dyDescent="0.25">
      <c r="B35" s="90"/>
      <c r="C35" s="93"/>
      <c r="D35" s="93"/>
      <c r="E35" s="90"/>
      <c r="F35" s="92" t="s">
        <v>20</v>
      </c>
      <c r="G35" s="92">
        <f>G34*90%</f>
        <v>3546000</v>
      </c>
      <c r="H35" s="90"/>
      <c r="I35" s="90"/>
      <c r="J35" s="90"/>
      <c r="K35" s="90"/>
      <c r="L35" s="90"/>
      <c r="M35" s="90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</row>
    <row r="36" spans="2:29" s="6" customFormat="1" x14ac:dyDescent="0.25">
      <c r="B36" s="90"/>
      <c r="C36" s="93"/>
      <c r="D36" s="93"/>
      <c r="E36" s="90"/>
      <c r="F36" s="92" t="s">
        <v>21</v>
      </c>
      <c r="G36" s="92">
        <f>G34*80%</f>
        <v>3152000</v>
      </c>
      <c r="H36" s="90"/>
      <c r="I36" s="90"/>
      <c r="J36" s="90"/>
      <c r="K36" s="90"/>
      <c r="L36" s="90"/>
      <c r="M36" s="90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</row>
    <row r="37" spans="2:29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</row>
    <row r="38" spans="2:29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89"/>
      <c r="O38" s="89"/>
      <c r="P38" s="89"/>
      <c r="Q38" s="89"/>
      <c r="R38" s="89"/>
      <c r="S38" s="89"/>
      <c r="T38" s="89"/>
    </row>
    <row r="39" spans="2:29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89"/>
      <c r="O39" s="89"/>
      <c r="P39" s="89"/>
      <c r="Q39" s="89"/>
      <c r="R39" s="89"/>
      <c r="S39" s="89"/>
      <c r="T39" s="89"/>
    </row>
    <row r="40" spans="2:29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89"/>
      <c r="O40" s="89"/>
      <c r="P40" s="89"/>
      <c r="Q40" s="89"/>
      <c r="R40" s="89"/>
      <c r="S40" s="89"/>
      <c r="T40" s="89"/>
    </row>
    <row r="41" spans="2:29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89"/>
      <c r="O41" s="89"/>
      <c r="P41" s="89"/>
      <c r="Q41" s="89"/>
      <c r="R41" s="89"/>
      <c r="S41" s="89"/>
      <c r="T41" s="89"/>
    </row>
    <row r="42" spans="2:29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89"/>
      <c r="O42" s="89"/>
      <c r="P42" s="89"/>
      <c r="Q42" s="89"/>
      <c r="R42" s="89"/>
      <c r="S42" s="89"/>
      <c r="T42" s="89"/>
    </row>
    <row r="43" spans="2:29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89"/>
      <c r="O43" s="110"/>
      <c r="P43" s="110"/>
      <c r="Q43" s="110"/>
      <c r="R43" s="89"/>
      <c r="S43" s="89"/>
      <c r="T43" s="89"/>
    </row>
    <row r="44" spans="2:29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89"/>
      <c r="O44" s="89"/>
      <c r="P44" s="89"/>
      <c r="Q44" s="89"/>
      <c r="R44" s="89"/>
      <c r="S44" s="89"/>
      <c r="T44" s="89"/>
    </row>
    <row r="45" spans="2:29" x14ac:dyDescent="0.2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89"/>
      <c r="O45" s="89"/>
      <c r="P45" s="89"/>
      <c r="Q45" s="89"/>
      <c r="R45" s="89"/>
      <c r="S45" s="89"/>
      <c r="T45" s="89"/>
    </row>
    <row r="46" spans="2:29" x14ac:dyDescent="0.25">
      <c r="N46" s="89"/>
      <c r="O46" s="89"/>
      <c r="P46" s="89"/>
      <c r="Q46" s="89"/>
      <c r="R46" s="89"/>
      <c r="S46" s="89"/>
      <c r="T46" s="89"/>
    </row>
    <row r="49" spans="14:20" x14ac:dyDescent="0.25">
      <c r="N49" s="89"/>
      <c r="O49" s="89"/>
      <c r="P49" s="89"/>
      <c r="Q49" s="89"/>
      <c r="R49" s="89"/>
      <c r="S49" s="89"/>
      <c r="T49" s="89"/>
    </row>
    <row r="50" spans="14:20" x14ac:dyDescent="0.25">
      <c r="N50" s="89"/>
      <c r="O50" s="89"/>
      <c r="P50" s="89"/>
      <c r="Q50" s="89"/>
      <c r="R50" s="89"/>
      <c r="S50" s="89"/>
      <c r="T50" s="89"/>
    </row>
    <row r="51" spans="14:20" x14ac:dyDescent="0.25">
      <c r="N51" s="89"/>
      <c r="O51" s="89"/>
      <c r="P51" s="89"/>
      <c r="Q51" s="89"/>
      <c r="R51" s="89"/>
      <c r="S51" s="89"/>
      <c r="T51" s="89"/>
    </row>
    <row r="52" spans="14:20" x14ac:dyDescent="0.25">
      <c r="N52" s="89"/>
      <c r="O52" s="89"/>
      <c r="P52" s="89"/>
      <c r="Q52" s="89"/>
      <c r="R52" s="89"/>
      <c r="S52" s="89"/>
      <c r="T52" s="89"/>
    </row>
    <row r="53" spans="14:20" x14ac:dyDescent="0.25">
      <c r="N53" s="89"/>
      <c r="O53" s="110"/>
      <c r="P53" s="110"/>
      <c r="Q53" s="110"/>
      <c r="R53" s="89"/>
      <c r="S53" s="89"/>
      <c r="T53" s="89"/>
    </row>
    <row r="54" spans="14:20" x14ac:dyDescent="0.25">
      <c r="N54" s="89"/>
      <c r="O54" s="89"/>
      <c r="P54" s="89"/>
      <c r="Q54" s="89"/>
      <c r="R54" s="89"/>
      <c r="S54" s="89"/>
      <c r="T54" s="89"/>
    </row>
    <row r="55" spans="14:20" x14ac:dyDescent="0.25">
      <c r="N55" s="89"/>
      <c r="O55" s="89"/>
      <c r="P55" s="89"/>
      <c r="Q55" s="89"/>
      <c r="R55" s="89"/>
      <c r="S55" s="89"/>
      <c r="T55" s="89"/>
    </row>
    <row r="56" spans="14:20" x14ac:dyDescent="0.25">
      <c r="N56" s="89"/>
      <c r="O56" s="89"/>
      <c r="P56" s="89"/>
      <c r="Q56" s="89"/>
      <c r="R56" s="89"/>
      <c r="S56" s="89"/>
      <c r="T56" s="8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B12" sqref="B12"/>
    </sheetView>
  </sheetViews>
  <sheetFormatPr defaultRowHeight="15" x14ac:dyDescent="0.25"/>
  <sheetData>
    <row r="117" spans="6:13" x14ac:dyDescent="0.25">
      <c r="F117" s="124" t="s">
        <v>58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E351" workbookViewId="0">
      <selection activeCell="AD355" sqref="AD355:AF35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11:V95"/>
  <sheetViews>
    <sheetView topLeftCell="A99" zoomScale="85" zoomScaleNormal="85" workbookViewId="0">
      <selection activeCell="V57" sqref="V57"/>
    </sheetView>
  </sheetViews>
  <sheetFormatPr defaultRowHeight="15" x14ac:dyDescent="0.25"/>
  <sheetData>
    <row r="11" spans="20:21" x14ac:dyDescent="0.25">
      <c r="T11" t="s">
        <v>70</v>
      </c>
      <c r="U11">
        <v>12</v>
      </c>
    </row>
    <row r="57" spans="21:22" x14ac:dyDescent="0.25">
      <c r="U57" t="s">
        <v>70</v>
      </c>
      <c r="V57">
        <v>13</v>
      </c>
    </row>
    <row r="95" spans="15:15" x14ac:dyDescent="0.25">
      <c r="O95" t="s">
        <v>70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 (12571)</vt:lpstr>
      <vt:lpstr>Calculation (12572)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2024-11-27T12:03:19Z</dcterms:modified>
</cp:coreProperties>
</file>