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Kalbadevi Branch\Harsh Jignesh Shah\"/>
    </mc:Choice>
  </mc:AlternateContent>
  <xr:revisionPtr revIDLastSave="0" documentId="13_ncr:1_{7408CD39-B0F0-4FBC-BE55-84E552C86277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D2" i="25" l="1"/>
  <c r="C4" i="25" s="1"/>
  <c r="E22" i="4"/>
  <c r="S5" i="4"/>
  <c r="R5" i="4"/>
  <c r="P5" i="4"/>
  <c r="R4" i="4"/>
  <c r="O4" i="4"/>
  <c r="S4" i="4"/>
  <c r="S3" i="4"/>
  <c r="R3" i="4"/>
  <c r="P3" i="4"/>
  <c r="C3" i="4" l="1"/>
  <c r="D3" i="4" s="1"/>
  <c r="C4" i="4"/>
  <c r="D4" i="4" s="1"/>
  <c r="C5" i="4"/>
  <c r="D5" i="4" s="1"/>
  <c r="C6" i="4"/>
  <c r="D6" i="4" s="1"/>
  <c r="C7" i="4"/>
  <c r="D7" i="4" s="1"/>
  <c r="C8" i="4"/>
  <c r="D8" i="4" s="1"/>
  <c r="D2" i="4"/>
  <c r="C2" i="4"/>
  <c r="S2" i="4"/>
  <c r="R2" i="4"/>
  <c r="P2" i="4"/>
  <c r="I4" i="23"/>
  <c r="C9" i="4"/>
  <c r="C10" i="4"/>
  <c r="C11" i="4"/>
  <c r="C12" i="4"/>
  <c r="C13" i="4"/>
  <c r="C14" i="4"/>
  <c r="P11" i="4" l="1"/>
  <c r="P12" i="4"/>
  <c r="P6" i="4"/>
  <c r="S6" i="4" s="1"/>
  <c r="P7" i="4"/>
  <c r="P8" i="4"/>
  <c r="R9" i="4"/>
  <c r="P10" i="4"/>
  <c r="F6" i="4"/>
  <c r="F5" i="4"/>
  <c r="F3" i="4"/>
  <c r="G7" i="4"/>
  <c r="C15" i="4"/>
  <c r="F4" i="4"/>
  <c r="F2" i="4"/>
  <c r="R10" i="4" l="1"/>
  <c r="P9" i="4"/>
  <c r="G4" i="4" l="1"/>
  <c r="G5" i="4"/>
  <c r="G6" i="4"/>
  <c r="G3" i="4"/>
  <c r="G2" i="4"/>
  <c r="D11" i="4"/>
  <c r="D12" i="4"/>
  <c r="H7" i="4" l="1"/>
  <c r="D25" i="23" l="1"/>
  <c r="C25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6" i="23" l="1"/>
  <c r="C8" i="23"/>
  <c r="C6" i="23"/>
  <c r="C10" i="23" l="1"/>
  <c r="C11" i="23" s="1"/>
  <c r="C12" i="23" s="1"/>
  <c r="C13" i="23" s="1"/>
  <c r="C16" i="23" l="1"/>
  <c r="C19" i="23" s="1"/>
  <c r="C21" i="23" s="1"/>
  <c r="C22" i="23" l="1"/>
  <c r="C23" i="23"/>
  <c r="F34" i="23"/>
  <c r="H35" i="23" s="1"/>
  <c r="C27" i="23"/>
  <c r="J18" i="4"/>
  <c r="I18" i="4"/>
  <c r="J17" i="4"/>
  <c r="I17" i="4"/>
  <c r="J16" i="4"/>
  <c r="I16" i="4"/>
  <c r="J15" i="4"/>
  <c r="I15" i="4"/>
  <c r="F35" i="23" l="1"/>
  <c r="F36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6" i="4"/>
  <c r="R8" i="4"/>
  <c r="R7" i="4"/>
  <c r="H3" i="23"/>
</calcChain>
</file>

<file path=xl/sharedStrings.xml><?xml version="1.0" encoding="utf-8"?>
<sst xmlns="http://schemas.openxmlformats.org/spreadsheetml/2006/main" count="113" uniqueCount="90">
  <si>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</si>
  <si>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</si>
  <si>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</si>
  <si>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</si>
  <si>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</si>
  <si>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</si>
  <si>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</si>
  <si>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</si>
  <si>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</si>
  <si>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</si>
  <si>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</si>
  <si>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</si>
  <si>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</si>
  <si>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</si>
  <si>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</si>
  <si>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</si>
  <si>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</si>
  <si>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</si>
  <si>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</si>
  <si>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</si>
  <si>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</si>
  <si>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</si>
  <si>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</si>
  <si>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</si>
  <si>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</si>
  <si>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</si>
  <si>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</si>
  <si>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</si>
  <si>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</si>
  <si>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</si>
  <si>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</si>
  <si>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</si>
  <si>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</si>
  <si>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</si>
  <si>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</si>
  <si>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</si>
  <si>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</si>
  <si>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</si>
  <si>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</si>
  <si>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</si>
  <si>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</si>
  <si>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</si>
  <si>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</si>
  <si>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</si>
  <si>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</si>
  <si>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</si>
  <si>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</si>
  <si>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</si>
  <si>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</si>
  <si>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</si>
  <si>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</si>
  <si>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</si>
  <si>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</si>
  <si>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</si>
  <si>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</si>
  <si>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</si>
  <si>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</si>
  <si>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</si>
  <si>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</si>
  <si>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</si>
  <si>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</si>
  <si>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</si>
  <si>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</si>
  <si>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</si>
  <si>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</si>
  <si>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</si>
  <si>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</si>
  <si>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</si>
  <si>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</si>
  <si>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</si>
  <si>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</si>
  <si>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BUA (10%)</t>
  </si>
  <si>
    <t>Built up area (10%)</t>
  </si>
  <si>
    <t>Lead No. 12569</t>
  </si>
  <si>
    <t>page</t>
  </si>
  <si>
    <t>Sq. M.</t>
  </si>
  <si>
    <t>BUA (10)</t>
  </si>
  <si>
    <t>BOI -Kalbadevi Branch- Harsh Jignesh Shah -  Residential Flat No. 3703, 37th Floor, Building No 3, Siddha Seabrook, SHankarpada, Dahanukarwadi Linking Road, Village - Kandivali, Kandivali West, Mumbai, State - Maharashtra, India</t>
  </si>
  <si>
    <t>BOI (Kalbadevi Branch)</t>
  </si>
  <si>
    <t>Harsh Jignesh Shah</t>
  </si>
  <si>
    <t>37th Flr</t>
  </si>
  <si>
    <t>1.5 BHK</t>
  </si>
  <si>
    <t>Measurement</t>
  </si>
  <si>
    <t xml:space="preserve">Agreement </t>
  </si>
  <si>
    <t>25.01.2022</t>
  </si>
  <si>
    <t>new</t>
  </si>
  <si>
    <t xml:space="preserve">Car parking </t>
  </si>
  <si>
    <t>TOT FMV</t>
  </si>
  <si>
    <t>Plan Remarks not provided</t>
  </si>
  <si>
    <t>As per 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</si>
</sst>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3" fontId="16" fillId="2" borderId="0" xfId="0" applyNumberFormat="1" applyFont="1" applyFill="1"/>
    <xf numFmtId="3" fontId="14" fillId="0" borderId="0" xfId="0" applyNumberFormat="1" applyFont="1"/>
    <xf numFmtId="43" fontId="16" fillId="0" borderId="0" xfId="0" applyNumberFormat="1" applyFont="1"/>
    <xf numFmtId="0" fontId="0" fillId="2" borderId="0" xfId="0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43" fontId="2" fillId="0" borderId="0" xfId="1" applyFont="1"/>
    <xf numFmtId="4" fontId="0" fillId="2" borderId="0" xfId="0" applyNumberFormat="1" applyFill="1"/>
    <xf numFmtId="43" fontId="0" fillId="2" borderId="0" xfId="1" applyFont="1" applyFill="1"/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43" fontId="2" fillId="2" borderId="0" xfId="0" applyNumberFormat="1" applyFont="1" applyFill="1"/>
    <xf numFmtId="1" fontId="0" fillId="0" borderId="0" xfId="0" applyNumberFormat="1" applyAlignment="1">
      <alignment horizontal="right"/>
    </xf>
    <xf numFmtId="0" fontId="6" fillId="2" borderId="0" xfId="0" applyFont="1" applyFill="1"/>
    <xf numFmtId="43" fontId="4" fillId="0" borderId="0" xfId="1" applyFont="1" applyFill="1"/>
    <xf numFmtId="0" fontId="17" fillId="0" borderId="0" xfId="0" applyFont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2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297970</xdr:colOff>
      <xdr:row>39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D1304-2EF0-892C-58A1-9925A5B7B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7544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38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DE4F0-C7AF-7447-A8E0-464118A7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34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11</xdr:col>
      <xdr:colOff>277199</xdr:colOff>
      <xdr:row>82</xdr:row>
      <xdr:rowOff>115433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5E3C0E-D4C6-32D3-BC45-788835279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20000"/>
          <a:ext cx="6982799" cy="8116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14</xdr:col>
      <xdr:colOff>10718</xdr:colOff>
      <xdr:row>128</xdr:row>
      <xdr:rowOff>39275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CEB664-CCD8-3D38-69EE-04E3DB81C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002000"/>
          <a:ext cx="8545118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11</xdr:col>
      <xdr:colOff>248620</xdr:colOff>
      <xdr:row>171</xdr:row>
      <xdr:rowOff>105853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34DD9F-0B70-7935-687B-4A4FBFFBD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955500"/>
          <a:ext cx="6954220" cy="7725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11</xdr:col>
      <xdr:colOff>239094</xdr:colOff>
      <xdr:row>211</xdr:row>
      <xdr:rowOff>181984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8BCBA8-2E45-AA4E-DE97-449FF87D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147000"/>
          <a:ext cx="6944694" cy="7230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11</xdr:col>
      <xdr:colOff>248620</xdr:colOff>
      <xdr:row>256</xdr:row>
      <xdr:rowOff>29696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D9B096-A7AB-2FD5-DA4E-EE52A760D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767000"/>
          <a:ext cx="6954220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11</xdr:col>
      <xdr:colOff>143831</xdr:colOff>
      <xdr:row>293</xdr:row>
      <xdr:rowOff>153352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418646E-9464-7D37-94DE-882EC719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149000"/>
          <a:ext cx="6849431" cy="6820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11</xdr:col>
      <xdr:colOff>296252</xdr:colOff>
      <xdr:row>339</xdr:row>
      <xdr:rowOff>58328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4953D2D-C5C5-2EB9-C748-D3A67E2A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197500"/>
          <a:ext cx="7001852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324831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880B9-C02A-99B9-3DEB-468834FC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30431" cy="7668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11</xdr:col>
      <xdr:colOff>524884</xdr:colOff>
      <xdr:row>82</xdr:row>
      <xdr:rowOff>29643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301B46-C501-E119-D581-65AE03CC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7230484" cy="764964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76200</xdr:rowOff>
    </xdr:from>
    <xdr:to>
      <xdr:col>12</xdr:col>
      <xdr:colOff>477336</xdr:colOff>
      <xdr:row>126</xdr:row>
      <xdr:rowOff>96290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C30612-73B9-4D2E-818D-984A8891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16649700"/>
          <a:ext cx="7783011" cy="7449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12</xdr:col>
      <xdr:colOff>467811</xdr:colOff>
      <xdr:row>162</xdr:row>
      <xdr:rowOff>38956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9F268E-2198-78FA-0427-5CF64D169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765000"/>
          <a:ext cx="7783011" cy="613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26</xdr:col>
      <xdr:colOff>11739</xdr:colOff>
      <xdr:row>198</xdr:row>
      <xdr:rowOff>38983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E2DE0F-1594-1D3B-3C46-A77B3E999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432500"/>
          <a:ext cx="15861339" cy="6325483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182</xdr:row>
      <xdr:rowOff>133350</xdr:rowOff>
    </xdr:from>
    <xdr:to>
      <xdr:col>18</xdr:col>
      <xdr:colOff>381000</xdr:colOff>
      <xdr:row>184</xdr:row>
      <xdr:rowOff>57150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3C36502-5648-0AF6-768B-6CD50C61B2C5}"/>
            </a:ext>
          </a:extLst>
        </xdr:cNvPr>
        <xdr:cNvSpPr/>
      </xdr:nvSpPr>
      <xdr:spPr>
        <a:xfrm>
          <a:off x="1466850" y="34804350"/>
          <a:ext cx="9886950" cy="3048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2</xdr:col>
      <xdr:colOff>295275</xdr:colOff>
      <xdr:row>182</xdr:row>
      <xdr:rowOff>171450</xdr:rowOff>
    </xdr:from>
    <xdr:to>
      <xdr:col>21</xdr:col>
      <xdr:colOff>76200</xdr:colOff>
      <xdr:row>184</xdr:row>
      <xdr:rowOff>123825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F1786BA-3533-78FD-9227-B44CB0EEA8CC}"/>
            </a:ext>
          </a:extLst>
        </xdr:cNvPr>
        <xdr:cNvSpPr/>
      </xdr:nvSpPr>
      <xdr:spPr>
        <a:xfrm>
          <a:off x="1514475" y="34842450"/>
          <a:ext cx="11363325" cy="333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2</xdr:col>
      <xdr:colOff>361950</xdr:colOff>
      <xdr:row>182</xdr:row>
      <xdr:rowOff>180975</xdr:rowOff>
    </xdr:from>
    <xdr:to>
      <xdr:col>20</xdr:col>
      <xdr:colOff>228600</xdr:colOff>
      <xdr:row>184</xdr:row>
      <xdr:rowOff>95250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E21A7F6-0642-1105-D616-3BF96CA584C8}"/>
            </a:ext>
          </a:extLst>
        </xdr:cNvPr>
        <xdr:cNvSpPr/>
      </xdr:nvSpPr>
      <xdr:spPr>
        <a:xfrm>
          <a:off x="1581150" y="34851975"/>
          <a:ext cx="10839450" cy="2952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D3" sqref="D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143500*0.2</f>
        <v>28700</v>
      </c>
      <c r="E2" s="38">
        <f>C3+D2</f>
        <v>172200</v>
      </c>
      <c r="G2" s="121" t="s">
        <v>44</v>
      </c>
      <c r="H2" s="122"/>
    </row>
    <row r="3" spans="2:17" ht="15.75" thickBot="1" x14ac:dyDescent="0.3">
      <c r="B3" s="30" t="s">
        <v>34</v>
      </c>
      <c r="C3" s="32">
        <v>143500</v>
      </c>
      <c r="D3" s="30"/>
      <c r="E3" s="30"/>
      <c r="F3" s="30"/>
      <c r="G3" s="43" t="s">
        <v>45</v>
      </c>
      <c r="H3" s="44" t="s">
        <v>46</v>
      </c>
      <c r="I3" s="45"/>
      <c r="K3" s="46" t="s">
        <v>47</v>
      </c>
      <c r="L3" s="47"/>
      <c r="N3" s="48" t="s">
        <v>48</v>
      </c>
      <c r="O3" s="49"/>
      <c r="P3" s="49"/>
      <c r="Q3" s="50"/>
    </row>
    <row r="4" spans="2:17" ht="27" thickBot="1" x14ac:dyDescent="0.3">
      <c r="B4" s="30" t="s">
        <v>35</v>
      </c>
      <c r="C4" s="32">
        <f>D2</f>
        <v>28700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25</v>
      </c>
      <c r="L4" s="55" t="s">
        <v>26</v>
      </c>
      <c r="N4" s="43" t="s">
        <v>45</v>
      </c>
      <c r="O4" s="56" t="s">
        <v>46</v>
      </c>
      <c r="P4" s="57"/>
    </row>
    <row r="5" spans="2:17" ht="15.75" thickBot="1" x14ac:dyDescent="0.3">
      <c r="B5" s="30" t="s">
        <v>49</v>
      </c>
      <c r="C5" s="33">
        <f>C3+C4</f>
        <v>172200</v>
      </c>
      <c r="D5" s="34" t="s">
        <v>36</v>
      </c>
      <c r="E5" s="35">
        <f>ROUND(C5/10.764,0)</f>
        <v>15998</v>
      </c>
      <c r="F5" s="34" t="s">
        <v>37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50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27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51</v>
      </c>
      <c r="C7" s="33">
        <f>C5-C6</f>
        <v>153800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29</v>
      </c>
      <c r="L7" s="58" t="s">
        <v>30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52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53</v>
      </c>
      <c r="D9" s="33">
        <f>ROUND(C7*D8,0)</f>
        <v>141496</v>
      </c>
      <c r="E9" s="30"/>
      <c r="F9" s="30"/>
      <c r="G9" s="51">
        <v>6</v>
      </c>
      <c r="H9" s="52">
        <v>6</v>
      </c>
      <c r="I9" s="53">
        <v>94</v>
      </c>
      <c r="K9" s="64" t="s">
        <v>28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54</v>
      </c>
      <c r="C10" s="33">
        <f>C6+D9</f>
        <v>159896</v>
      </c>
      <c r="D10" s="34" t="s">
        <v>36</v>
      </c>
      <c r="E10" s="35">
        <f>ROUND(C10/10.764,0)</f>
        <v>14855</v>
      </c>
      <c r="F10" s="34" t="s">
        <v>37</v>
      </c>
      <c r="G10" s="51">
        <v>7</v>
      </c>
      <c r="H10" s="52">
        <v>7</v>
      </c>
      <c r="I10" s="53">
        <v>93</v>
      </c>
      <c r="K10" s="66" t="s">
        <v>31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32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38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33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39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40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55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6"/>
  <sheetViews>
    <sheetView tabSelected="1" topLeftCell="A7" zoomScale="130" zoomScaleNormal="130" workbookViewId="0">
      <selection activeCell="C22" sqref="C2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8" t="s">
        <v>80</v>
      </c>
      <c r="D2" s="12"/>
      <c r="F2" s="5"/>
      <c r="G2" s="5"/>
      <c r="H2" s="102" t="s">
        <v>75</v>
      </c>
      <c r="I2" s="80" t="s">
        <v>37</v>
      </c>
      <c r="J2" s="80"/>
      <c r="K2" t="s">
        <v>82</v>
      </c>
    </row>
    <row r="3" spans="1:13" ht="18.75" x14ac:dyDescent="0.3">
      <c r="A3" s="10" t="s">
        <v>9</v>
      </c>
      <c r="B3" s="13"/>
      <c r="C3" s="109">
        <f>C4+C5</f>
        <v>32000</v>
      </c>
      <c r="D3" s="14" t="s">
        <v>56</v>
      </c>
      <c r="F3" s="79" t="s">
        <v>68</v>
      </c>
      <c r="G3" s="91" t="s">
        <v>64</v>
      </c>
      <c r="H3" s="103">
        <f>I3/10.764</f>
        <v>45.615013006317355</v>
      </c>
      <c r="I3" s="84">
        <v>491</v>
      </c>
      <c r="J3" s="84"/>
      <c r="K3" t="s">
        <v>64</v>
      </c>
      <c r="L3">
        <v>406</v>
      </c>
    </row>
    <row r="4" spans="1:13" ht="30" x14ac:dyDescent="0.25">
      <c r="A4" s="15" t="s">
        <v>10</v>
      </c>
      <c r="B4" s="13"/>
      <c r="C4" s="109">
        <v>3000</v>
      </c>
      <c r="D4" s="16"/>
      <c r="F4" s="90" t="s">
        <v>81</v>
      </c>
      <c r="G4" s="80" t="s">
        <v>76</v>
      </c>
      <c r="H4" s="91">
        <v>50.19</v>
      </c>
      <c r="I4" s="81">
        <f>H4*10.764</f>
        <v>540.24515999999994</v>
      </c>
      <c r="J4" s="80"/>
      <c r="K4" s="3"/>
      <c r="L4" s="3"/>
    </row>
    <row r="5" spans="1:13" x14ac:dyDescent="0.25">
      <c r="A5" s="10" t="s">
        <v>11</v>
      </c>
      <c r="B5" s="13"/>
      <c r="C5" s="109">
        <v>29000</v>
      </c>
      <c r="D5" s="16"/>
      <c r="F5" s="5"/>
      <c r="G5" s="80"/>
      <c r="H5" s="80"/>
      <c r="I5" s="81"/>
    </row>
    <row r="6" spans="1:13" x14ac:dyDescent="0.25">
      <c r="A6" s="10" t="s">
        <v>12</v>
      </c>
      <c r="B6" s="13"/>
      <c r="C6" s="109">
        <f>C4</f>
        <v>3000</v>
      </c>
      <c r="D6" s="16"/>
      <c r="F6" s="5"/>
      <c r="G6" s="80"/>
      <c r="H6" s="84"/>
      <c r="I6" s="81"/>
    </row>
    <row r="7" spans="1:13" x14ac:dyDescent="0.25">
      <c r="A7" s="10" t="s">
        <v>13</v>
      </c>
      <c r="B7" s="17"/>
      <c r="C7" s="4">
        <v>0</v>
      </c>
      <c r="D7" s="18"/>
    </row>
    <row r="8" spans="1:13" x14ac:dyDescent="0.25">
      <c r="A8" s="10" t="s">
        <v>14</v>
      </c>
      <c r="B8" s="17"/>
      <c r="C8" s="4">
        <f>C9-C7</f>
        <v>60</v>
      </c>
      <c r="D8" s="91"/>
      <c r="E8" s="91" t="s">
        <v>85</v>
      </c>
    </row>
    <row r="9" spans="1:13" x14ac:dyDescent="0.25">
      <c r="A9" s="10" t="s">
        <v>15</v>
      </c>
      <c r="B9" s="17"/>
      <c r="C9" s="4">
        <v>60</v>
      </c>
      <c r="D9" s="92"/>
      <c r="E9" s="91">
        <v>2024</v>
      </c>
      <c r="M9" s="78"/>
    </row>
    <row r="10" spans="1:13" ht="30" x14ac:dyDescent="0.25">
      <c r="A10" s="15" t="s">
        <v>16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0">
        <f>C10%</f>
        <v>0</v>
      </c>
      <c r="D11" s="20"/>
      <c r="E11" s="118" t="s">
        <v>88</v>
      </c>
      <c r="F11" s="80" t="s">
        <v>89</v>
      </c>
    </row>
    <row r="12" spans="1:13" x14ac:dyDescent="0.25">
      <c r="A12" s="10" t="s">
        <v>17</v>
      </c>
      <c r="B12" s="13"/>
      <c r="C12" s="109">
        <f>C6*C11</f>
        <v>0</v>
      </c>
      <c r="D12" s="16"/>
    </row>
    <row r="13" spans="1:13" x14ac:dyDescent="0.25">
      <c r="A13" s="10" t="s">
        <v>18</v>
      </c>
      <c r="B13" s="13"/>
      <c r="C13" s="109">
        <f>C6-C12</f>
        <v>3000</v>
      </c>
      <c r="D13" s="16"/>
    </row>
    <row r="14" spans="1:13" x14ac:dyDescent="0.25">
      <c r="A14" s="10" t="s">
        <v>11</v>
      </c>
      <c r="B14" s="13"/>
      <c r="C14" s="109">
        <f>C5</f>
        <v>29000</v>
      </c>
      <c r="D14" s="16"/>
      <c r="F14" s="78"/>
      <c r="G14" s="78"/>
      <c r="H14" s="4"/>
    </row>
    <row r="15" spans="1:13" x14ac:dyDescent="0.25">
      <c r="B15" s="13"/>
      <c r="C15" s="109"/>
      <c r="D15" s="16"/>
      <c r="H15" s="4"/>
    </row>
    <row r="16" spans="1:13" x14ac:dyDescent="0.25">
      <c r="A16" s="21" t="s">
        <v>19</v>
      </c>
      <c r="B16" s="22"/>
      <c r="C16" s="111">
        <f>C14+C13</f>
        <v>32000</v>
      </c>
      <c r="D16" s="14"/>
      <c r="E16" s="38"/>
      <c r="H16" s="78"/>
    </row>
    <row r="17" spans="1:8" x14ac:dyDescent="0.25">
      <c r="B17" s="17"/>
      <c r="C17" s="4"/>
      <c r="D17" s="18"/>
      <c r="F17" s="38"/>
      <c r="H17" s="78"/>
    </row>
    <row r="18" spans="1:8" ht="16.5" x14ac:dyDescent="0.3">
      <c r="A18" s="21" t="s">
        <v>64</v>
      </c>
      <c r="B18" s="5"/>
      <c r="C18" s="112">
        <v>491</v>
      </c>
      <c r="D18" s="99"/>
      <c r="E18" s="100"/>
    </row>
    <row r="19" spans="1:8" x14ac:dyDescent="0.25">
      <c r="A19" s="10"/>
      <c r="B19" s="4"/>
      <c r="C19" s="113">
        <f>C18*C16</f>
        <v>15712000</v>
      </c>
      <c r="D19" s="4" t="s">
        <v>42</v>
      </c>
      <c r="E19" s="101"/>
      <c r="H19" s="4"/>
    </row>
    <row r="20" spans="1:8" x14ac:dyDescent="0.25">
      <c r="A20" s="10"/>
      <c r="B20" s="4"/>
      <c r="C20" s="113">
        <v>1200000</v>
      </c>
      <c r="D20" s="4" t="s">
        <v>86</v>
      </c>
      <c r="E20" s="101"/>
      <c r="H20" s="4"/>
    </row>
    <row r="21" spans="1:8" x14ac:dyDescent="0.25">
      <c r="A21" s="10"/>
      <c r="B21" s="4"/>
      <c r="C21" s="116">
        <f>C19+C20</f>
        <v>16912000</v>
      </c>
      <c r="D21" s="80" t="s">
        <v>87</v>
      </c>
      <c r="E21" s="101"/>
      <c r="F21">
        <v>1.52</v>
      </c>
      <c r="H21" s="4"/>
    </row>
    <row r="22" spans="1:8" x14ac:dyDescent="0.25">
      <c r="A22" s="10"/>
      <c r="B22" s="38"/>
      <c r="C22" s="116">
        <f>C21*0.9</f>
        <v>15220800</v>
      </c>
      <c r="D22" s="80" t="s">
        <v>20</v>
      </c>
      <c r="E22" s="83"/>
      <c r="F22" s="6"/>
      <c r="H22" s="78"/>
    </row>
    <row r="23" spans="1:8" x14ac:dyDescent="0.25">
      <c r="A23" s="10"/>
      <c r="C23" s="116">
        <f>C21*80%</f>
        <v>13529600</v>
      </c>
      <c r="D23" s="80" t="s">
        <v>21</v>
      </c>
      <c r="E23" s="83"/>
      <c r="F23" s="38"/>
    </row>
    <row r="24" spans="1:8" x14ac:dyDescent="0.25">
      <c r="A24" s="10"/>
      <c r="C24" s="5"/>
      <c r="D24" s="5"/>
      <c r="E24" s="83"/>
    </row>
    <row r="25" spans="1:8" x14ac:dyDescent="0.25">
      <c r="A25" s="24" t="s">
        <v>22</v>
      </c>
      <c r="B25" s="25"/>
      <c r="C25" s="114">
        <f>C4*D25</f>
        <v>1620300</v>
      </c>
      <c r="D25" s="114">
        <f>C18*1.1</f>
        <v>540.1</v>
      </c>
      <c r="E25" s="83"/>
    </row>
    <row r="26" spans="1:8" x14ac:dyDescent="0.25">
      <c r="A26" s="10" t="s">
        <v>23</v>
      </c>
      <c r="D26" s="3"/>
      <c r="E26" s="3"/>
    </row>
    <row r="27" spans="1:8" x14ac:dyDescent="0.25">
      <c r="A27" s="26" t="s">
        <v>24</v>
      </c>
      <c r="B27" s="11"/>
      <c r="C27" s="38">
        <f>C19*0.03/12</f>
        <v>39280</v>
      </c>
      <c r="D27" s="83"/>
      <c r="E27" s="83"/>
    </row>
    <row r="28" spans="1:8" x14ac:dyDescent="0.25">
      <c r="C28" s="38"/>
      <c r="D28" s="23"/>
      <c r="F28" s="80" t="s">
        <v>73</v>
      </c>
    </row>
    <row r="29" spans="1:8" x14ac:dyDescent="0.25">
      <c r="A29" s="5" t="s">
        <v>77</v>
      </c>
      <c r="B29" s="5"/>
      <c r="C29" s="115"/>
      <c r="D29" s="82"/>
    </row>
    <row r="30" spans="1:8" x14ac:dyDescent="0.25">
      <c r="D30" s="78"/>
    </row>
    <row r="31" spans="1:8" x14ac:dyDescent="0.25">
      <c r="A31" s="4" t="s">
        <v>83</v>
      </c>
      <c r="D31"/>
      <c r="G31" s="3"/>
      <c r="H31" s="3"/>
    </row>
    <row r="32" spans="1:8" ht="18.75" x14ac:dyDescent="0.3">
      <c r="A32" s="4" t="s">
        <v>84</v>
      </c>
      <c r="B32" s="104">
        <v>11410564</v>
      </c>
      <c r="D32"/>
      <c r="E32" s="123" t="s">
        <v>78</v>
      </c>
      <c r="F32" s="123"/>
      <c r="G32" s="3"/>
      <c r="H32" s="3"/>
    </row>
    <row r="33" spans="1:8" ht="18.75" x14ac:dyDescent="0.3">
      <c r="D33"/>
      <c r="E33" s="123" t="s">
        <v>79</v>
      </c>
      <c r="F33" s="123"/>
      <c r="G33" s="3"/>
      <c r="H33" s="3"/>
    </row>
    <row r="34" spans="1:8" ht="18.75" x14ac:dyDescent="0.3">
      <c r="D34"/>
      <c r="E34" s="107" t="s">
        <v>42</v>
      </c>
      <c r="F34" s="107">
        <f>C21</f>
        <v>16912000</v>
      </c>
      <c r="G34" s="3"/>
      <c r="H34" s="3"/>
    </row>
    <row r="35" spans="1:8" ht="18.75" x14ac:dyDescent="0.3">
      <c r="D35"/>
      <c r="E35" s="107" t="s">
        <v>20</v>
      </c>
      <c r="F35" s="107">
        <f>F34*90%</f>
        <v>15220800</v>
      </c>
      <c r="G35" s="3"/>
      <c r="H35" s="83">
        <f>F34*80</f>
        <v>1352960000</v>
      </c>
    </row>
    <row r="36" spans="1:8" ht="18.75" x14ac:dyDescent="0.3">
      <c r="D36"/>
      <c r="E36" s="107" t="s">
        <v>21</v>
      </c>
      <c r="F36" s="107">
        <f>F34*80%</f>
        <v>13529600</v>
      </c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  <c r="E39" s="3"/>
      <c r="F39" s="3"/>
      <c r="G39" s="3"/>
      <c r="H39" s="3"/>
    </row>
    <row r="40" spans="1:8" x14ac:dyDescent="0.25">
      <c r="D40"/>
      <c r="E40" s="3"/>
      <c r="F40" s="3"/>
      <c r="G40" s="3"/>
      <c r="H40" s="3"/>
    </row>
    <row r="41" spans="1:8" x14ac:dyDescent="0.25">
      <c r="D41"/>
    </row>
    <row r="42" spans="1:8" x14ac:dyDescent="0.25">
      <c r="D42"/>
    </row>
    <row r="48" spans="1:8" x14ac:dyDescent="0.25">
      <c r="A48" s="27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66" spans="1:1" ht="15.75" x14ac:dyDescent="0.25">
      <c r="A66" s="28"/>
    </row>
    <row r="67" spans="1:1" ht="15.75" x14ac:dyDescent="0.25">
      <c r="A67" s="28"/>
    </row>
    <row r="86" spans="3:3" x14ac:dyDescent="0.25">
      <c r="C86">
        <f>C85*C84</f>
        <v>0</v>
      </c>
    </row>
  </sheetData>
  <mergeCells count="2">
    <mergeCell ref="E32:F32"/>
    <mergeCell ref="E33:F3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F3" sqref="F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5703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72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P1" s="1" t="s">
        <v>71</v>
      </c>
      <c r="Q1" s="1" t="s">
        <v>1</v>
      </c>
      <c r="R1" s="1" t="s">
        <v>70</v>
      </c>
      <c r="S1" s="1" t="s">
        <v>69</v>
      </c>
      <c r="U1" s="2"/>
      <c r="V1" s="2"/>
      <c r="W1" s="2"/>
      <c r="X1" s="2"/>
      <c r="Y1" s="2"/>
    </row>
    <row r="2" spans="1:32" x14ac:dyDescent="0.25">
      <c r="B2" s="5">
        <v>469</v>
      </c>
      <c r="C2" s="5">
        <f>B2*1.1</f>
        <v>515.90000000000009</v>
      </c>
      <c r="D2" s="105">
        <f>C2*1.2</f>
        <v>619.08000000000004</v>
      </c>
      <c r="E2" s="105">
        <v>14500000</v>
      </c>
      <c r="F2" s="105">
        <f>E2/B2</f>
        <v>30916.84434968017</v>
      </c>
      <c r="G2" s="106">
        <f>E2/C2</f>
        <v>28106.222136072876</v>
      </c>
      <c r="H2">
        <f>E2/D2</f>
        <v>23421.851780060733</v>
      </c>
      <c r="I2">
        <v>54</v>
      </c>
      <c r="J2">
        <v>5403</v>
      </c>
      <c r="O2" s="93">
        <v>491</v>
      </c>
      <c r="P2" s="94">
        <f>O2*1.2</f>
        <v>589.19999999999993</v>
      </c>
      <c r="Q2" s="94">
        <v>13811500</v>
      </c>
      <c r="R2" s="94">
        <f>Q2/O2</f>
        <v>28129.327902240326</v>
      </c>
      <c r="S2" s="94">
        <f>Q2/P2</f>
        <v>23441.106585200276</v>
      </c>
      <c r="T2" s="94"/>
      <c r="U2" s="95"/>
      <c r="V2" s="3"/>
      <c r="W2" s="3"/>
      <c r="X2" s="3"/>
      <c r="Y2" s="3"/>
      <c r="AB2" s="40"/>
    </row>
    <row r="3" spans="1:32" x14ac:dyDescent="0.25">
      <c r="B3" s="117">
        <v>706</v>
      </c>
      <c r="C3">
        <f t="shared" ref="C3:C8" si="0">B3*1.1</f>
        <v>776.6</v>
      </c>
      <c r="D3" s="94">
        <f t="shared" ref="D3:D8" si="1">C3*1.2</f>
        <v>931.92</v>
      </c>
      <c r="E3" s="94">
        <v>18900000</v>
      </c>
      <c r="F3" s="94">
        <f t="shared" ref="F3:F6" si="2">E3/B3</f>
        <v>26770.538243626062</v>
      </c>
      <c r="G3" s="85">
        <f t="shared" ref="G3:G7" si="3">E3/C3</f>
        <v>24336.852948750966</v>
      </c>
      <c r="H3">
        <f t="shared" ref="H3:H7" si="4">E3/D3</f>
        <v>20280.710790625806</v>
      </c>
      <c r="I3">
        <v>9</v>
      </c>
      <c r="J3">
        <v>901</v>
      </c>
      <c r="O3" s="93">
        <v>706</v>
      </c>
      <c r="P3" s="94">
        <f>O3*1.2</f>
        <v>847.19999999999993</v>
      </c>
      <c r="Q3" s="94">
        <v>17500000</v>
      </c>
      <c r="R3" s="94">
        <f>Q3/O3</f>
        <v>24787.535410764871</v>
      </c>
      <c r="S3" s="94">
        <f>Q3/P3</f>
        <v>20656.279508970729</v>
      </c>
      <c r="T3" s="94"/>
      <c r="U3" s="95"/>
      <c r="V3" s="3"/>
      <c r="W3" s="3"/>
      <c r="X3" s="3"/>
      <c r="Y3" s="3"/>
      <c r="AF3" s="40"/>
    </row>
    <row r="4" spans="1:32" x14ac:dyDescent="0.25">
      <c r="B4" s="78">
        <v>706</v>
      </c>
      <c r="C4">
        <f t="shared" si="0"/>
        <v>776.6</v>
      </c>
      <c r="D4" s="94">
        <f t="shared" si="1"/>
        <v>931.92</v>
      </c>
      <c r="E4" s="94">
        <v>21000000</v>
      </c>
      <c r="F4" s="94">
        <f t="shared" si="2"/>
        <v>29745.042492917848</v>
      </c>
      <c r="G4" s="85">
        <f t="shared" si="3"/>
        <v>27040.947720834407</v>
      </c>
      <c r="H4">
        <f t="shared" si="4"/>
        <v>22534.123100695339</v>
      </c>
      <c r="I4" s="5">
        <v>19</v>
      </c>
      <c r="J4" s="5">
        <v>1907</v>
      </c>
      <c r="K4" s="5"/>
      <c r="L4" s="5"/>
      <c r="M4" s="5"/>
      <c r="N4" s="5"/>
      <c r="O4" s="125">
        <f>P4/1.1</f>
        <v>604.5454545454545</v>
      </c>
      <c r="P4" s="105">
        <v>665</v>
      </c>
      <c r="Q4" s="105">
        <v>19000000</v>
      </c>
      <c r="R4" s="105">
        <f>Q4/O4</f>
        <v>31428.571428571431</v>
      </c>
      <c r="S4" s="94">
        <f>Q4/P4</f>
        <v>28571.428571428572</v>
      </c>
      <c r="T4" s="94"/>
      <c r="U4" s="95"/>
      <c r="V4" s="3"/>
      <c r="W4" s="3"/>
      <c r="X4" s="3"/>
      <c r="Y4" s="3"/>
    </row>
    <row r="5" spans="1:32" x14ac:dyDescent="0.25">
      <c r="B5" s="78">
        <v>709</v>
      </c>
      <c r="C5">
        <f t="shared" si="0"/>
        <v>779.90000000000009</v>
      </c>
      <c r="D5" s="94">
        <f t="shared" si="1"/>
        <v>935.88000000000011</v>
      </c>
      <c r="E5" s="94">
        <v>19000000</v>
      </c>
      <c r="F5" s="94">
        <f t="shared" si="2"/>
        <v>26798.30747531735</v>
      </c>
      <c r="G5" s="85">
        <f t="shared" si="3"/>
        <v>24362.097704833952</v>
      </c>
      <c r="H5">
        <f t="shared" si="4"/>
        <v>20301.748087361626</v>
      </c>
      <c r="I5">
        <v>15</v>
      </c>
      <c r="J5">
        <v>1502</v>
      </c>
      <c r="O5" s="93">
        <v>1054</v>
      </c>
      <c r="P5" s="94">
        <f>O5*1.1</f>
        <v>1159.4000000000001</v>
      </c>
      <c r="Q5" s="94">
        <v>30400000</v>
      </c>
      <c r="R5" s="94">
        <f>Q5/O5</f>
        <v>28842.504743833018</v>
      </c>
      <c r="S5" s="94">
        <f>Q5/P5</f>
        <v>26220.458858030015</v>
      </c>
      <c r="T5" s="94"/>
      <c r="U5" s="95"/>
      <c r="V5" s="3"/>
      <c r="W5" s="3"/>
      <c r="X5" s="3"/>
      <c r="Y5" s="3"/>
    </row>
    <row r="6" spans="1:32" x14ac:dyDescent="0.25">
      <c r="B6">
        <v>706</v>
      </c>
      <c r="C6">
        <f t="shared" si="0"/>
        <v>776.6</v>
      </c>
      <c r="D6" s="94">
        <f t="shared" si="1"/>
        <v>931.92</v>
      </c>
      <c r="E6" s="94">
        <v>20500000</v>
      </c>
      <c r="F6" s="94">
        <f t="shared" si="2"/>
        <v>29036.827195467424</v>
      </c>
      <c r="G6" s="85">
        <f t="shared" si="3"/>
        <v>26397.115632243109</v>
      </c>
      <c r="H6">
        <f t="shared" si="4"/>
        <v>21997.596360202595</v>
      </c>
      <c r="O6" s="94"/>
      <c r="P6" s="94" t="e">
        <f>#REF!*1.1</f>
        <v>#REF!</v>
      </c>
      <c r="Q6" s="94"/>
      <c r="R6" s="94" t="e">
        <f>T6/#REF!</f>
        <v>#REF!</v>
      </c>
      <c r="S6" s="94" t="e">
        <f>T6/P6</f>
        <v>#REF!</v>
      </c>
      <c r="T6" s="94"/>
      <c r="U6" s="95"/>
      <c r="V6" s="3"/>
      <c r="W6" s="3"/>
      <c r="X6" s="3"/>
      <c r="Y6" s="3"/>
    </row>
    <row r="7" spans="1:32" x14ac:dyDescent="0.25">
      <c r="B7" s="5">
        <v>496</v>
      </c>
      <c r="C7" s="5">
        <f t="shared" si="0"/>
        <v>545.6</v>
      </c>
      <c r="D7" s="105">
        <f t="shared" si="1"/>
        <v>654.72</v>
      </c>
      <c r="E7" s="105">
        <v>15800000</v>
      </c>
      <c r="F7" s="105">
        <f t="shared" ref="F7:F14" si="5">ROUND((E7/B7),0)</f>
        <v>31855</v>
      </c>
      <c r="G7" s="106">
        <f t="shared" si="3"/>
        <v>28958.944281524924</v>
      </c>
      <c r="H7" s="5">
        <f t="shared" si="4"/>
        <v>24132.453567937438</v>
      </c>
      <c r="O7" s="94"/>
      <c r="P7" s="94" t="e">
        <f>#REF!*1.1</f>
        <v>#REF!</v>
      </c>
      <c r="Q7" s="94"/>
      <c r="R7" s="94" t="e">
        <f>T7/#REF!</f>
        <v>#REF!</v>
      </c>
      <c r="S7" s="94"/>
      <c r="T7" s="94"/>
      <c r="U7" s="95"/>
      <c r="V7" s="3"/>
      <c r="W7" s="3"/>
      <c r="X7" s="3"/>
      <c r="Y7" s="3"/>
    </row>
    <row r="8" spans="1:32" x14ac:dyDescent="0.25">
      <c r="B8" s="5">
        <v>706</v>
      </c>
      <c r="C8" s="5">
        <f t="shared" si="0"/>
        <v>776.6</v>
      </c>
      <c r="D8" s="105">
        <f t="shared" si="1"/>
        <v>931.92</v>
      </c>
      <c r="E8" s="105">
        <v>23500000</v>
      </c>
      <c r="F8" s="105">
        <f t="shared" si="5"/>
        <v>33286</v>
      </c>
      <c r="G8" s="106">
        <f t="shared" ref="G8:G9" si="6">F8/C8</f>
        <v>42.861189801699716</v>
      </c>
      <c r="H8" s="5">
        <f t="shared" ref="H8:H13" si="7">F8/D8</f>
        <v>35.717658168083098</v>
      </c>
      <c r="O8" s="94"/>
      <c r="P8" s="94" t="e">
        <f>#REF!*1.1</f>
        <v>#REF!</v>
      </c>
      <c r="Q8" s="94"/>
      <c r="R8" s="94" t="e">
        <f>T8/#REF!</f>
        <v>#REF!</v>
      </c>
      <c r="S8" s="94"/>
      <c r="T8" s="94"/>
      <c r="U8" s="95"/>
      <c r="V8" s="3"/>
      <c r="W8" s="3"/>
      <c r="X8" s="3"/>
      <c r="Y8" s="3"/>
    </row>
    <row r="9" spans="1:32" x14ac:dyDescent="0.25">
      <c r="B9" s="5">
        <v>730</v>
      </c>
      <c r="C9" s="5">
        <f t="shared" ref="C9:C14" si="8">B9*1.1</f>
        <v>803.00000000000011</v>
      </c>
      <c r="D9" s="105">
        <f t="shared" ref="D9:D14" si="9">C9*1.2</f>
        <v>963.60000000000014</v>
      </c>
      <c r="E9" s="105">
        <v>24000000</v>
      </c>
      <c r="F9" s="105">
        <f t="shared" si="5"/>
        <v>32877</v>
      </c>
      <c r="G9" s="85">
        <f t="shared" si="6"/>
        <v>40.942714819427145</v>
      </c>
      <c r="H9">
        <f t="shared" si="7"/>
        <v>34.118929016189284</v>
      </c>
      <c r="O9" s="94"/>
      <c r="P9" s="94" t="e">
        <f>#REF!*1.1</f>
        <v>#REF!</v>
      </c>
      <c r="Q9" s="94"/>
      <c r="R9" s="94" t="e">
        <f>T9/#REF!</f>
        <v>#REF!</v>
      </c>
      <c r="S9" s="94"/>
      <c r="T9" s="94"/>
      <c r="U9" s="3"/>
      <c r="V9" s="3"/>
      <c r="W9" s="3"/>
      <c r="X9" s="3"/>
      <c r="Y9" s="3"/>
    </row>
    <row r="10" spans="1:32" ht="16.5" x14ac:dyDescent="0.3">
      <c r="C10">
        <f t="shared" si="8"/>
        <v>0</v>
      </c>
      <c r="D10" s="94">
        <v>0</v>
      </c>
      <c r="E10" s="94"/>
      <c r="F10" s="94" t="e">
        <f t="shared" si="5"/>
        <v>#DIV/0!</v>
      </c>
      <c r="G10" t="e">
        <f t="shared" ref="G10:G14" si="10">ROUND((E10/C10),0)</f>
        <v>#DIV/0!</v>
      </c>
      <c r="H10" t="e">
        <f t="shared" si="7"/>
        <v>#DIV/0!</v>
      </c>
      <c r="O10" s="94"/>
      <c r="P10" s="94" t="e">
        <f>#REF!*1.1</f>
        <v>#REF!</v>
      </c>
      <c r="Q10" s="94"/>
      <c r="R10" s="94" t="e">
        <f>T10/#REF!</f>
        <v>#REF!</v>
      </c>
      <c r="S10" s="94"/>
      <c r="T10" s="94"/>
      <c r="U10" s="3"/>
      <c r="V10" s="3"/>
      <c r="W10" s="96"/>
      <c r="X10" s="97"/>
      <c r="Y10" s="97"/>
      <c r="Z10" s="29"/>
      <c r="AA10" s="29"/>
      <c r="AB10" s="29"/>
      <c r="AC10" s="29"/>
      <c r="AD10" s="29"/>
    </row>
    <row r="11" spans="1:32" ht="18.75" x14ac:dyDescent="0.25">
      <c r="C11">
        <f t="shared" si="8"/>
        <v>0</v>
      </c>
      <c r="D11">
        <f t="shared" si="9"/>
        <v>0</v>
      </c>
      <c r="E11" s="94"/>
      <c r="F11" t="e">
        <f t="shared" si="5"/>
        <v>#DIV/0!</v>
      </c>
      <c r="G11" t="e">
        <f t="shared" si="10"/>
        <v>#DIV/0!</v>
      </c>
      <c r="H11" t="e">
        <f t="shared" si="7"/>
        <v>#DIV/0!</v>
      </c>
      <c r="P11" s="94" t="e">
        <f>#REF!*1.1</f>
        <v>#REF!</v>
      </c>
      <c r="Q11" s="94"/>
      <c r="S11" s="94"/>
      <c r="T11" s="94"/>
      <c r="U11" s="3"/>
      <c r="V11" s="3"/>
      <c r="W11" s="98"/>
      <c r="X11" s="3"/>
      <c r="Y11" s="3"/>
    </row>
    <row r="12" spans="1:32" x14ac:dyDescent="0.25">
      <c r="C12">
        <f t="shared" si="8"/>
        <v>0</v>
      </c>
      <c r="D12">
        <f t="shared" si="9"/>
        <v>0</v>
      </c>
      <c r="E12" s="94"/>
      <c r="F12" t="e">
        <f t="shared" si="5"/>
        <v>#DIV/0!</v>
      </c>
      <c r="G12" t="e">
        <f t="shared" si="10"/>
        <v>#DIV/0!</v>
      </c>
      <c r="H12" t="e">
        <f t="shared" si="7"/>
        <v>#DIV/0!</v>
      </c>
      <c r="I12">
        <f t="shared" ref="I12:I14" si="11">U12</f>
        <v>0</v>
      </c>
      <c r="J12">
        <f t="shared" ref="J12:J14" si="12">V12</f>
        <v>0</v>
      </c>
      <c r="P12" s="94" t="e">
        <f>#REF!*1.1</f>
        <v>#REF!</v>
      </c>
      <c r="Q12" s="94"/>
      <c r="S12" s="94"/>
      <c r="T12" s="94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8"/>
        <v>0</v>
      </c>
      <c r="D13">
        <f t="shared" si="9"/>
        <v>0</v>
      </c>
      <c r="E13" s="94"/>
      <c r="F13" t="e">
        <f t="shared" si="5"/>
        <v>#DIV/0!</v>
      </c>
      <c r="G13" t="e">
        <f t="shared" si="10"/>
        <v>#DIV/0!</v>
      </c>
      <c r="H13" t="e">
        <f t="shared" si="7"/>
        <v>#DIV/0!</v>
      </c>
      <c r="I13">
        <f t="shared" si="11"/>
        <v>0</v>
      </c>
      <c r="J13">
        <f t="shared" si="12"/>
        <v>0</v>
      </c>
      <c r="S13" s="94"/>
      <c r="T13" s="94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8"/>
        <v>0</v>
      </c>
      <c r="D14">
        <f t="shared" si="9"/>
        <v>0</v>
      </c>
      <c r="E14" s="94"/>
      <c r="F14" t="e">
        <f t="shared" si="5"/>
        <v>#DIV/0!</v>
      </c>
      <c r="G14" t="e">
        <f t="shared" si="10"/>
        <v>#DIV/0!</v>
      </c>
      <c r="H14" t="e">
        <f t="shared" ref="H14" si="13">ROUND((E14/D14),0)</f>
        <v>#DIV/0!</v>
      </c>
      <c r="I14">
        <f t="shared" si="11"/>
        <v>0</v>
      </c>
      <c r="J14">
        <f t="shared" si="12"/>
        <v>0</v>
      </c>
      <c r="S14" s="94"/>
      <c r="T14" s="94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4">B15*1.2</f>
        <v>0</v>
      </c>
      <c r="D15">
        <f t="shared" ref="D15:D18" si="15">C15*1.2</f>
        <v>0</v>
      </c>
      <c r="E15" s="94"/>
      <c r="F15" t="e">
        <f t="shared" ref="F15:F18" si="16">ROUND((E15/B15),0)</f>
        <v>#DIV/0!</v>
      </c>
      <c r="G15" t="e">
        <f t="shared" ref="G15:G18" si="17">ROUND((E15/C15),0)</f>
        <v>#DIV/0!</v>
      </c>
      <c r="H15" t="e">
        <f t="shared" ref="H15:H18" si="18">ROUND((E15/D15),0)</f>
        <v>#DIV/0!</v>
      </c>
      <c r="I15">
        <f t="shared" ref="I15:J18" si="19">U15</f>
        <v>0</v>
      </c>
      <c r="J15">
        <f t="shared" si="19"/>
        <v>0</v>
      </c>
      <c r="S15" s="94"/>
      <c r="T15" s="94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0">B16*1.2</f>
        <v>0</v>
      </c>
      <c r="D16">
        <f t="shared" si="15"/>
        <v>0</v>
      </c>
      <c r="E16" s="94"/>
      <c r="F16" t="e">
        <f t="shared" si="16"/>
        <v>#DIV/0!</v>
      </c>
      <c r="G16" t="e">
        <f t="shared" si="17"/>
        <v>#DIV/0!</v>
      </c>
      <c r="H16" t="e">
        <f t="shared" si="18"/>
        <v>#DIV/0!</v>
      </c>
      <c r="I16">
        <f t="shared" si="19"/>
        <v>0</v>
      </c>
      <c r="J16">
        <f t="shared" si="19"/>
        <v>0</v>
      </c>
      <c r="S16" s="94"/>
      <c r="T16" s="94"/>
    </row>
    <row r="17" spans="1:25" x14ac:dyDescent="0.25">
      <c r="B17">
        <f t="shared" ref="B17:B18" si="21">O17</f>
        <v>0</v>
      </c>
      <c r="C17">
        <f t="shared" si="20"/>
        <v>0</v>
      </c>
      <c r="D17">
        <f t="shared" si="15"/>
        <v>0</v>
      </c>
      <c r="E17" s="94"/>
      <c r="F17" t="e">
        <f t="shared" si="16"/>
        <v>#DIV/0!</v>
      </c>
      <c r="G17" t="e">
        <f t="shared" si="17"/>
        <v>#DIV/0!</v>
      </c>
      <c r="H17" t="e">
        <f t="shared" si="18"/>
        <v>#DIV/0!</v>
      </c>
      <c r="I17">
        <f t="shared" si="19"/>
        <v>0</v>
      </c>
      <c r="J17">
        <f t="shared" si="19"/>
        <v>0</v>
      </c>
      <c r="S17" s="94"/>
      <c r="T17" s="94"/>
    </row>
    <row r="18" spans="1:25" x14ac:dyDescent="0.25">
      <c r="B18">
        <f t="shared" si="21"/>
        <v>0</v>
      </c>
      <c r="C18">
        <f t="shared" si="20"/>
        <v>0</v>
      </c>
      <c r="D18">
        <f t="shared" si="15"/>
        <v>0</v>
      </c>
      <c r="E18" s="94"/>
      <c r="F18" t="e">
        <f t="shared" si="16"/>
        <v>#DIV/0!</v>
      </c>
      <c r="G18" t="e">
        <f t="shared" si="17"/>
        <v>#DIV/0!</v>
      </c>
      <c r="H18" t="e">
        <f t="shared" si="18"/>
        <v>#DIV/0!</v>
      </c>
      <c r="I18">
        <f t="shared" si="19"/>
        <v>0</v>
      </c>
      <c r="J18">
        <f t="shared" si="19"/>
        <v>0</v>
      </c>
      <c r="S18" s="94"/>
      <c r="T18" s="94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119">
        <v>1258</v>
      </c>
      <c r="E21" s="119">
        <v>29600000</v>
      </c>
      <c r="F21" s="119" t="s">
        <v>65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63</v>
      </c>
      <c r="D22" s="86"/>
      <c r="E22" s="120">
        <f>E21/D21</f>
        <v>23529.411764705881</v>
      </c>
      <c r="F22" s="87" t="s">
        <v>64</v>
      </c>
      <c r="G22" s="87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7" t="s">
        <v>60</v>
      </c>
      <c r="G23" s="87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7" t="s">
        <v>66</v>
      </c>
      <c r="G24" s="87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8" t="s">
        <v>67</v>
      </c>
      <c r="G25" s="88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7"/>
      <c r="G26" s="87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7" t="s">
        <v>59</v>
      </c>
      <c r="G27" s="87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7" t="s">
        <v>60</v>
      </c>
      <c r="G28" s="87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7" t="s">
        <v>58</v>
      </c>
      <c r="G29" s="87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89"/>
      <c r="D30" s="89"/>
      <c r="E30" s="86"/>
      <c r="F30" s="88" t="s">
        <v>61</v>
      </c>
      <c r="G30" s="88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89"/>
      <c r="D31" s="89"/>
      <c r="E31" s="86"/>
      <c r="F31" s="88" t="s">
        <v>62</v>
      </c>
      <c r="G31" s="87">
        <f>G30</f>
        <v>0</v>
      </c>
      <c r="H31" s="86" t="e">
        <f>G30/G31</f>
        <v>#DIV/0!</v>
      </c>
      <c r="I31" s="85" t="s">
        <v>43</v>
      </c>
      <c r="J31" s="85"/>
      <c r="K31" s="85"/>
      <c r="L31" s="85"/>
      <c r="M31" s="85"/>
    </row>
    <row r="32" spans="1:25" s="6" customFormat="1" x14ac:dyDescent="0.25">
      <c r="B32" s="86"/>
      <c r="C32" s="89"/>
      <c r="D32" s="89"/>
      <c r="E32" s="86"/>
      <c r="F32" s="87" t="s">
        <v>41</v>
      </c>
      <c r="G32" s="87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89"/>
      <c r="D33" s="89"/>
      <c r="E33" s="86"/>
      <c r="F33" s="88" t="s">
        <v>42</v>
      </c>
      <c r="G33" s="88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89"/>
      <c r="D34" s="89"/>
      <c r="E34" s="86"/>
      <c r="F34" s="88" t="s">
        <v>20</v>
      </c>
      <c r="G34" s="88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89"/>
      <c r="D35" s="89"/>
      <c r="E35" s="86"/>
      <c r="F35" s="88" t="s">
        <v>21</v>
      </c>
      <c r="G35" s="88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89"/>
      <c r="C36" s="89"/>
      <c r="D36" s="89"/>
      <c r="E36" s="89"/>
      <c r="F36" s="89"/>
      <c r="G36" s="89"/>
      <c r="H36" s="89"/>
    </row>
    <row r="37" spans="2:21" x14ac:dyDescent="0.25">
      <c r="B37" s="89"/>
      <c r="C37" s="89"/>
      <c r="D37" s="89"/>
      <c r="E37" s="89"/>
      <c r="F37" s="89"/>
      <c r="G37" s="89"/>
      <c r="H37" s="89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9"/>
      <c r="C38" s="89"/>
      <c r="D38" s="89"/>
      <c r="E38" s="89"/>
      <c r="F38" s="89"/>
      <c r="G38" s="89"/>
      <c r="H38" s="89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9"/>
      <c r="C39" s="89"/>
      <c r="D39" s="89"/>
      <c r="E39" s="89"/>
      <c r="F39" s="89"/>
      <c r="G39" s="89"/>
      <c r="H39" s="89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9"/>
      <c r="C40" s="89"/>
      <c r="D40" s="89"/>
      <c r="E40" s="89"/>
      <c r="F40" s="89"/>
      <c r="G40" s="89"/>
      <c r="H40" s="89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9"/>
      <c r="C41" s="89"/>
      <c r="D41" s="89"/>
      <c r="E41" s="89"/>
      <c r="F41" s="89"/>
      <c r="G41" s="89"/>
      <c r="H41" s="89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9"/>
      <c r="C42" s="89"/>
      <c r="D42" s="89"/>
      <c r="E42" s="89"/>
      <c r="F42" s="89"/>
      <c r="G42" s="89"/>
      <c r="H42" s="89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89"/>
      <c r="C43" s="89"/>
      <c r="D43" s="89"/>
      <c r="E43" s="89"/>
      <c r="F43" s="89"/>
      <c r="G43" s="89"/>
      <c r="H43" s="89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9"/>
      <c r="C44" s="89"/>
      <c r="D44" s="89"/>
      <c r="E44" s="89"/>
      <c r="F44" s="89"/>
      <c r="G44" s="89"/>
      <c r="H44" s="89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3" zoomScale="130" zoomScaleNormal="130" workbookViewId="0">
      <selection activeCell="Q32" sqref="Q32"/>
    </sheetView>
  </sheetViews>
  <sheetFormatPr defaultRowHeight="15" x14ac:dyDescent="0.25"/>
  <sheetData>
    <row r="117" spans="6:13" x14ac:dyDescent="0.25">
      <c r="F117" s="124" t="s">
        <v>57</v>
      </c>
      <c r="G117" s="124"/>
      <c r="H117" s="124"/>
      <c r="I117" s="124"/>
      <c r="J117" s="124"/>
      <c r="K117" s="124"/>
      <c r="L117" s="124"/>
      <c r="M117" s="12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77" workbookViewId="0">
      <selection activeCell="A296" sqref="A29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22:P145"/>
  <sheetViews>
    <sheetView topLeftCell="A166" workbookViewId="0">
      <selection activeCell="M201" sqref="M201"/>
    </sheetView>
  </sheetViews>
  <sheetFormatPr defaultRowHeight="15" x14ac:dyDescent="0.25"/>
  <sheetData>
    <row r="22" spans="13:14" x14ac:dyDescent="0.25">
      <c r="M22" t="s">
        <v>74</v>
      </c>
      <c r="N22">
        <v>5</v>
      </c>
    </row>
    <row r="48" spans="13:14" x14ac:dyDescent="0.25">
      <c r="M48" t="s">
        <v>74</v>
      </c>
      <c r="N48">
        <v>7</v>
      </c>
    </row>
    <row r="91" spans="14:15" x14ac:dyDescent="0.25">
      <c r="N91" t="s">
        <v>74</v>
      </c>
      <c r="O91">
        <v>115</v>
      </c>
    </row>
    <row r="145" spans="15:16" x14ac:dyDescent="0.25">
      <c r="O145" t="s">
        <v>74</v>
      </c>
      <c r="P145">
        <v>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2024-12-10T06:52:08Z</dcterms:modified>
</cp:coreProperties>
</file>