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-PC\Desktop\flat report\Nanded\Latur Cases\Suresh Rudrakanthwar Om Plza\"/>
    </mc:Choice>
  </mc:AlternateContent>
  <xr:revisionPtr revIDLastSave="0" documentId="13_ncr:1_{475354D0-C51F-40FF-864D-AEBFBADA76E9}" xr6:coauthVersionLast="47" xr6:coauthVersionMax="47" xr10:uidLastSave="{00000000-0000-0000-0000-000000000000}"/>
  <bookViews>
    <workbookView xWindow="13890" yWindow="735" windowWidth="14310" windowHeight="1545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C34" i="2" l="1"/>
  <c r="F2" i="2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32" i="2" l="1"/>
  <c r="C31" i="2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P4" i="2"/>
  <c r="R4" i="2" s="1"/>
  <c r="R3" i="2" l="1"/>
</calcChain>
</file>

<file path=xl/sharedStrings.xml><?xml version="1.0" encoding="utf-8"?>
<sst xmlns="http://schemas.openxmlformats.org/spreadsheetml/2006/main" count="61" uniqueCount="46">
  <si>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</si>
  <si>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</si>
  <si>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</si>
  <si>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</si>
  <si>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</si>
  <si>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</si>
  <si>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</si>
  <si>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</si>
  <si>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</si>
  <si>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</si>
  <si>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</si>
  <si>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</si>
  <si>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</si>
  <si>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</si>
  <si>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</si>
  <si>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</si>
  <si>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</si>
  <si>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</si>
  <si>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</si>
  <si>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</si>
  <si>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</si>
  <si>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</si>
  <si>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</si>
  <si>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</si>
  <si>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</si>
  <si>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</si>
  <si>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</si>
  <si>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</si>
  <si>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</si>
  <si>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</si>
  <si>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</si>
  <si>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</si>
  <si>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</si>
  <si>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</si>
  <si>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</si>
  <si>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</si>
  <si>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</si>
  <si>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</si>
  <si>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</si>
  <si>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</si>
  <si>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</si>
  <si>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</si>
  <si>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</si>
  <si>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</si>
  <si>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</si>
  <si>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Survey No.46 and 47, CTS No.3933, Plot No. 19/A &amp; 19/B, Muncipal No.3-1-349, Pin No. 4040300963, "Om Plaza", Dr lane ( Old Ghamodiya Factory), Mouje Vazirabad Nanded, Tq &amp; Dist Nanded. Pincode-431601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</si>
</sst>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115" zoomScaleNormal="115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9.140625" style="36"/>
    <col min="2" max="2" width="28.7109375" style="2" customWidth="1"/>
    <col min="3" max="3" width="13.42578125" style="1" bestFit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70">
        <v>2542.9899999999998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2542.9899999999998</v>
      </c>
      <c r="K2" s="44">
        <f>I3</f>
        <v>0</v>
      </c>
      <c r="L2" s="38">
        <f>J2*K2</f>
        <v>0</v>
      </c>
      <c r="O2" s="41" t="s">
        <v>27</v>
      </c>
      <c r="P2" s="42">
        <f>C33</f>
        <v>11644900</v>
      </c>
      <c r="R2" s="17">
        <f>P2*0.025/12</f>
        <v>24260.208333333332</v>
      </c>
      <c r="S2" s="15" t="s">
        <v>26</v>
      </c>
    </row>
    <row r="3" spans="1:19" x14ac:dyDescent="0.3">
      <c r="B3" s="21" t="s">
        <v>5</v>
      </c>
      <c r="C3" s="15">
        <v>2500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5287425</v>
      </c>
      <c r="O3" s="41" t="s">
        <v>27</v>
      </c>
      <c r="P3" s="42">
        <f>C33</f>
        <v>11644900</v>
      </c>
      <c r="Q3" s="5"/>
      <c r="R3" s="17">
        <f>P3*0.04/12</f>
        <v>38816.333333333336</v>
      </c>
      <c r="S3" s="43" t="s">
        <v>28</v>
      </c>
    </row>
    <row r="4" spans="1:19" x14ac:dyDescent="0.3">
      <c r="B4" s="28" t="s">
        <v>14</v>
      </c>
      <c r="C4" s="38">
        <f>ROUND((C2*C3),0)</f>
        <v>6357475</v>
      </c>
      <c r="F4" s="19"/>
      <c r="G4" s="19"/>
      <c r="I4" s="38"/>
      <c r="J4" s="44"/>
      <c r="K4" s="38"/>
      <c r="L4" s="38">
        <f>SUM(L2:L3)</f>
        <v>5287425</v>
      </c>
      <c r="O4" s="41" t="s">
        <v>27</v>
      </c>
      <c r="P4" s="42">
        <f>C33</f>
        <v>11644900</v>
      </c>
      <c r="Q4" s="5"/>
      <c r="R4" s="17">
        <f>P4*0.033/12</f>
        <v>32023.475000000002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35</v>
      </c>
      <c r="H6" s="52" t="s">
        <v>40</v>
      </c>
      <c r="I6" s="52" t="s">
        <v>23</v>
      </c>
      <c r="J6" s="53" t="s">
        <v>3</v>
      </c>
      <c r="K6" s="53" t="s">
        <v>4</v>
      </c>
      <c r="L6" s="52" t="s">
        <v>36</v>
      </c>
      <c r="M6" s="54" t="s">
        <v>21</v>
      </c>
      <c r="N6" s="54" t="s">
        <v>37</v>
      </c>
      <c r="O6" s="54" t="s">
        <v>38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42</v>
      </c>
      <c r="H7" s="49" t="s">
        <v>41</v>
      </c>
      <c r="I7" s="49" t="s">
        <v>41</v>
      </c>
      <c r="J7" s="53"/>
      <c r="K7" s="53"/>
      <c r="L7" s="53" t="s">
        <v>43</v>
      </c>
      <c r="M7" s="53" t="s">
        <v>43</v>
      </c>
      <c r="N7" s="53" t="s">
        <v>43</v>
      </c>
      <c r="O7" s="53" t="s">
        <v>43</v>
      </c>
    </row>
    <row r="8" spans="1:19" s="8" customFormat="1" x14ac:dyDescent="0.2">
      <c r="A8" s="56">
        <v>0</v>
      </c>
      <c r="B8" s="57"/>
      <c r="C8" s="70">
        <v>2488.1999999999998</v>
      </c>
      <c r="D8" s="59">
        <v>2014</v>
      </c>
      <c r="E8" s="59">
        <v>2024</v>
      </c>
      <c r="F8" s="59">
        <v>60</v>
      </c>
      <c r="G8" s="60">
        <v>2500</v>
      </c>
      <c r="H8" s="61">
        <f t="shared" ref="H8" si="0">E8-D8</f>
        <v>10</v>
      </c>
      <c r="I8" s="61">
        <f t="shared" ref="I8" si="1">F8-H8</f>
        <v>50</v>
      </c>
      <c r="J8" s="61">
        <f t="shared" ref="J8" si="2">IF(H8&gt;=5,90*H8/F8,0)</f>
        <v>15</v>
      </c>
      <c r="K8" s="61">
        <f t="shared" ref="K8" si="3">G8/100*J8</f>
        <v>375</v>
      </c>
      <c r="L8" s="61">
        <f t="shared" ref="L8" si="4">ROUND((G8-K8),0)</f>
        <v>2125</v>
      </c>
      <c r="M8" s="61">
        <f t="shared" ref="M8" si="5">O8-N8</f>
        <v>933075</v>
      </c>
      <c r="N8" s="61">
        <f t="shared" ref="N8" si="6">ROUND((L8*C8),0)</f>
        <v>5287425</v>
      </c>
      <c r="O8" s="61">
        <f t="shared" ref="O8" si="7">ROUND((C8*G8),0)</f>
        <v>6220500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933075</v>
      </c>
      <c r="N16" s="61">
        <f>SUM(N8:N15)</f>
        <v>5287425</v>
      </c>
      <c r="O16" s="61">
        <f>SUM(O8:O15)</f>
        <v>6220500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1" t="s">
        <v>16</v>
      </c>
      <c r="C18" s="71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/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2" t="s">
        <v>13</v>
      </c>
      <c r="C23" s="73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/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6357475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5287425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 t="s">
        <v>45</v>
      </c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44</v>
      </c>
      <c r="C33" s="46">
        <f>C29+C30+C31+C32</f>
        <v>11644900</v>
      </c>
      <c r="D33" s="15"/>
      <c r="F33" s="15"/>
    </row>
    <row r="34" spans="1:15" x14ac:dyDescent="0.3">
      <c r="A34" s="1"/>
      <c r="B34" s="10" t="s">
        <v>7</v>
      </c>
      <c r="C34" s="46">
        <f>MROUND(C33*90%,1)</f>
        <v>10480410</v>
      </c>
      <c r="D34" s="17"/>
      <c r="F34" s="15"/>
      <c r="H34" s="29"/>
      <c r="I34" s="29"/>
    </row>
    <row r="35" spans="1:15" x14ac:dyDescent="0.3">
      <c r="A35" s="1"/>
      <c r="B35" s="10" t="s">
        <v>8</v>
      </c>
      <c r="C35" s="46">
        <f>MROUND(C33*80%,1)</f>
        <v>9315920</v>
      </c>
      <c r="D35" s="17"/>
      <c r="F35" s="15"/>
      <c r="H35" s="29"/>
      <c r="I35" s="29"/>
    </row>
    <row r="36" spans="1:15" s="8" customFormat="1" x14ac:dyDescent="0.3">
      <c r="B36" s="41" t="s">
        <v>39</v>
      </c>
      <c r="C36" s="47">
        <f>MROUND(C30*0.85,1)</f>
        <v>4494311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115-PC</cp:lastModifiedBy>
  <dcterms:created xsi:type="dcterms:W3CDTF">2014-10-16T12:20:47Z</dcterms:created>
  <dcterms:modified xsi:type="dcterms:W3CDTF">2024-12-05T12:06:03Z</dcterms:modified>
</cp:coreProperties>
</file>