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Nashik\Project Nashik\SBI\SHREE SAI KRUPA RESIDENCY\"/>
    </mc:Choice>
  </mc:AlternateContent>
  <xr:revisionPtr revIDLastSave="0" documentId="13_ncr:1_{658907AB-B099-4D8A-8689-626701CEF49C}" xr6:coauthVersionLast="47" xr6:coauthVersionMax="47" xr10:uidLastSave="{00000000-0000-0000-0000-000000000000}"/>
  <bookViews>
    <workbookView xWindow="-120" yWindow="-120" windowWidth="29040" windowHeight="15720" tabRatio="451" activeTab="1" xr2:uid="{00000000-000D-0000-FFFF-FFFF00000000}"/>
  </bookViews>
  <sheets>
    <sheet name="Wing_A" sheetId="110" r:id="rId1"/>
    <sheet name="Wing_B" sheetId="124" r:id="rId2"/>
    <sheet name="IGR_1" sheetId="125" r:id="rId3"/>
    <sheet name="Sheet13" sheetId="133" r:id="rId4"/>
    <sheet name="Sheet31" sheetId="151" r:id="rId5"/>
    <sheet name="Sheet16" sheetId="136" r:id="rId6"/>
    <sheet name="Sheet1" sheetId="153" r:id="rId7"/>
    <sheet name="Area" sheetId="154" r:id="rId8"/>
    <sheet name="RERA" sheetId="155" r:id="rId9"/>
  </sheets>
  <definedNames>
    <definedName name="_xlnm._FilterDatabase" localSheetId="0" hidden="1">Wing_A!#REF!</definedName>
  </definedNames>
  <calcPr calcId="191029"/>
</workbook>
</file>

<file path=xl/calcChain.xml><?xml version="1.0" encoding="utf-8"?>
<calcChain xmlns="http://schemas.openxmlformats.org/spreadsheetml/2006/main">
  <c r="M32" i="124" l="1"/>
  <c r="P32" i="124"/>
  <c r="P31" i="124"/>
  <c r="P30" i="124"/>
  <c r="M31" i="124"/>
  <c r="M30" i="124"/>
  <c r="K33" i="124"/>
  <c r="J32" i="124"/>
  <c r="K32" i="124"/>
  <c r="F23" i="110"/>
  <c r="H49" i="155"/>
  <c r="H26" i="124"/>
  <c r="L24" i="124"/>
  <c r="K24" i="124"/>
  <c r="J24" i="124"/>
  <c r="J26" i="124" s="1"/>
  <c r="H46" i="155"/>
  <c r="G45" i="155"/>
  <c r="G44" i="155"/>
  <c r="G43" i="155"/>
  <c r="G42" i="155"/>
  <c r="H39" i="155"/>
  <c r="G36" i="155"/>
  <c r="G37" i="155"/>
  <c r="G38" i="155"/>
  <c r="G35" i="155"/>
  <c r="L41" i="154"/>
  <c r="L42" i="154"/>
  <c r="L43" i="154"/>
  <c r="L44" i="154"/>
  <c r="L45" i="154"/>
  <c r="L47" i="154"/>
  <c r="L48" i="154"/>
  <c r="L49" i="154"/>
  <c r="L50" i="154"/>
  <c r="L40" i="154"/>
  <c r="H50" i="154"/>
  <c r="H49" i="154"/>
  <c r="H48" i="154"/>
  <c r="H47" i="154"/>
  <c r="H46" i="154"/>
  <c r="H45" i="154"/>
  <c r="H44" i="154"/>
  <c r="H43" i="154"/>
  <c r="H42" i="154"/>
  <c r="H41" i="154"/>
  <c r="H40" i="154"/>
  <c r="F50" i="154"/>
  <c r="F49" i="154"/>
  <c r="F48" i="154"/>
  <c r="F47" i="154"/>
  <c r="F46" i="154"/>
  <c r="F45" i="154"/>
  <c r="F44" i="154"/>
  <c r="F43" i="154"/>
  <c r="F41" i="154"/>
  <c r="F40" i="154"/>
  <c r="D50" i="154"/>
  <c r="D49" i="154"/>
  <c r="D48" i="154"/>
  <c r="D47" i="154"/>
  <c r="D45" i="154"/>
  <c r="D44" i="154"/>
  <c r="D43" i="154"/>
  <c r="D41" i="154"/>
  <c r="D40" i="154"/>
  <c r="J41" i="154"/>
  <c r="J42" i="154"/>
  <c r="J43" i="154"/>
  <c r="J44" i="154"/>
  <c r="J45" i="154"/>
  <c r="J46" i="154"/>
  <c r="J47" i="154"/>
  <c r="J48" i="154"/>
  <c r="J49" i="154"/>
  <c r="J50" i="154"/>
  <c r="J40" i="154"/>
  <c r="J4" i="154"/>
  <c r="L4" i="154" s="1"/>
  <c r="J6" i="154"/>
  <c r="L6" i="154" s="1"/>
  <c r="J7" i="154"/>
  <c r="L7" i="154" s="1"/>
  <c r="J8" i="154"/>
  <c r="L8" i="154" s="1"/>
  <c r="J9" i="154"/>
  <c r="L9" i="154" s="1"/>
  <c r="J11" i="154"/>
  <c r="L11" i="154" s="1"/>
  <c r="J12" i="154"/>
  <c r="L12" i="154" s="1"/>
  <c r="J13" i="154"/>
  <c r="L13" i="154" s="1"/>
  <c r="J3" i="154"/>
  <c r="L3" i="154" s="1"/>
  <c r="H13" i="154"/>
  <c r="H12" i="154"/>
  <c r="H11" i="154"/>
  <c r="H9" i="154"/>
  <c r="H8" i="154"/>
  <c r="H7" i="154"/>
  <c r="H6" i="154"/>
  <c r="H4" i="154"/>
  <c r="H3" i="154"/>
  <c r="F13" i="154"/>
  <c r="F12" i="154"/>
  <c r="F11" i="154"/>
  <c r="F9" i="154"/>
  <c r="F8" i="154"/>
  <c r="F7" i="154"/>
  <c r="F6" i="154"/>
  <c r="F4" i="154"/>
  <c r="F3" i="154"/>
  <c r="D13" i="154"/>
  <c r="D12" i="154"/>
  <c r="D11" i="154"/>
  <c r="D9" i="154"/>
  <c r="D8" i="154"/>
  <c r="D7" i="154"/>
  <c r="D6" i="154"/>
  <c r="D4" i="154"/>
  <c r="D3" i="154"/>
  <c r="L26" i="124"/>
  <c r="K26" i="124"/>
  <c r="K17" i="124" l="1"/>
  <c r="L17" i="124" s="1"/>
  <c r="H4" i="124"/>
  <c r="I4" i="124" s="1"/>
  <c r="H5" i="124"/>
  <c r="I5" i="124" s="1"/>
  <c r="H6" i="124"/>
  <c r="I6" i="124" s="1"/>
  <c r="H7" i="124"/>
  <c r="I7" i="124" s="1"/>
  <c r="H8" i="124"/>
  <c r="I8" i="124" s="1"/>
  <c r="H9" i="124"/>
  <c r="I9" i="124" s="1"/>
  <c r="H10" i="124"/>
  <c r="I10" i="124" s="1"/>
  <c r="H11" i="124"/>
  <c r="I11" i="124" s="1"/>
  <c r="H12" i="124"/>
  <c r="I12" i="124" s="1"/>
  <c r="H13" i="124"/>
  <c r="I13" i="124" s="1"/>
  <c r="H14" i="124"/>
  <c r="I14" i="124" s="1"/>
  <c r="H15" i="124"/>
  <c r="I15" i="124" s="1"/>
  <c r="H16" i="124"/>
  <c r="I16" i="124" s="1"/>
  <c r="H17" i="124"/>
  <c r="I17" i="124" s="1"/>
  <c r="H18" i="124"/>
  <c r="I18" i="124" s="1"/>
  <c r="H3" i="124"/>
  <c r="I3" i="124" s="1"/>
  <c r="H2" i="124"/>
  <c r="I2" i="124" s="1"/>
  <c r="H10" i="110"/>
  <c r="K10" i="110" s="1"/>
  <c r="L10" i="110" s="1"/>
  <c r="H11" i="110"/>
  <c r="I11" i="110" s="1"/>
  <c r="H12" i="110"/>
  <c r="K12" i="110" s="1"/>
  <c r="L12" i="110" s="1"/>
  <c r="H13" i="110"/>
  <c r="H14" i="110"/>
  <c r="K14" i="110" s="1"/>
  <c r="L14" i="110" s="1"/>
  <c r="H15" i="110"/>
  <c r="K15" i="110" s="1"/>
  <c r="N15" i="110" s="1"/>
  <c r="H16" i="110"/>
  <c r="K16" i="110" s="1"/>
  <c r="L16" i="110" s="1"/>
  <c r="H17" i="110"/>
  <c r="I17" i="110" s="1"/>
  <c r="H18" i="110"/>
  <c r="K18" i="110" s="1"/>
  <c r="L18" i="110" s="1"/>
  <c r="H19" i="110"/>
  <c r="K19" i="110" s="1"/>
  <c r="N19" i="110" s="1"/>
  <c r="H20" i="110"/>
  <c r="K20" i="110" s="1"/>
  <c r="L20" i="110" s="1"/>
  <c r="H21" i="110"/>
  <c r="I21" i="110" s="1"/>
  <c r="H22" i="110"/>
  <c r="K22" i="110" s="1"/>
  <c r="L22" i="110" s="1"/>
  <c r="K13" i="110"/>
  <c r="L13" i="110" s="1"/>
  <c r="K21" i="110"/>
  <c r="N21" i="110" s="1"/>
  <c r="I12" i="110"/>
  <c r="I13" i="110"/>
  <c r="H5" i="110"/>
  <c r="I5" i="110" s="1"/>
  <c r="H6" i="110"/>
  <c r="I6" i="110" s="1"/>
  <c r="H7" i="110"/>
  <c r="K7" i="110" s="1"/>
  <c r="L7" i="110" s="1"/>
  <c r="H8" i="110"/>
  <c r="K8" i="110" s="1"/>
  <c r="L8" i="110" s="1"/>
  <c r="H9" i="110"/>
  <c r="I9" i="110" s="1"/>
  <c r="H4" i="110"/>
  <c r="K4" i="110" s="1"/>
  <c r="L4" i="110" s="1"/>
  <c r="H3" i="110"/>
  <c r="H2" i="110"/>
  <c r="K11" i="124" l="1"/>
  <c r="L11" i="124" s="1"/>
  <c r="K9" i="124"/>
  <c r="L9" i="124" s="1"/>
  <c r="K17" i="110"/>
  <c r="N17" i="110" s="1"/>
  <c r="I20" i="110"/>
  <c r="I16" i="110"/>
  <c r="K11" i="110"/>
  <c r="L11" i="110" s="1"/>
  <c r="K9" i="110"/>
  <c r="L9" i="110" s="1"/>
  <c r="I19" i="110"/>
  <c r="I15" i="110"/>
  <c r="K15" i="124"/>
  <c r="L15" i="124" s="1"/>
  <c r="K7" i="124"/>
  <c r="L7" i="124" s="1"/>
  <c r="I14" i="110"/>
  <c r="I10" i="110"/>
  <c r="K5" i="110"/>
  <c r="L5" i="110" s="1"/>
  <c r="I22" i="110"/>
  <c r="I18" i="110"/>
  <c r="K13" i="124"/>
  <c r="L13" i="124" s="1"/>
  <c r="K5" i="124"/>
  <c r="L5" i="124" s="1"/>
  <c r="K18" i="124"/>
  <c r="L18" i="124" s="1"/>
  <c r="K16" i="124"/>
  <c r="L16" i="124" s="1"/>
  <c r="K14" i="124"/>
  <c r="L14" i="124" s="1"/>
  <c r="K12" i="124"/>
  <c r="L12" i="124" s="1"/>
  <c r="K10" i="124"/>
  <c r="L10" i="124" s="1"/>
  <c r="K8" i="124"/>
  <c r="L8" i="124" s="1"/>
  <c r="K6" i="124"/>
  <c r="L6" i="124" s="1"/>
  <c r="K4" i="124"/>
  <c r="L4" i="124" s="1"/>
  <c r="M18" i="124"/>
  <c r="M17" i="124"/>
  <c r="M14" i="124"/>
  <c r="M13" i="124"/>
  <c r="M11" i="124"/>
  <c r="M10" i="124"/>
  <c r="M9" i="124"/>
  <c r="M6" i="124"/>
  <c r="L19" i="110"/>
  <c r="N22" i="110"/>
  <c r="N18" i="110"/>
  <c r="N14" i="110"/>
  <c r="N10" i="110"/>
  <c r="N4" i="110"/>
  <c r="L15" i="110"/>
  <c r="N20" i="110"/>
  <c r="N16" i="110"/>
  <c r="N12" i="110"/>
  <c r="N8" i="110"/>
  <c r="N18" i="124"/>
  <c r="N17" i="124"/>
  <c r="N15" i="124"/>
  <c r="N14" i="124"/>
  <c r="N13" i="124"/>
  <c r="N12" i="124"/>
  <c r="N11" i="124"/>
  <c r="N10" i="124"/>
  <c r="N9" i="124"/>
  <c r="N6" i="124"/>
  <c r="N5" i="124"/>
  <c r="N4" i="124"/>
  <c r="K3" i="124"/>
  <c r="L21" i="110"/>
  <c r="L17" i="110"/>
  <c r="N13" i="110"/>
  <c r="N11" i="110"/>
  <c r="N9" i="110"/>
  <c r="N7" i="110"/>
  <c r="I8" i="110"/>
  <c r="I4" i="110"/>
  <c r="I7" i="110"/>
  <c r="K6" i="110"/>
  <c r="R8" i="151"/>
  <c r="N12" i="133"/>
  <c r="N7" i="124" l="1"/>
  <c r="M7" i="124"/>
  <c r="N8" i="124"/>
  <c r="N16" i="124"/>
  <c r="N5" i="110"/>
  <c r="M5" i="124"/>
  <c r="M15" i="124"/>
  <c r="M4" i="124"/>
  <c r="M8" i="124"/>
  <c r="M12" i="124"/>
  <c r="M16" i="124"/>
  <c r="L3" i="124"/>
  <c r="M3" i="124"/>
  <c r="N3" i="124"/>
  <c r="L6" i="110"/>
  <c r="N6" i="110"/>
  <c r="G19" i="124"/>
  <c r="E19" i="124"/>
  <c r="H19" i="124" l="1"/>
  <c r="K2" i="124"/>
  <c r="G23" i="110"/>
  <c r="E23" i="110"/>
  <c r="I19" i="124" l="1"/>
  <c r="K19" i="124"/>
  <c r="M2" i="124"/>
  <c r="M19" i="124" s="1"/>
  <c r="N2" i="124"/>
  <c r="L2" i="124"/>
  <c r="L19" i="124" s="1"/>
  <c r="K3" i="110"/>
  <c r="N3" i="110" s="1"/>
  <c r="H23" i="110" l="1"/>
  <c r="P2" i="124"/>
  <c r="Q2" i="124" s="1"/>
  <c r="R2" i="124" s="1"/>
  <c r="I3" i="110" l="1"/>
  <c r="K2" i="110" l="1"/>
  <c r="K23" i="110" s="1"/>
  <c r="P2" i="110"/>
  <c r="Q2" i="110" s="1"/>
  <c r="R2" i="110" s="1"/>
  <c r="I2" i="110" l="1"/>
  <c r="I23" i="110" s="1"/>
  <c r="L2" i="110" l="1"/>
  <c r="N2" i="110"/>
  <c r="M2" i="110"/>
  <c r="M3" i="110" l="1"/>
  <c r="L3" i="110"/>
  <c r="M4" i="110" l="1"/>
  <c r="M5" i="110" l="1"/>
  <c r="M6" i="110" l="1"/>
  <c r="M7" i="110" l="1"/>
  <c r="M8" i="110" l="1"/>
  <c r="M9" i="110" l="1"/>
  <c r="M10" i="110" l="1"/>
  <c r="M13" i="110" l="1"/>
  <c r="M11" i="110"/>
  <c r="M14" i="110" l="1"/>
  <c r="M15" i="110" l="1"/>
  <c r="M12" i="110"/>
  <c r="M16" i="110" l="1"/>
  <c r="M17" i="110" l="1"/>
  <c r="M18" i="110" l="1"/>
  <c r="M19" i="110" l="1"/>
  <c r="M20" i="110" l="1"/>
  <c r="M21" i="110" l="1"/>
  <c r="M22" i="110" l="1"/>
  <c r="M23" i="110" l="1"/>
  <c r="L23" i="110"/>
</calcChain>
</file>

<file path=xl/sharedStrings.xml><?xml version="1.0" encoding="utf-8"?>
<sst xmlns="http://schemas.openxmlformats.org/spreadsheetml/2006/main" count="135" uniqueCount="72">
  <si>
    <t>Sr. No.</t>
  </si>
  <si>
    <t>Floor No.</t>
  </si>
  <si>
    <t>Total</t>
  </si>
  <si>
    <t xml:space="preserve">  Flat No.</t>
  </si>
  <si>
    <t>Comp.</t>
  </si>
  <si>
    <t xml:space="preserve">Total Area in 
Sq. Ft. 
</t>
  </si>
  <si>
    <t xml:space="preserve">As per RERA Carpet Area in 
Sq. Ft. 
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</si>
  <si>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</si>
  <si>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</si>
  <si>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</si>
  <si>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</si>
  <si>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r>
      <t xml:space="preserve">  Carpet 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</si>
  <si>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Built up Area in 
Sq. Ft. ( 10% ) 
</t>
  </si>
  <si>
    <t>A-101</t>
  </si>
  <si>
    <t>A-102</t>
  </si>
  <si>
    <t>A-201</t>
  </si>
  <si>
    <t>A-202</t>
  </si>
  <si>
    <t>A-203</t>
  </si>
  <si>
    <t>A-204</t>
  </si>
  <si>
    <t xml:space="preserve">As per Plan Encl. Balcony  Area in 
Sq. Ft. </t>
  </si>
  <si>
    <t xml:space="preserve">As per Plan Open Balcony  Area in 
Sq. Ft. 
</t>
  </si>
  <si>
    <t>2BHK</t>
  </si>
  <si>
    <t>A-301</t>
  </si>
  <si>
    <t>A-302</t>
  </si>
  <si>
    <t>A-303</t>
  </si>
  <si>
    <t>A-304</t>
  </si>
  <si>
    <t>A-401</t>
  </si>
  <si>
    <t>A-402</t>
  </si>
  <si>
    <t>A-403</t>
  </si>
  <si>
    <t>A-404</t>
  </si>
  <si>
    <t>A-501</t>
  </si>
  <si>
    <t>A-502</t>
  </si>
  <si>
    <t>A-503</t>
  </si>
  <si>
    <t>A-504</t>
  </si>
  <si>
    <t>A-601</t>
  </si>
  <si>
    <t>A-602</t>
  </si>
  <si>
    <t>A-603</t>
  </si>
  <si>
    <t>B-101</t>
  </si>
  <si>
    <t>B-102</t>
  </si>
  <si>
    <t>B-201</t>
  </si>
  <si>
    <t>B-202</t>
  </si>
  <si>
    <t>B-203</t>
  </si>
  <si>
    <t>B-301</t>
  </si>
  <si>
    <t>B-302</t>
  </si>
  <si>
    <t>B-303</t>
  </si>
  <si>
    <t>B-304</t>
  </si>
  <si>
    <t>B-401</t>
  </si>
  <si>
    <t>B-402</t>
  </si>
  <si>
    <t>B-403</t>
  </si>
  <si>
    <t>B-404</t>
  </si>
  <si>
    <t>B-501</t>
  </si>
  <si>
    <t>B-502</t>
  </si>
  <si>
    <t>B-503</t>
  </si>
  <si>
    <t>B-504</t>
  </si>
  <si>
    <t>A wing</t>
  </si>
  <si>
    <t>B wing</t>
  </si>
  <si>
    <t>FMV</t>
  </si>
  <si>
    <t>RV</t>
  </si>
  <si>
    <t>DV</t>
  </si>
  <si>
    <t xml:space="preserve">1st </t>
  </si>
  <si>
    <t>2 to 5</t>
  </si>
  <si>
    <t>6th</t>
  </si>
  <si>
    <t>CA</t>
  </si>
  <si>
    <t>Enc. Bal</t>
  </si>
  <si>
    <t>Open Bal</t>
  </si>
  <si>
    <t>A - Wing</t>
  </si>
  <si>
    <t>B - Wing</t>
  </si>
  <si>
    <t>1st Flr</t>
  </si>
  <si>
    <t>2nd</t>
  </si>
  <si>
    <t xml:space="preserve">3rd to 5th </t>
  </si>
  <si>
    <t>B- Wing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</si>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</sst>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14"/>
      <color theme="1"/>
      <name val="Calibri"/>
      <family val="2"/>
      <scheme val="minor"/>
    </font>
    <font>
      <sz val="8"/>
      <color rgb="FF212529"/>
      <name val="Arial"/>
      <family val="2"/>
    </font>
    <font>
      <sz val="8"/>
      <color rgb="FF000000"/>
      <name val="Arial"/>
      <family val="2"/>
    </font>
    <font>
      <b/>
      <sz val="8"/>
      <color rgb="FF212529"/>
      <name val="Arial"/>
      <family val="2"/>
    </font>
    <font>
      <sz val="9"/>
      <color rgb="FF00000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D2EAF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8">
    <xf numFmtId="0" fontId="0" fillId="0" borderId="0" xfId="0"/>
    <xf numFmtId="1" fontId="0" fillId="0" borderId="0" xfId="0" applyNumberFormat="1"/>
    <xf numFmtId="43" fontId="0" fillId="0" borderId="0" xfId="0" applyNumberFormat="1"/>
    <xf numFmtId="43" fontId="1" fillId="0" borderId="0" xfId="3" applyFont="1"/>
    <xf numFmtId="43" fontId="1" fillId="0" borderId="0" xfId="0" applyNumberFormat="1" applyFont="1"/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1" fontId="4" fillId="0" borderId="3" xfId="2" applyNumberFormat="1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0" fillId="2" borderId="0" xfId="0" applyFill="1"/>
    <xf numFmtId="1" fontId="6" fillId="0" borderId="1" xfId="0" applyNumberFormat="1" applyFont="1" applyBorder="1" applyAlignment="1">
      <alignment horizontal="center"/>
    </xf>
    <xf numFmtId="1" fontId="7" fillId="0" borderId="3" xfId="0" applyNumberFormat="1" applyFont="1" applyBorder="1" applyAlignment="1">
      <alignment horizontal="center"/>
    </xf>
    <xf numFmtId="1" fontId="6" fillId="0" borderId="3" xfId="0" applyNumberFormat="1" applyFont="1" applyBorder="1" applyAlignment="1">
      <alignment horizontal="center" vertical="center" wrapText="1"/>
    </xf>
    <xf numFmtId="0" fontId="2" fillId="0" borderId="0" xfId="0" applyFont="1"/>
    <xf numFmtId="1" fontId="6" fillId="0" borderId="1" xfId="0" applyNumberFormat="1" applyFont="1" applyBorder="1" applyAlignment="1">
      <alignment horizontal="center" vertical="center" wrapText="1"/>
    </xf>
    <xf numFmtId="1" fontId="6" fillId="0" borderId="1" xfId="2" applyNumberFormat="1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" fontId="6" fillId="0" borderId="5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5" fillId="0" borderId="1" xfId="0" applyFont="1" applyBorder="1" applyAlignment="1">
      <alignment vertical="center" wrapText="1"/>
    </xf>
    <xf numFmtId="43" fontId="6" fillId="0" borderId="1" xfId="3" applyFont="1" applyFill="1" applyBorder="1" applyAlignment="1">
      <alignment vertical="center" wrapText="1"/>
    </xf>
    <xf numFmtId="43" fontId="7" fillId="0" borderId="3" xfId="3" applyFont="1" applyFill="1" applyBorder="1" applyAlignment="1">
      <alignment vertical="center" wrapText="1"/>
    </xf>
    <xf numFmtId="43" fontId="0" fillId="0" borderId="0" xfId="3" applyFont="1" applyFill="1" applyAlignment="1"/>
    <xf numFmtId="0" fontId="6" fillId="0" borderId="6" xfId="0" applyFont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0" fontId="0" fillId="0" borderId="1" xfId="0" applyBorder="1"/>
    <xf numFmtId="0" fontId="10" fillId="0" borderId="1" xfId="0" applyFont="1" applyBorder="1" applyAlignment="1">
      <alignment horizontal="center" vertical="center" wrapText="1"/>
    </xf>
    <xf numFmtId="43" fontId="10" fillId="0" borderId="1" xfId="3" applyFont="1" applyFill="1" applyBorder="1" applyAlignment="1">
      <alignment horizontal="center" vertical="center" wrapText="1"/>
    </xf>
    <xf numFmtId="0" fontId="2" fillId="0" borderId="1" xfId="0" applyFont="1" applyBorder="1"/>
    <xf numFmtId="43" fontId="11" fillId="0" borderId="1" xfId="3" applyFont="1" applyFill="1" applyBorder="1"/>
    <xf numFmtId="43" fontId="11" fillId="0" borderId="1" xfId="3" applyFont="1" applyFill="1" applyBorder="1" applyAlignment="1"/>
    <xf numFmtId="0" fontId="3" fillId="0" borderId="8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" fillId="3" borderId="0" xfId="0" applyFont="1" applyFill="1"/>
    <xf numFmtId="0" fontId="0" fillId="4" borderId="0" xfId="0" applyFill="1"/>
    <xf numFmtId="0" fontId="12" fillId="4" borderId="9" xfId="0" applyFont="1" applyFill="1" applyBorder="1" applyAlignment="1">
      <alignment vertical="top" wrapText="1"/>
    </xf>
    <xf numFmtId="0" fontId="12" fillId="4" borderId="9" xfId="0" applyFont="1" applyFill="1" applyBorder="1" applyAlignment="1">
      <alignment horizontal="center" vertical="top" wrapText="1"/>
    </xf>
    <xf numFmtId="0" fontId="13" fillId="5" borderId="9" xfId="0" applyFont="1" applyFill="1" applyBorder="1" applyAlignment="1">
      <alignment horizontal="center" vertical="top" wrapText="1"/>
    </xf>
    <xf numFmtId="0" fontId="13" fillId="5" borderId="9" xfId="0" applyFont="1" applyFill="1" applyBorder="1" applyAlignment="1">
      <alignment vertical="top" wrapText="1"/>
    </xf>
    <xf numFmtId="0" fontId="14" fillId="4" borderId="9" xfId="0" applyFont="1" applyFill="1" applyBorder="1" applyAlignment="1">
      <alignment horizontal="center" vertical="top" wrapText="1"/>
    </xf>
    <xf numFmtId="0" fontId="15" fillId="6" borderId="10" xfId="0" applyFont="1" applyFill="1" applyBorder="1" applyAlignment="1">
      <alignment horizontal="center" vertical="center" wrapText="1"/>
    </xf>
    <xf numFmtId="0" fontId="15" fillId="6" borderId="11" xfId="0" applyFont="1" applyFill="1" applyBorder="1" applyAlignment="1">
      <alignment horizontal="center" vertical="center" wrapText="1"/>
    </xf>
    <xf numFmtId="0" fontId="15" fillId="6" borderId="12" xfId="0" applyFont="1" applyFill="1" applyBorder="1" applyAlignment="1">
      <alignment horizontal="center" vertical="center" wrapText="1"/>
    </xf>
    <xf numFmtId="0" fontId="15" fillId="6" borderId="13" xfId="0" applyFont="1" applyFill="1" applyBorder="1" applyAlignment="1">
      <alignment horizontal="center" vertical="center" wrapText="1"/>
    </xf>
    <xf numFmtId="43" fontId="0" fillId="0" borderId="0" xfId="3" applyFont="1" applyAlignment="1">
      <alignment horizontal="center"/>
    </xf>
    <xf numFmtId="43" fontId="0" fillId="0" borderId="0" xfId="3" applyFont="1"/>
    <xf numFmtId="43" fontId="2" fillId="0" borderId="0" xfId="0" applyNumberFormat="1" applyFont="1"/>
    <xf numFmtId="43" fontId="2" fillId="0" borderId="0" xfId="3" applyFont="1" applyAlignment="1">
      <alignment horizontal="center"/>
    </xf>
  </cellXfs>
  <cellStyles count="4">
    <cellStyle name="Comma" xfId="3" builtinId="3"/>
    <cellStyle name="Comma 2" xfId="1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487376</xdr:colOff>
      <xdr:row>30</xdr:row>
      <xdr:rowOff>46905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38095" cy="5761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23</xdr:row>
      <xdr:rowOff>10746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43922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550857</xdr:colOff>
      <xdr:row>30</xdr:row>
      <xdr:rowOff>142143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42857" cy="58571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217524</xdr:colOff>
      <xdr:row>30</xdr:row>
      <xdr:rowOff>85000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09524" cy="580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26971</xdr:colOff>
      <xdr:row>30</xdr:row>
      <xdr:rowOff>123095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28571" cy="58380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533400</xdr:colOff>
      <xdr:row>0</xdr:row>
      <xdr:rowOff>0</xdr:rowOff>
    </xdr:from>
    <xdr:to>
      <xdr:col>27</xdr:col>
      <xdr:colOff>439413</xdr:colOff>
      <xdr:row>34</xdr:row>
      <xdr:rowOff>105694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4176BA-2268-2ADF-C619-A434819A9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8600" y="0"/>
          <a:ext cx="9050013" cy="658269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38</xdr:row>
      <xdr:rowOff>0</xdr:rowOff>
    </xdr:from>
    <xdr:to>
      <xdr:col>27</xdr:col>
      <xdr:colOff>601350</xdr:colOff>
      <xdr:row>66</xdr:row>
      <xdr:rowOff>76955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85997B-0FAC-9327-0798-2E158AF8E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7239000"/>
          <a:ext cx="9135750" cy="54109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126225</xdr:colOff>
      <xdr:row>29</xdr:row>
      <xdr:rowOff>134113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E90E80-F5F1-B8D9-143A-37E035F99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195025" cy="54681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51"/>
  <sheetViews>
    <sheetView topLeftCell="A13" zoomScale="130" zoomScaleNormal="130" workbookViewId="0">
      <selection activeCell="H23" sqref="H23:I23"/>
    </sheetView>
  </sheetViews>
  <sheetFormatPr defaultRowHeight="15" x14ac:dyDescent="0.25"/>
  <cols>
    <col min="1" max="1" width="4.7109375" style="14" customWidth="1"/>
    <col min="2" max="2" width="6.85546875" customWidth="1"/>
    <col min="3" max="3" width="7.140625" customWidth="1"/>
    <col min="4" max="4" width="9" customWidth="1"/>
    <col min="5" max="6" width="11.28515625" customWidth="1"/>
    <col min="7" max="7" width="17.85546875" customWidth="1"/>
    <col min="8" max="8" width="11.85546875" customWidth="1"/>
    <col min="9" max="9" width="11.7109375" customWidth="1"/>
    <col min="10" max="10" width="16.140625" customWidth="1"/>
    <col min="11" max="11" width="17.85546875" customWidth="1"/>
    <col min="12" max="12" width="17.140625" customWidth="1"/>
    <col min="13" max="13" width="16.42578125" customWidth="1"/>
    <col min="14" max="14" width="18.7109375" style="21" customWidth="1"/>
    <col min="16" max="16" width="15.140625" bestFit="1" customWidth="1"/>
    <col min="17" max="17" width="15.28515625" customWidth="1"/>
    <col min="18" max="18" width="10.85546875" customWidth="1"/>
  </cols>
  <sheetData>
    <row r="1" spans="1:18" ht="54" customHeight="1" x14ac:dyDescent="0.25">
      <c r="A1" s="5" t="s">
        <v>0</v>
      </c>
      <c r="B1" s="6" t="s">
        <v>3</v>
      </c>
      <c r="C1" s="6" t="s">
        <v>1</v>
      </c>
      <c r="D1" s="6" t="s">
        <v>4</v>
      </c>
      <c r="E1" s="7" t="s">
        <v>6</v>
      </c>
      <c r="F1" s="7" t="s">
        <v>19</v>
      </c>
      <c r="G1" s="7" t="s">
        <v>20</v>
      </c>
      <c r="H1" s="11" t="s">
        <v>5</v>
      </c>
      <c r="I1" s="6" t="s">
        <v>12</v>
      </c>
      <c r="J1" s="6" t="s">
        <v>11</v>
      </c>
      <c r="K1" s="26" t="s">
        <v>7</v>
      </c>
      <c r="L1" s="26" t="s">
        <v>8</v>
      </c>
      <c r="M1" s="26" t="s">
        <v>9</v>
      </c>
      <c r="N1" s="6" t="s">
        <v>10</v>
      </c>
    </row>
    <row r="2" spans="1:18" x14ac:dyDescent="0.25">
      <c r="A2" s="8">
        <v>1</v>
      </c>
      <c r="B2" s="13" t="s">
        <v>13</v>
      </c>
      <c r="C2" s="9">
        <v>1</v>
      </c>
      <c r="D2" s="12" t="s">
        <v>21</v>
      </c>
      <c r="E2" s="12">
        <v>561</v>
      </c>
      <c r="F2" s="12">
        <v>62</v>
      </c>
      <c r="G2" s="31">
        <v>64</v>
      </c>
      <c r="H2" s="31">
        <f>G2+F2+E2</f>
        <v>687</v>
      </c>
      <c r="I2" s="15">
        <f t="shared" ref="I2:I22" si="0">H2*1.1</f>
        <v>755.7</v>
      </c>
      <c r="J2" s="19">
        <v>5000</v>
      </c>
      <c r="K2" s="27">
        <f t="shared" ref="K2:K22" si="1">J2*H2</f>
        <v>3435000</v>
      </c>
      <c r="L2" s="27">
        <f t="shared" ref="L2:L22" si="2">K2*0.95</f>
        <v>3263250</v>
      </c>
      <c r="M2" s="27">
        <f t="shared" ref="M2:M5" si="3">K2*0.8</f>
        <v>2748000</v>
      </c>
      <c r="N2" s="20">
        <f t="shared" ref="N2:N22" si="4">MROUND((K2*0.025/12),500)</f>
        <v>7000</v>
      </c>
      <c r="P2" s="1">
        <f>H2*1.35</f>
        <v>927.45</v>
      </c>
      <c r="Q2" s="2">
        <f>P2*6600</f>
        <v>6121170</v>
      </c>
      <c r="R2" s="2">
        <f>Q2/H2</f>
        <v>8910</v>
      </c>
    </row>
    <row r="3" spans="1:18" x14ac:dyDescent="0.25">
      <c r="A3" s="8">
        <v>2</v>
      </c>
      <c r="B3" s="13" t="s">
        <v>14</v>
      </c>
      <c r="C3" s="9">
        <v>1</v>
      </c>
      <c r="D3" s="12" t="s">
        <v>21</v>
      </c>
      <c r="E3" s="12">
        <v>652</v>
      </c>
      <c r="F3" s="12">
        <v>27</v>
      </c>
      <c r="G3" s="31">
        <v>94</v>
      </c>
      <c r="H3" s="31">
        <f>G3+F3+E3</f>
        <v>773</v>
      </c>
      <c r="I3" s="15">
        <f t="shared" si="0"/>
        <v>850.30000000000007</v>
      </c>
      <c r="J3" s="19">
        <v>5000</v>
      </c>
      <c r="K3" s="27">
        <f t="shared" si="1"/>
        <v>3865000</v>
      </c>
      <c r="L3" s="27">
        <f t="shared" si="2"/>
        <v>3671750</v>
      </c>
      <c r="M3" s="27">
        <f t="shared" si="3"/>
        <v>3092000</v>
      </c>
      <c r="N3" s="20">
        <f t="shared" si="4"/>
        <v>8000</v>
      </c>
      <c r="P3" s="2"/>
      <c r="Q3" s="2"/>
    </row>
    <row r="4" spans="1:18" x14ac:dyDescent="0.25">
      <c r="A4" s="8">
        <v>3</v>
      </c>
      <c r="B4" s="13" t="s">
        <v>15</v>
      </c>
      <c r="C4" s="9">
        <v>2</v>
      </c>
      <c r="D4" s="12" t="s">
        <v>21</v>
      </c>
      <c r="E4" s="12">
        <v>536</v>
      </c>
      <c r="F4" s="12">
        <v>96</v>
      </c>
      <c r="G4" s="12">
        <v>66</v>
      </c>
      <c r="H4" s="31">
        <f>G4+F4+E4</f>
        <v>698</v>
      </c>
      <c r="I4" s="15">
        <f t="shared" si="0"/>
        <v>767.80000000000007</v>
      </c>
      <c r="J4" s="19">
        <v>5000</v>
      </c>
      <c r="K4" s="27">
        <f t="shared" si="1"/>
        <v>3490000</v>
      </c>
      <c r="L4" s="27">
        <f t="shared" si="2"/>
        <v>3315500</v>
      </c>
      <c r="M4" s="27">
        <f t="shared" si="3"/>
        <v>2792000</v>
      </c>
      <c r="N4" s="20">
        <f t="shared" si="4"/>
        <v>7500</v>
      </c>
      <c r="P4" s="2"/>
      <c r="Q4" s="2"/>
    </row>
    <row r="5" spans="1:18" x14ac:dyDescent="0.25">
      <c r="A5" s="8">
        <v>4</v>
      </c>
      <c r="B5" s="13" t="s">
        <v>16</v>
      </c>
      <c r="C5" s="9">
        <v>2</v>
      </c>
      <c r="D5" s="12" t="s">
        <v>21</v>
      </c>
      <c r="E5" s="12">
        <v>578</v>
      </c>
      <c r="F5" s="12">
        <v>61</v>
      </c>
      <c r="G5" s="12">
        <v>78</v>
      </c>
      <c r="H5" s="31">
        <f t="shared" ref="H5:H22" si="5">G5+F5+E5</f>
        <v>717</v>
      </c>
      <c r="I5" s="15">
        <f t="shared" si="0"/>
        <v>788.7</v>
      </c>
      <c r="J5" s="19">
        <v>5000</v>
      </c>
      <c r="K5" s="27">
        <f t="shared" si="1"/>
        <v>3585000</v>
      </c>
      <c r="L5" s="27">
        <f t="shared" si="2"/>
        <v>3405750</v>
      </c>
      <c r="M5" s="27">
        <f t="shared" si="3"/>
        <v>2868000</v>
      </c>
      <c r="N5" s="20">
        <f t="shared" si="4"/>
        <v>7500</v>
      </c>
      <c r="P5" s="2"/>
      <c r="Q5" s="2"/>
    </row>
    <row r="6" spans="1:18" x14ac:dyDescent="0.25">
      <c r="A6" s="8">
        <v>5</v>
      </c>
      <c r="B6" s="13" t="s">
        <v>17</v>
      </c>
      <c r="C6" s="9">
        <v>2</v>
      </c>
      <c r="D6" s="12" t="s">
        <v>21</v>
      </c>
      <c r="E6" s="12">
        <v>652</v>
      </c>
      <c r="F6" s="12">
        <v>27</v>
      </c>
      <c r="G6" s="12">
        <v>94</v>
      </c>
      <c r="H6" s="31">
        <f t="shared" si="5"/>
        <v>773</v>
      </c>
      <c r="I6" s="15">
        <f t="shared" si="0"/>
        <v>850.30000000000007</v>
      </c>
      <c r="J6" s="19">
        <v>5000</v>
      </c>
      <c r="K6" s="27">
        <f t="shared" si="1"/>
        <v>3865000</v>
      </c>
      <c r="L6" s="27">
        <f t="shared" si="2"/>
        <v>3671750</v>
      </c>
      <c r="M6" s="27">
        <f t="shared" ref="M6:M22" si="6">K6*0.8</f>
        <v>3092000</v>
      </c>
      <c r="N6" s="20">
        <f t="shared" si="4"/>
        <v>8000</v>
      </c>
      <c r="P6" s="2"/>
      <c r="Q6" s="2"/>
    </row>
    <row r="7" spans="1:18" x14ac:dyDescent="0.25">
      <c r="A7" s="8">
        <v>6</v>
      </c>
      <c r="B7" s="13" t="s">
        <v>18</v>
      </c>
      <c r="C7" s="9">
        <v>2</v>
      </c>
      <c r="D7" s="12" t="s">
        <v>21</v>
      </c>
      <c r="E7" s="12">
        <v>561</v>
      </c>
      <c r="F7" s="12">
        <v>62</v>
      </c>
      <c r="G7" s="31">
        <v>57</v>
      </c>
      <c r="H7" s="31">
        <f t="shared" si="5"/>
        <v>680</v>
      </c>
      <c r="I7" s="15">
        <f t="shared" si="0"/>
        <v>748.00000000000011</v>
      </c>
      <c r="J7" s="19">
        <v>5000</v>
      </c>
      <c r="K7" s="27">
        <f t="shared" si="1"/>
        <v>3400000</v>
      </c>
      <c r="L7" s="27">
        <f t="shared" si="2"/>
        <v>3230000</v>
      </c>
      <c r="M7" s="27">
        <f t="shared" si="6"/>
        <v>2720000</v>
      </c>
      <c r="N7" s="20">
        <f t="shared" si="4"/>
        <v>7000</v>
      </c>
      <c r="P7" s="2"/>
      <c r="Q7" s="2"/>
    </row>
    <row r="8" spans="1:18" x14ac:dyDescent="0.25">
      <c r="A8" s="8">
        <v>7</v>
      </c>
      <c r="B8" s="13" t="s">
        <v>22</v>
      </c>
      <c r="C8" s="9">
        <v>3</v>
      </c>
      <c r="D8" s="12" t="s">
        <v>21</v>
      </c>
      <c r="E8" s="12">
        <v>536</v>
      </c>
      <c r="F8" s="12">
        <v>96</v>
      </c>
      <c r="G8" s="12">
        <v>66</v>
      </c>
      <c r="H8" s="31">
        <f t="shared" si="5"/>
        <v>698</v>
      </c>
      <c r="I8" s="15">
        <f t="shared" si="0"/>
        <v>767.80000000000007</v>
      </c>
      <c r="J8" s="19">
        <v>5000</v>
      </c>
      <c r="K8" s="27">
        <f t="shared" si="1"/>
        <v>3490000</v>
      </c>
      <c r="L8" s="27">
        <f t="shared" si="2"/>
        <v>3315500</v>
      </c>
      <c r="M8" s="27">
        <f t="shared" si="6"/>
        <v>2792000</v>
      </c>
      <c r="N8" s="20">
        <f t="shared" si="4"/>
        <v>7500</v>
      </c>
      <c r="P8" s="2"/>
      <c r="Q8" s="2"/>
    </row>
    <row r="9" spans="1:18" x14ac:dyDescent="0.25">
      <c r="A9" s="8">
        <v>8</v>
      </c>
      <c r="B9" s="13" t="s">
        <v>23</v>
      </c>
      <c r="C9" s="9">
        <v>3</v>
      </c>
      <c r="D9" s="12" t="s">
        <v>21</v>
      </c>
      <c r="E9" s="12">
        <v>578</v>
      </c>
      <c r="F9" s="12">
        <v>61</v>
      </c>
      <c r="G9" s="12">
        <v>78</v>
      </c>
      <c r="H9" s="31">
        <f t="shared" si="5"/>
        <v>717</v>
      </c>
      <c r="I9" s="15">
        <f t="shared" si="0"/>
        <v>788.7</v>
      </c>
      <c r="J9" s="19">
        <v>5000</v>
      </c>
      <c r="K9" s="27">
        <f t="shared" si="1"/>
        <v>3585000</v>
      </c>
      <c r="L9" s="27">
        <f t="shared" si="2"/>
        <v>3405750</v>
      </c>
      <c r="M9" s="27">
        <f t="shared" si="6"/>
        <v>2868000</v>
      </c>
      <c r="N9" s="20">
        <f t="shared" si="4"/>
        <v>7500</v>
      </c>
      <c r="P9" s="2"/>
      <c r="Q9" s="2"/>
    </row>
    <row r="10" spans="1:18" x14ac:dyDescent="0.25">
      <c r="A10" s="8">
        <v>9</v>
      </c>
      <c r="B10" s="13" t="s">
        <v>24</v>
      </c>
      <c r="C10" s="9">
        <v>3</v>
      </c>
      <c r="D10" s="12" t="s">
        <v>21</v>
      </c>
      <c r="E10" s="12">
        <v>652</v>
      </c>
      <c r="F10" s="12">
        <v>27</v>
      </c>
      <c r="G10" s="12">
        <v>94</v>
      </c>
      <c r="H10" s="31">
        <f t="shared" si="5"/>
        <v>773</v>
      </c>
      <c r="I10" s="15">
        <f t="shared" si="0"/>
        <v>850.30000000000007</v>
      </c>
      <c r="J10" s="19">
        <v>5000</v>
      </c>
      <c r="K10" s="27">
        <f t="shared" si="1"/>
        <v>3865000</v>
      </c>
      <c r="L10" s="27">
        <f t="shared" si="2"/>
        <v>3671750</v>
      </c>
      <c r="M10" s="27">
        <f t="shared" si="6"/>
        <v>3092000</v>
      </c>
      <c r="N10" s="20">
        <f t="shared" si="4"/>
        <v>8000</v>
      </c>
      <c r="P10" s="2"/>
      <c r="Q10" s="2"/>
    </row>
    <row r="11" spans="1:18" x14ac:dyDescent="0.25">
      <c r="A11" s="8">
        <v>10</v>
      </c>
      <c r="B11" s="13" t="s">
        <v>25</v>
      </c>
      <c r="C11" s="9">
        <v>3</v>
      </c>
      <c r="D11" s="12" t="s">
        <v>21</v>
      </c>
      <c r="E11" s="12">
        <v>561</v>
      </c>
      <c r="F11" s="12">
        <v>62</v>
      </c>
      <c r="G11" s="31">
        <v>57</v>
      </c>
      <c r="H11" s="31">
        <f t="shared" si="5"/>
        <v>680</v>
      </c>
      <c r="I11" s="15">
        <f t="shared" si="0"/>
        <v>748.00000000000011</v>
      </c>
      <c r="J11" s="19">
        <v>5000</v>
      </c>
      <c r="K11" s="27">
        <f t="shared" si="1"/>
        <v>3400000</v>
      </c>
      <c r="L11" s="27">
        <f t="shared" si="2"/>
        <v>3230000</v>
      </c>
      <c r="M11" s="27">
        <f t="shared" si="6"/>
        <v>2720000</v>
      </c>
      <c r="N11" s="20">
        <f t="shared" si="4"/>
        <v>7000</v>
      </c>
      <c r="P11" s="2"/>
      <c r="Q11" s="2"/>
    </row>
    <row r="12" spans="1:18" x14ac:dyDescent="0.25">
      <c r="A12" s="8">
        <v>11</v>
      </c>
      <c r="B12" s="13" t="s">
        <v>26</v>
      </c>
      <c r="C12" s="9">
        <v>4</v>
      </c>
      <c r="D12" s="12" t="s">
        <v>21</v>
      </c>
      <c r="E12" s="12">
        <v>536</v>
      </c>
      <c r="F12" s="12">
        <v>96</v>
      </c>
      <c r="G12" s="12">
        <v>66</v>
      </c>
      <c r="H12" s="31">
        <f t="shared" si="5"/>
        <v>698</v>
      </c>
      <c r="I12" s="15">
        <f t="shared" si="0"/>
        <v>767.80000000000007</v>
      </c>
      <c r="J12" s="19">
        <v>5000</v>
      </c>
      <c r="K12" s="27">
        <f t="shared" si="1"/>
        <v>3490000</v>
      </c>
      <c r="L12" s="27">
        <f t="shared" si="2"/>
        <v>3315500</v>
      </c>
      <c r="M12" s="27">
        <f t="shared" si="6"/>
        <v>2792000</v>
      </c>
      <c r="N12" s="20">
        <f t="shared" si="4"/>
        <v>7500</v>
      </c>
      <c r="P12" s="2"/>
      <c r="Q12" s="2"/>
    </row>
    <row r="13" spans="1:18" x14ac:dyDescent="0.25">
      <c r="A13" s="8">
        <v>12</v>
      </c>
      <c r="B13" s="13" t="s">
        <v>27</v>
      </c>
      <c r="C13" s="9">
        <v>4</v>
      </c>
      <c r="D13" s="12" t="s">
        <v>21</v>
      </c>
      <c r="E13" s="12">
        <v>578</v>
      </c>
      <c r="F13" s="12">
        <v>61</v>
      </c>
      <c r="G13" s="12">
        <v>78</v>
      </c>
      <c r="H13" s="31">
        <f t="shared" si="5"/>
        <v>717</v>
      </c>
      <c r="I13" s="15">
        <f t="shared" si="0"/>
        <v>788.7</v>
      </c>
      <c r="J13" s="19">
        <v>5000</v>
      </c>
      <c r="K13" s="27">
        <f t="shared" si="1"/>
        <v>3585000</v>
      </c>
      <c r="L13" s="27">
        <f t="shared" si="2"/>
        <v>3405750</v>
      </c>
      <c r="M13" s="27">
        <f t="shared" si="6"/>
        <v>2868000</v>
      </c>
      <c r="N13" s="20">
        <f t="shared" si="4"/>
        <v>7500</v>
      </c>
      <c r="P13" s="2"/>
      <c r="Q13" s="2"/>
    </row>
    <row r="14" spans="1:18" x14ac:dyDescent="0.25">
      <c r="A14" s="8">
        <v>13</v>
      </c>
      <c r="B14" s="13" t="s">
        <v>28</v>
      </c>
      <c r="C14" s="9">
        <v>4</v>
      </c>
      <c r="D14" s="12" t="s">
        <v>21</v>
      </c>
      <c r="E14" s="12">
        <v>652</v>
      </c>
      <c r="F14" s="12">
        <v>27</v>
      </c>
      <c r="G14" s="12">
        <v>94</v>
      </c>
      <c r="H14" s="31">
        <f t="shared" si="5"/>
        <v>773</v>
      </c>
      <c r="I14" s="15">
        <f t="shared" si="0"/>
        <v>850.30000000000007</v>
      </c>
      <c r="J14" s="19">
        <v>5000</v>
      </c>
      <c r="K14" s="27">
        <f t="shared" si="1"/>
        <v>3865000</v>
      </c>
      <c r="L14" s="27">
        <f t="shared" si="2"/>
        <v>3671750</v>
      </c>
      <c r="M14" s="27">
        <f t="shared" si="6"/>
        <v>3092000</v>
      </c>
      <c r="N14" s="20">
        <f t="shared" si="4"/>
        <v>8000</v>
      </c>
      <c r="P14" s="2"/>
      <c r="Q14" s="2"/>
    </row>
    <row r="15" spans="1:18" x14ac:dyDescent="0.25">
      <c r="A15" s="8">
        <v>14</v>
      </c>
      <c r="B15" s="13" t="s">
        <v>29</v>
      </c>
      <c r="C15" s="9">
        <v>4</v>
      </c>
      <c r="D15" s="12" t="s">
        <v>21</v>
      </c>
      <c r="E15" s="12">
        <v>561</v>
      </c>
      <c r="F15" s="12">
        <v>62</v>
      </c>
      <c r="G15" s="31">
        <v>57</v>
      </c>
      <c r="H15" s="31">
        <f t="shared" si="5"/>
        <v>680</v>
      </c>
      <c r="I15" s="15">
        <f t="shared" si="0"/>
        <v>748.00000000000011</v>
      </c>
      <c r="J15" s="19">
        <v>5000</v>
      </c>
      <c r="K15" s="27">
        <f t="shared" si="1"/>
        <v>3400000</v>
      </c>
      <c r="L15" s="27">
        <f t="shared" si="2"/>
        <v>3230000</v>
      </c>
      <c r="M15" s="27">
        <f t="shared" si="6"/>
        <v>2720000</v>
      </c>
      <c r="N15" s="20">
        <f t="shared" si="4"/>
        <v>7000</v>
      </c>
      <c r="P15" s="3"/>
    </row>
    <row r="16" spans="1:18" x14ac:dyDescent="0.25">
      <c r="A16" s="8">
        <v>15</v>
      </c>
      <c r="B16" s="13" t="s">
        <v>30</v>
      </c>
      <c r="C16" s="9">
        <v>5</v>
      </c>
      <c r="D16" s="12" t="s">
        <v>21</v>
      </c>
      <c r="E16" s="12">
        <v>536</v>
      </c>
      <c r="F16" s="12">
        <v>96</v>
      </c>
      <c r="G16" s="12">
        <v>66</v>
      </c>
      <c r="H16" s="31">
        <f t="shared" si="5"/>
        <v>698</v>
      </c>
      <c r="I16" s="15">
        <f t="shared" si="0"/>
        <v>767.80000000000007</v>
      </c>
      <c r="J16" s="19">
        <v>5000</v>
      </c>
      <c r="K16" s="27">
        <f t="shared" si="1"/>
        <v>3490000</v>
      </c>
      <c r="L16" s="27">
        <f t="shared" si="2"/>
        <v>3315500</v>
      </c>
      <c r="M16" s="27">
        <f t="shared" si="6"/>
        <v>2792000</v>
      </c>
      <c r="N16" s="20">
        <f t="shared" si="4"/>
        <v>7500</v>
      </c>
      <c r="P16" s="4"/>
    </row>
    <row r="17" spans="1:14" x14ac:dyDescent="0.25">
      <c r="A17" s="8">
        <v>16</v>
      </c>
      <c r="B17" s="13" t="s">
        <v>31</v>
      </c>
      <c r="C17" s="9">
        <v>5</v>
      </c>
      <c r="D17" s="12" t="s">
        <v>21</v>
      </c>
      <c r="E17" s="12">
        <v>578</v>
      </c>
      <c r="F17" s="12">
        <v>61</v>
      </c>
      <c r="G17" s="12">
        <v>78</v>
      </c>
      <c r="H17" s="31">
        <f t="shared" si="5"/>
        <v>717</v>
      </c>
      <c r="I17" s="15">
        <f t="shared" si="0"/>
        <v>788.7</v>
      </c>
      <c r="J17" s="19">
        <v>5000</v>
      </c>
      <c r="K17" s="27">
        <f t="shared" si="1"/>
        <v>3585000</v>
      </c>
      <c r="L17" s="27">
        <f t="shared" si="2"/>
        <v>3405750</v>
      </c>
      <c r="M17" s="27">
        <f t="shared" si="6"/>
        <v>2868000</v>
      </c>
      <c r="N17" s="20">
        <f t="shared" si="4"/>
        <v>7500</v>
      </c>
    </row>
    <row r="18" spans="1:14" x14ac:dyDescent="0.25">
      <c r="A18" s="8">
        <v>17</v>
      </c>
      <c r="B18" s="13" t="s">
        <v>32</v>
      </c>
      <c r="C18" s="9">
        <v>5</v>
      </c>
      <c r="D18" s="12" t="s">
        <v>21</v>
      </c>
      <c r="E18" s="12">
        <v>652</v>
      </c>
      <c r="F18" s="12">
        <v>27</v>
      </c>
      <c r="G18" s="12">
        <v>94</v>
      </c>
      <c r="H18" s="31">
        <f t="shared" si="5"/>
        <v>773</v>
      </c>
      <c r="I18" s="15">
        <f t="shared" si="0"/>
        <v>850.30000000000007</v>
      </c>
      <c r="J18" s="19">
        <v>5000</v>
      </c>
      <c r="K18" s="27">
        <f t="shared" si="1"/>
        <v>3865000</v>
      </c>
      <c r="L18" s="27">
        <f t="shared" si="2"/>
        <v>3671750</v>
      </c>
      <c r="M18" s="27">
        <f t="shared" si="6"/>
        <v>3092000</v>
      </c>
      <c r="N18" s="20">
        <f t="shared" si="4"/>
        <v>8000</v>
      </c>
    </row>
    <row r="19" spans="1:14" x14ac:dyDescent="0.25">
      <c r="A19" s="8">
        <v>18</v>
      </c>
      <c r="B19" s="13" t="s">
        <v>33</v>
      </c>
      <c r="C19" s="9">
        <v>5</v>
      </c>
      <c r="D19" s="12" t="s">
        <v>21</v>
      </c>
      <c r="E19" s="12">
        <v>561</v>
      </c>
      <c r="F19" s="12">
        <v>62</v>
      </c>
      <c r="G19" s="31">
        <v>57</v>
      </c>
      <c r="H19" s="31">
        <f t="shared" si="5"/>
        <v>680</v>
      </c>
      <c r="I19" s="15">
        <f t="shared" si="0"/>
        <v>748.00000000000011</v>
      </c>
      <c r="J19" s="19">
        <v>5000</v>
      </c>
      <c r="K19" s="27">
        <f t="shared" si="1"/>
        <v>3400000</v>
      </c>
      <c r="L19" s="27">
        <f t="shared" si="2"/>
        <v>3230000</v>
      </c>
      <c r="M19" s="27">
        <f t="shared" si="6"/>
        <v>2720000</v>
      </c>
      <c r="N19" s="20">
        <f t="shared" si="4"/>
        <v>7000</v>
      </c>
    </row>
    <row r="20" spans="1:14" x14ac:dyDescent="0.25">
      <c r="A20" s="8">
        <v>19</v>
      </c>
      <c r="B20" s="13" t="s">
        <v>34</v>
      </c>
      <c r="C20" s="9">
        <v>6</v>
      </c>
      <c r="D20" s="12" t="s">
        <v>21</v>
      </c>
      <c r="E20" s="12">
        <v>536</v>
      </c>
      <c r="F20" s="12">
        <v>96</v>
      </c>
      <c r="G20" s="12">
        <v>66</v>
      </c>
      <c r="H20" s="31">
        <f t="shared" si="5"/>
        <v>698</v>
      </c>
      <c r="I20" s="15">
        <f t="shared" si="0"/>
        <v>767.80000000000007</v>
      </c>
      <c r="J20" s="19">
        <v>5000</v>
      </c>
      <c r="K20" s="27">
        <f t="shared" si="1"/>
        <v>3490000</v>
      </c>
      <c r="L20" s="27">
        <f t="shared" si="2"/>
        <v>3315500</v>
      </c>
      <c r="M20" s="27">
        <f t="shared" si="6"/>
        <v>2792000</v>
      </c>
      <c r="N20" s="20">
        <f t="shared" si="4"/>
        <v>7500</v>
      </c>
    </row>
    <row r="21" spans="1:14" x14ac:dyDescent="0.25">
      <c r="A21" s="8">
        <v>20</v>
      </c>
      <c r="B21" s="13" t="s">
        <v>35</v>
      </c>
      <c r="C21" s="9">
        <v>6</v>
      </c>
      <c r="D21" s="12" t="s">
        <v>21</v>
      </c>
      <c r="E21" s="12">
        <v>578</v>
      </c>
      <c r="F21" s="12">
        <v>61</v>
      </c>
      <c r="G21" s="12">
        <v>78</v>
      </c>
      <c r="H21" s="31">
        <f t="shared" si="5"/>
        <v>717</v>
      </c>
      <c r="I21" s="15">
        <f t="shared" si="0"/>
        <v>788.7</v>
      </c>
      <c r="J21" s="19">
        <v>5000</v>
      </c>
      <c r="K21" s="27">
        <f t="shared" si="1"/>
        <v>3585000</v>
      </c>
      <c r="L21" s="27">
        <f t="shared" si="2"/>
        <v>3405750</v>
      </c>
      <c r="M21" s="27">
        <f t="shared" si="6"/>
        <v>2868000</v>
      </c>
      <c r="N21" s="20">
        <f t="shared" si="4"/>
        <v>7500</v>
      </c>
    </row>
    <row r="22" spans="1:14" x14ac:dyDescent="0.25">
      <c r="A22" s="8">
        <v>21</v>
      </c>
      <c r="B22" s="13" t="s">
        <v>36</v>
      </c>
      <c r="C22" s="9">
        <v>6</v>
      </c>
      <c r="D22" s="12" t="s">
        <v>21</v>
      </c>
      <c r="E22" s="12">
        <v>652</v>
      </c>
      <c r="F22" s="12">
        <v>27</v>
      </c>
      <c r="G22" s="12">
        <v>94</v>
      </c>
      <c r="H22" s="31">
        <f t="shared" si="5"/>
        <v>773</v>
      </c>
      <c r="I22" s="15">
        <f t="shared" si="0"/>
        <v>850.30000000000007</v>
      </c>
      <c r="J22" s="19">
        <v>5000</v>
      </c>
      <c r="K22" s="27">
        <f t="shared" si="1"/>
        <v>3865000</v>
      </c>
      <c r="L22" s="27">
        <f t="shared" si="2"/>
        <v>3671750</v>
      </c>
      <c r="M22" s="27">
        <f t="shared" si="6"/>
        <v>3092000</v>
      </c>
      <c r="N22" s="20">
        <f t="shared" si="4"/>
        <v>8000</v>
      </c>
    </row>
    <row r="23" spans="1:14" ht="16.5" x14ac:dyDescent="0.3">
      <c r="A23" s="38" t="s">
        <v>2</v>
      </c>
      <c r="B23" s="39"/>
      <c r="C23" s="39"/>
      <c r="D23" s="40"/>
      <c r="E23" s="16">
        <f>SUM(E2:E22)</f>
        <v>12287</v>
      </c>
      <c r="F23" s="16">
        <f>SUM(F2:F22)</f>
        <v>1257</v>
      </c>
      <c r="G23" s="16">
        <f>SUM(G2:G22)</f>
        <v>1576</v>
      </c>
      <c r="H23" s="16">
        <f>SUM(H2:H22)</f>
        <v>15120</v>
      </c>
      <c r="I23" s="16">
        <f>SUM(I2:I22)</f>
        <v>16632</v>
      </c>
      <c r="J23" s="17"/>
      <c r="K23" s="28">
        <f>SUM(K2:K22)</f>
        <v>75600000</v>
      </c>
      <c r="L23" s="28">
        <f>SUM(L2:L22)</f>
        <v>71820000</v>
      </c>
      <c r="M23" s="28">
        <f>SUM(M2:M22)</f>
        <v>60480000</v>
      </c>
      <c r="N23" s="10"/>
    </row>
    <row r="24" spans="1:14" x14ac:dyDescent="0.25">
      <c r="H24" s="30"/>
      <c r="I24" s="23"/>
      <c r="K24" s="29"/>
    </row>
    <row r="28" spans="1:14" x14ac:dyDescent="0.25">
      <c r="J28" s="41"/>
      <c r="K28" s="42"/>
    </row>
    <row r="29" spans="1:14" x14ac:dyDescent="0.25">
      <c r="J29" s="1"/>
    </row>
    <row r="30" spans="1:14" x14ac:dyDescent="0.25">
      <c r="E30" s="21"/>
      <c r="F30" s="21"/>
    </row>
    <row r="31" spans="1:14" x14ac:dyDescent="0.25">
      <c r="E31" s="21"/>
      <c r="F31" s="21"/>
    </row>
    <row r="32" spans="1:14" x14ac:dyDescent="0.25">
      <c r="E32" s="21"/>
      <c r="F32" s="21"/>
    </row>
    <row r="33" spans="5:13" x14ac:dyDescent="0.25">
      <c r="E33" s="21"/>
      <c r="F33" s="21"/>
      <c r="G33" s="21"/>
      <c r="H33" s="22"/>
      <c r="I33" s="21"/>
      <c r="J33" s="22"/>
      <c r="K33" s="25"/>
    </row>
    <row r="34" spans="5:13" x14ac:dyDescent="0.25">
      <c r="E34" s="24"/>
      <c r="F34" s="24"/>
      <c r="G34" s="24"/>
      <c r="H34" s="24"/>
      <c r="I34" s="24"/>
      <c r="J34" s="24"/>
      <c r="K34" s="24"/>
      <c r="L34" s="24"/>
      <c r="M34" s="24"/>
    </row>
    <row r="35" spans="5:13" x14ac:dyDescent="0.25">
      <c r="E35" s="21"/>
      <c r="F35" s="21"/>
      <c r="G35" s="22"/>
      <c r="H35" s="21"/>
      <c r="I35" s="22"/>
      <c r="J35" s="21"/>
      <c r="K35" s="22"/>
      <c r="L35" s="22"/>
      <c r="M35" s="22"/>
    </row>
    <row r="36" spans="5:13" x14ac:dyDescent="0.25">
      <c r="E36" s="21"/>
      <c r="F36" s="21"/>
      <c r="G36" s="22"/>
      <c r="H36" s="21"/>
      <c r="I36" s="22"/>
      <c r="J36" s="21"/>
      <c r="K36" s="22"/>
      <c r="L36" s="22"/>
      <c r="M36" s="22"/>
    </row>
    <row r="37" spans="5:13" x14ac:dyDescent="0.25">
      <c r="E37" s="21"/>
      <c r="F37" s="21"/>
      <c r="G37" s="22"/>
      <c r="H37" s="21"/>
      <c r="I37" s="22"/>
      <c r="J37" s="21"/>
      <c r="K37" s="22"/>
      <c r="L37" s="22"/>
      <c r="M37" s="22"/>
    </row>
    <row r="38" spans="5:13" x14ac:dyDescent="0.25">
      <c r="E38" s="21"/>
      <c r="F38" s="21"/>
      <c r="G38" s="22"/>
      <c r="H38" s="21"/>
      <c r="I38" s="22"/>
      <c r="J38" s="21"/>
      <c r="K38" s="22"/>
      <c r="L38" s="22"/>
      <c r="M38" s="22"/>
    </row>
    <row r="39" spans="5:13" x14ac:dyDescent="0.25">
      <c r="J39" s="21"/>
    </row>
    <row r="41" spans="5:13" x14ac:dyDescent="0.25">
      <c r="E41" s="21"/>
      <c r="F41" s="21"/>
      <c r="G41" s="21"/>
      <c r="H41" s="21"/>
    </row>
    <row r="42" spans="5:13" x14ac:dyDescent="0.25">
      <c r="E42" s="21"/>
      <c r="F42" s="21"/>
      <c r="G42" s="21"/>
      <c r="H42" s="21"/>
    </row>
    <row r="43" spans="5:13" x14ac:dyDescent="0.25">
      <c r="E43" s="21"/>
      <c r="F43" s="21"/>
      <c r="G43" s="21"/>
      <c r="H43" s="21"/>
    </row>
    <row r="44" spans="5:13" x14ac:dyDescent="0.25">
      <c r="E44" s="21"/>
      <c r="F44" s="21"/>
      <c r="G44" s="21"/>
      <c r="H44" s="18"/>
      <c r="I44" s="18"/>
      <c r="J44" s="18"/>
    </row>
    <row r="45" spans="5:13" x14ac:dyDescent="0.25">
      <c r="E45" s="24"/>
      <c r="F45" s="24"/>
      <c r="G45" s="24"/>
    </row>
    <row r="49" spans="5:6" x14ac:dyDescent="0.25">
      <c r="E49" s="21"/>
      <c r="F49" s="21"/>
    </row>
    <row r="50" spans="5:6" x14ac:dyDescent="0.25">
      <c r="E50" s="21"/>
      <c r="F50" s="21"/>
    </row>
    <row r="51" spans="5:6" x14ac:dyDescent="0.25">
      <c r="E51" s="21"/>
      <c r="F51" s="21"/>
    </row>
  </sheetData>
  <mergeCells count="2">
    <mergeCell ref="A23:D23"/>
    <mergeCell ref="J28:K2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47"/>
  <sheetViews>
    <sheetView tabSelected="1" topLeftCell="F1" zoomScale="115" zoomScaleNormal="115" workbookViewId="0">
      <selection activeCell="N24" sqref="N24"/>
    </sheetView>
  </sheetViews>
  <sheetFormatPr defaultRowHeight="15" x14ac:dyDescent="0.25"/>
  <cols>
    <col min="1" max="1" width="4.7109375" style="14" customWidth="1"/>
    <col min="2" max="2" width="6.85546875" customWidth="1"/>
    <col min="3" max="3" width="7.140625" customWidth="1"/>
    <col min="4" max="4" width="9" customWidth="1"/>
    <col min="5" max="6" width="11.28515625" customWidth="1"/>
    <col min="7" max="7" width="17.85546875" customWidth="1"/>
    <col min="8" max="8" width="11.85546875" customWidth="1"/>
    <col min="9" max="9" width="11.7109375" customWidth="1"/>
    <col min="10" max="10" width="23.85546875" customWidth="1"/>
    <col min="11" max="11" width="20.7109375" customWidth="1"/>
    <col min="12" max="12" width="23.5703125" customWidth="1"/>
    <col min="13" max="13" width="16.42578125" customWidth="1"/>
    <col min="14" max="14" width="18.7109375" style="21" customWidth="1"/>
    <col min="16" max="16" width="15.140625" bestFit="1" customWidth="1"/>
    <col min="17" max="17" width="15.28515625" customWidth="1"/>
    <col min="18" max="18" width="10.85546875" customWidth="1"/>
  </cols>
  <sheetData>
    <row r="1" spans="1:18" ht="49.5" customHeight="1" x14ac:dyDescent="0.25">
      <c r="A1" s="5" t="s">
        <v>0</v>
      </c>
      <c r="B1" s="6" t="s">
        <v>3</v>
      </c>
      <c r="C1" s="6" t="s">
        <v>1</v>
      </c>
      <c r="D1" s="6" t="s">
        <v>4</v>
      </c>
      <c r="E1" s="7" t="s">
        <v>6</v>
      </c>
      <c r="F1" s="7" t="s">
        <v>19</v>
      </c>
      <c r="G1" s="7" t="s">
        <v>20</v>
      </c>
      <c r="H1" s="11" t="s">
        <v>5</v>
      </c>
      <c r="I1" s="6" t="s">
        <v>12</v>
      </c>
      <c r="J1" s="6" t="s">
        <v>11</v>
      </c>
      <c r="K1" s="26" t="s">
        <v>7</v>
      </c>
      <c r="L1" s="26" t="s">
        <v>8</v>
      </c>
      <c r="M1" s="26" t="s">
        <v>9</v>
      </c>
      <c r="N1" s="6" t="s">
        <v>10</v>
      </c>
    </row>
    <row r="2" spans="1:18" x14ac:dyDescent="0.25">
      <c r="A2" s="8">
        <v>1</v>
      </c>
      <c r="B2" s="13" t="s">
        <v>37</v>
      </c>
      <c r="C2" s="9">
        <v>1</v>
      </c>
      <c r="D2" s="12" t="s">
        <v>21</v>
      </c>
      <c r="E2" s="12">
        <v>543</v>
      </c>
      <c r="F2" s="12">
        <v>82</v>
      </c>
      <c r="G2" s="12">
        <v>67</v>
      </c>
      <c r="H2" s="31">
        <f>E2+G2+F2</f>
        <v>692</v>
      </c>
      <c r="I2" s="15">
        <f>H2*1.1</f>
        <v>761.2</v>
      </c>
      <c r="J2" s="19">
        <v>5000</v>
      </c>
      <c r="K2" s="27">
        <f t="shared" ref="K2" si="0">J2*H2</f>
        <v>3460000</v>
      </c>
      <c r="L2" s="27">
        <f t="shared" ref="L2" si="1">K2*0.95</f>
        <v>3287000</v>
      </c>
      <c r="M2" s="27">
        <f t="shared" ref="M2" si="2">K2*0.8</f>
        <v>2768000</v>
      </c>
      <c r="N2" s="20">
        <f t="shared" ref="N2" si="3">MROUND((K2*0.025/12),500)</f>
        <v>7000</v>
      </c>
      <c r="P2" s="1">
        <f>H2*1.35</f>
        <v>934.2</v>
      </c>
      <c r="Q2" s="2">
        <f>P2*6600</f>
        <v>6165720</v>
      </c>
      <c r="R2" s="2">
        <f>Q2/H2</f>
        <v>8910</v>
      </c>
    </row>
    <row r="3" spans="1:18" x14ac:dyDescent="0.25">
      <c r="A3" s="8">
        <v>2</v>
      </c>
      <c r="B3" s="13" t="s">
        <v>38</v>
      </c>
      <c r="C3" s="9">
        <v>1</v>
      </c>
      <c r="D3" s="12" t="s">
        <v>21</v>
      </c>
      <c r="E3" s="12">
        <v>522</v>
      </c>
      <c r="F3" s="12">
        <v>62</v>
      </c>
      <c r="G3" s="12">
        <v>51</v>
      </c>
      <c r="H3" s="31">
        <f>E3+G3+F3</f>
        <v>635</v>
      </c>
      <c r="I3" s="15">
        <f>H3*1.1</f>
        <v>698.5</v>
      </c>
      <c r="J3" s="19">
        <v>5000</v>
      </c>
      <c r="K3" s="27">
        <f t="shared" ref="K3" si="4">J3*H3</f>
        <v>3175000</v>
      </c>
      <c r="L3" s="27">
        <f t="shared" ref="L3" si="5">K3*0.95</f>
        <v>3016250</v>
      </c>
      <c r="M3" s="27">
        <f t="shared" ref="M3" si="6">K3*0.8</f>
        <v>2540000</v>
      </c>
      <c r="N3" s="20">
        <f t="shared" ref="N3" si="7">MROUND((K3*0.025/12),500)</f>
        <v>6500</v>
      </c>
      <c r="P3" s="2"/>
      <c r="Q3" s="2"/>
    </row>
    <row r="4" spans="1:18" x14ac:dyDescent="0.25">
      <c r="A4" s="8">
        <v>3</v>
      </c>
      <c r="B4" s="13" t="s">
        <v>39</v>
      </c>
      <c r="C4" s="9">
        <v>2</v>
      </c>
      <c r="D4" s="12" t="s">
        <v>21</v>
      </c>
      <c r="E4" s="12">
        <v>578</v>
      </c>
      <c r="F4" s="12">
        <v>61</v>
      </c>
      <c r="G4" s="12">
        <v>78</v>
      </c>
      <c r="H4" s="31">
        <f t="shared" ref="H4:H18" si="8">E4+G4+F4</f>
        <v>717</v>
      </c>
      <c r="I4" s="15">
        <f t="shared" ref="I4:I18" si="9">H4*1.1</f>
        <v>788.7</v>
      </c>
      <c r="J4" s="19">
        <v>5000</v>
      </c>
      <c r="K4" s="27">
        <f t="shared" ref="K4:K18" si="10">J4*H4</f>
        <v>3585000</v>
      </c>
      <c r="L4" s="27">
        <f t="shared" ref="L4:L18" si="11">K4*0.95</f>
        <v>3405750</v>
      </c>
      <c r="M4" s="27">
        <f t="shared" ref="M4:M18" si="12">K4*0.8</f>
        <v>2868000</v>
      </c>
      <c r="N4" s="20">
        <f t="shared" ref="N4:N18" si="13">MROUND((K4*0.025/12),500)</f>
        <v>7500</v>
      </c>
      <c r="P4" s="2"/>
      <c r="Q4" s="2"/>
    </row>
    <row r="5" spans="1:18" x14ac:dyDescent="0.25">
      <c r="A5" s="8">
        <v>4</v>
      </c>
      <c r="B5" s="13" t="s">
        <v>40</v>
      </c>
      <c r="C5" s="9">
        <v>2</v>
      </c>
      <c r="D5" s="12" t="s">
        <v>21</v>
      </c>
      <c r="E5" s="12">
        <v>526</v>
      </c>
      <c r="F5" s="12">
        <v>98</v>
      </c>
      <c r="G5" s="12">
        <v>68</v>
      </c>
      <c r="H5" s="31">
        <f t="shared" si="8"/>
        <v>692</v>
      </c>
      <c r="I5" s="15">
        <f t="shared" si="9"/>
        <v>761.2</v>
      </c>
      <c r="J5" s="19">
        <v>5000</v>
      </c>
      <c r="K5" s="27">
        <f t="shared" si="10"/>
        <v>3460000</v>
      </c>
      <c r="L5" s="27">
        <f t="shared" si="11"/>
        <v>3287000</v>
      </c>
      <c r="M5" s="27">
        <f t="shared" si="12"/>
        <v>2768000</v>
      </c>
      <c r="N5" s="20">
        <f t="shared" si="13"/>
        <v>7000</v>
      </c>
      <c r="P5" s="2"/>
      <c r="Q5" s="2"/>
    </row>
    <row r="6" spans="1:18" x14ac:dyDescent="0.25">
      <c r="A6" s="8">
        <v>5</v>
      </c>
      <c r="B6" s="13" t="s">
        <v>41</v>
      </c>
      <c r="C6" s="9">
        <v>2</v>
      </c>
      <c r="D6" s="12" t="s">
        <v>21</v>
      </c>
      <c r="E6" s="12">
        <v>543</v>
      </c>
      <c r="F6" s="12">
        <v>82</v>
      </c>
      <c r="G6" s="12">
        <v>67</v>
      </c>
      <c r="H6" s="31">
        <f t="shared" si="8"/>
        <v>692</v>
      </c>
      <c r="I6" s="15">
        <f t="shared" si="9"/>
        <v>761.2</v>
      </c>
      <c r="J6" s="19">
        <v>5000</v>
      </c>
      <c r="K6" s="27">
        <f t="shared" si="10"/>
        <v>3460000</v>
      </c>
      <c r="L6" s="27">
        <f t="shared" si="11"/>
        <v>3287000</v>
      </c>
      <c r="M6" s="27">
        <f t="shared" si="12"/>
        <v>2768000</v>
      </c>
      <c r="N6" s="20">
        <f t="shared" si="13"/>
        <v>7000</v>
      </c>
      <c r="P6" s="2"/>
      <c r="Q6" s="2"/>
    </row>
    <row r="7" spans="1:18" x14ac:dyDescent="0.25">
      <c r="A7" s="8">
        <v>6</v>
      </c>
      <c r="B7" s="13" t="s">
        <v>42</v>
      </c>
      <c r="C7" s="9">
        <v>3</v>
      </c>
      <c r="D7" s="12" t="s">
        <v>21</v>
      </c>
      <c r="E7" s="12">
        <v>578</v>
      </c>
      <c r="F7" s="12">
        <v>61</v>
      </c>
      <c r="G7" s="12">
        <v>78</v>
      </c>
      <c r="H7" s="31">
        <f t="shared" si="8"/>
        <v>717</v>
      </c>
      <c r="I7" s="15">
        <f t="shared" si="9"/>
        <v>788.7</v>
      </c>
      <c r="J7" s="19">
        <v>5000</v>
      </c>
      <c r="K7" s="27">
        <f t="shared" si="10"/>
        <v>3585000</v>
      </c>
      <c r="L7" s="27">
        <f t="shared" si="11"/>
        <v>3405750</v>
      </c>
      <c r="M7" s="27">
        <f t="shared" si="12"/>
        <v>2868000</v>
      </c>
      <c r="N7" s="20">
        <f t="shared" si="13"/>
        <v>7500</v>
      </c>
      <c r="P7" s="2"/>
      <c r="Q7" s="2"/>
    </row>
    <row r="8" spans="1:18" x14ac:dyDescent="0.25">
      <c r="A8" s="8">
        <v>7</v>
      </c>
      <c r="B8" s="13" t="s">
        <v>43</v>
      </c>
      <c r="C8" s="9">
        <v>3</v>
      </c>
      <c r="D8" s="12" t="s">
        <v>21</v>
      </c>
      <c r="E8" s="12">
        <v>526</v>
      </c>
      <c r="F8" s="12">
        <v>98</v>
      </c>
      <c r="G8" s="12">
        <v>68</v>
      </c>
      <c r="H8" s="31">
        <f t="shared" si="8"/>
        <v>692</v>
      </c>
      <c r="I8" s="15">
        <f t="shared" si="9"/>
        <v>761.2</v>
      </c>
      <c r="J8" s="19">
        <v>5000</v>
      </c>
      <c r="K8" s="27">
        <f t="shared" si="10"/>
        <v>3460000</v>
      </c>
      <c r="L8" s="27">
        <f t="shared" si="11"/>
        <v>3287000</v>
      </c>
      <c r="M8" s="27">
        <f t="shared" si="12"/>
        <v>2768000</v>
      </c>
      <c r="N8" s="20">
        <f t="shared" si="13"/>
        <v>7000</v>
      </c>
      <c r="P8" s="2"/>
      <c r="Q8" s="2"/>
    </row>
    <row r="9" spans="1:18" x14ac:dyDescent="0.25">
      <c r="A9" s="8">
        <v>8</v>
      </c>
      <c r="B9" s="13" t="s">
        <v>44</v>
      </c>
      <c r="C9" s="9">
        <v>3</v>
      </c>
      <c r="D9" s="12" t="s">
        <v>21</v>
      </c>
      <c r="E9" s="12">
        <v>522</v>
      </c>
      <c r="F9" s="12">
        <v>62</v>
      </c>
      <c r="G9" s="12">
        <v>51</v>
      </c>
      <c r="H9" s="31">
        <f t="shared" si="8"/>
        <v>635</v>
      </c>
      <c r="I9" s="15">
        <f t="shared" si="9"/>
        <v>698.5</v>
      </c>
      <c r="J9" s="19">
        <v>5000</v>
      </c>
      <c r="K9" s="27">
        <f t="shared" si="10"/>
        <v>3175000</v>
      </c>
      <c r="L9" s="27">
        <f t="shared" si="11"/>
        <v>3016250</v>
      </c>
      <c r="M9" s="27">
        <f t="shared" si="12"/>
        <v>2540000</v>
      </c>
      <c r="N9" s="20">
        <f t="shared" si="13"/>
        <v>6500</v>
      </c>
      <c r="P9" s="2"/>
      <c r="Q9" s="2"/>
    </row>
    <row r="10" spans="1:18" x14ac:dyDescent="0.25">
      <c r="A10" s="8">
        <v>9</v>
      </c>
      <c r="B10" s="13" t="s">
        <v>45</v>
      </c>
      <c r="C10" s="9">
        <v>3</v>
      </c>
      <c r="D10" s="12" t="s">
        <v>21</v>
      </c>
      <c r="E10" s="12">
        <v>543</v>
      </c>
      <c r="F10" s="12">
        <v>82</v>
      </c>
      <c r="G10" s="12">
        <v>67</v>
      </c>
      <c r="H10" s="31">
        <f t="shared" si="8"/>
        <v>692</v>
      </c>
      <c r="I10" s="15">
        <f t="shared" si="9"/>
        <v>761.2</v>
      </c>
      <c r="J10" s="19">
        <v>5000</v>
      </c>
      <c r="K10" s="27">
        <f t="shared" si="10"/>
        <v>3460000</v>
      </c>
      <c r="L10" s="27">
        <f t="shared" si="11"/>
        <v>3287000</v>
      </c>
      <c r="M10" s="27">
        <f t="shared" si="12"/>
        <v>2768000</v>
      </c>
      <c r="N10" s="20">
        <f t="shared" si="13"/>
        <v>7000</v>
      </c>
    </row>
    <row r="11" spans="1:18" x14ac:dyDescent="0.25">
      <c r="A11" s="8">
        <v>10</v>
      </c>
      <c r="B11" s="13" t="s">
        <v>46</v>
      </c>
      <c r="C11" s="9">
        <v>4</v>
      </c>
      <c r="D11" s="12" t="s">
        <v>21</v>
      </c>
      <c r="E11" s="12">
        <v>578</v>
      </c>
      <c r="F11" s="12">
        <v>61</v>
      </c>
      <c r="G11" s="12">
        <v>78</v>
      </c>
      <c r="H11" s="31">
        <f t="shared" si="8"/>
        <v>717</v>
      </c>
      <c r="I11" s="15">
        <f t="shared" si="9"/>
        <v>788.7</v>
      </c>
      <c r="J11" s="19">
        <v>5000</v>
      </c>
      <c r="K11" s="27">
        <f t="shared" si="10"/>
        <v>3585000</v>
      </c>
      <c r="L11" s="27">
        <f t="shared" si="11"/>
        <v>3405750</v>
      </c>
      <c r="M11" s="27">
        <f t="shared" si="12"/>
        <v>2868000</v>
      </c>
      <c r="N11" s="20">
        <f t="shared" si="13"/>
        <v>7500</v>
      </c>
    </row>
    <row r="12" spans="1:18" x14ac:dyDescent="0.25">
      <c r="A12" s="8">
        <v>11</v>
      </c>
      <c r="B12" s="13" t="s">
        <v>47</v>
      </c>
      <c r="C12" s="9">
        <v>4</v>
      </c>
      <c r="D12" s="12" t="s">
        <v>21</v>
      </c>
      <c r="E12" s="12">
        <v>526</v>
      </c>
      <c r="F12" s="12">
        <v>98</v>
      </c>
      <c r="G12" s="12">
        <v>68</v>
      </c>
      <c r="H12" s="31">
        <f t="shared" si="8"/>
        <v>692</v>
      </c>
      <c r="I12" s="15">
        <f t="shared" si="9"/>
        <v>761.2</v>
      </c>
      <c r="J12" s="19">
        <v>5000</v>
      </c>
      <c r="K12" s="27">
        <f t="shared" si="10"/>
        <v>3460000</v>
      </c>
      <c r="L12" s="27">
        <f t="shared" si="11"/>
        <v>3287000</v>
      </c>
      <c r="M12" s="27">
        <f t="shared" si="12"/>
        <v>2768000</v>
      </c>
      <c r="N12" s="20">
        <f t="shared" si="13"/>
        <v>7000</v>
      </c>
    </row>
    <row r="13" spans="1:18" x14ac:dyDescent="0.25">
      <c r="A13" s="8">
        <v>12</v>
      </c>
      <c r="B13" s="13" t="s">
        <v>48</v>
      </c>
      <c r="C13" s="9">
        <v>4</v>
      </c>
      <c r="D13" s="12" t="s">
        <v>21</v>
      </c>
      <c r="E13" s="12">
        <v>522</v>
      </c>
      <c r="F13" s="12">
        <v>62</v>
      </c>
      <c r="G13" s="12">
        <v>51</v>
      </c>
      <c r="H13" s="31">
        <f t="shared" si="8"/>
        <v>635</v>
      </c>
      <c r="I13" s="15">
        <f t="shared" si="9"/>
        <v>698.5</v>
      </c>
      <c r="J13" s="19">
        <v>5000</v>
      </c>
      <c r="K13" s="27">
        <f t="shared" si="10"/>
        <v>3175000</v>
      </c>
      <c r="L13" s="27">
        <f t="shared" si="11"/>
        <v>3016250</v>
      </c>
      <c r="M13" s="27">
        <f t="shared" si="12"/>
        <v>2540000</v>
      </c>
      <c r="N13" s="20">
        <f t="shared" si="13"/>
        <v>6500</v>
      </c>
    </row>
    <row r="14" spans="1:18" x14ac:dyDescent="0.25">
      <c r="A14" s="8">
        <v>13</v>
      </c>
      <c r="B14" s="13" t="s">
        <v>49</v>
      </c>
      <c r="C14" s="9">
        <v>4</v>
      </c>
      <c r="D14" s="12" t="s">
        <v>21</v>
      </c>
      <c r="E14" s="12">
        <v>543</v>
      </c>
      <c r="F14" s="12">
        <v>82</v>
      </c>
      <c r="G14" s="12">
        <v>67</v>
      </c>
      <c r="H14" s="31">
        <f t="shared" si="8"/>
        <v>692</v>
      </c>
      <c r="I14" s="15">
        <f t="shared" si="9"/>
        <v>761.2</v>
      </c>
      <c r="J14" s="19">
        <v>5000</v>
      </c>
      <c r="K14" s="27">
        <f t="shared" si="10"/>
        <v>3460000</v>
      </c>
      <c r="L14" s="27">
        <f t="shared" si="11"/>
        <v>3287000</v>
      </c>
      <c r="M14" s="27">
        <f t="shared" si="12"/>
        <v>2768000</v>
      </c>
      <c r="N14" s="20">
        <f t="shared" si="13"/>
        <v>7000</v>
      </c>
    </row>
    <row r="15" spans="1:18" x14ac:dyDescent="0.25">
      <c r="A15" s="8">
        <v>14</v>
      </c>
      <c r="B15" s="13" t="s">
        <v>50</v>
      </c>
      <c r="C15" s="9">
        <v>5</v>
      </c>
      <c r="D15" s="12" t="s">
        <v>21</v>
      </c>
      <c r="E15" s="12">
        <v>578</v>
      </c>
      <c r="F15" s="12">
        <v>61</v>
      </c>
      <c r="G15" s="12">
        <v>78</v>
      </c>
      <c r="H15" s="31">
        <f t="shared" si="8"/>
        <v>717</v>
      </c>
      <c r="I15" s="15">
        <f t="shared" si="9"/>
        <v>788.7</v>
      </c>
      <c r="J15" s="19">
        <v>5000</v>
      </c>
      <c r="K15" s="27">
        <f t="shared" si="10"/>
        <v>3585000</v>
      </c>
      <c r="L15" s="27">
        <f t="shared" si="11"/>
        <v>3405750</v>
      </c>
      <c r="M15" s="27">
        <f t="shared" si="12"/>
        <v>2868000</v>
      </c>
      <c r="N15" s="20">
        <f t="shared" si="13"/>
        <v>7500</v>
      </c>
    </row>
    <row r="16" spans="1:18" x14ac:dyDescent="0.25">
      <c r="A16" s="8">
        <v>15</v>
      </c>
      <c r="B16" s="13" t="s">
        <v>51</v>
      </c>
      <c r="C16" s="9">
        <v>5</v>
      </c>
      <c r="D16" s="12" t="s">
        <v>21</v>
      </c>
      <c r="E16" s="12">
        <v>526</v>
      </c>
      <c r="F16" s="12">
        <v>98</v>
      </c>
      <c r="G16" s="12">
        <v>68</v>
      </c>
      <c r="H16" s="31">
        <f t="shared" si="8"/>
        <v>692</v>
      </c>
      <c r="I16" s="15">
        <f t="shared" si="9"/>
        <v>761.2</v>
      </c>
      <c r="J16" s="19">
        <v>5000</v>
      </c>
      <c r="K16" s="27">
        <f t="shared" si="10"/>
        <v>3460000</v>
      </c>
      <c r="L16" s="27">
        <f t="shared" si="11"/>
        <v>3287000</v>
      </c>
      <c r="M16" s="27">
        <f t="shared" si="12"/>
        <v>2768000</v>
      </c>
      <c r="N16" s="20">
        <f t="shared" si="13"/>
        <v>7000</v>
      </c>
    </row>
    <row r="17" spans="1:16" x14ac:dyDescent="0.25">
      <c r="A17" s="8">
        <v>16</v>
      </c>
      <c r="B17" s="13" t="s">
        <v>52</v>
      </c>
      <c r="C17" s="9">
        <v>5</v>
      </c>
      <c r="D17" s="12" t="s">
        <v>21</v>
      </c>
      <c r="E17" s="12">
        <v>522</v>
      </c>
      <c r="F17" s="12">
        <v>62</v>
      </c>
      <c r="G17" s="12">
        <v>51</v>
      </c>
      <c r="H17" s="31">
        <f t="shared" si="8"/>
        <v>635</v>
      </c>
      <c r="I17" s="15">
        <f t="shared" si="9"/>
        <v>698.5</v>
      </c>
      <c r="J17" s="19">
        <v>5000</v>
      </c>
      <c r="K17" s="27">
        <f t="shared" si="10"/>
        <v>3175000</v>
      </c>
      <c r="L17" s="27">
        <f t="shared" si="11"/>
        <v>3016250</v>
      </c>
      <c r="M17" s="27">
        <f t="shared" si="12"/>
        <v>2540000</v>
      </c>
      <c r="N17" s="20">
        <f t="shared" si="13"/>
        <v>6500</v>
      </c>
    </row>
    <row r="18" spans="1:16" x14ac:dyDescent="0.25">
      <c r="A18" s="8">
        <v>17</v>
      </c>
      <c r="B18" s="13" t="s">
        <v>53</v>
      </c>
      <c r="C18" s="9">
        <v>5</v>
      </c>
      <c r="D18" s="12" t="s">
        <v>21</v>
      </c>
      <c r="E18" s="12">
        <v>543</v>
      </c>
      <c r="F18" s="12">
        <v>82</v>
      </c>
      <c r="G18" s="12">
        <v>67</v>
      </c>
      <c r="H18" s="31">
        <f t="shared" si="8"/>
        <v>692</v>
      </c>
      <c r="I18" s="15">
        <f t="shared" si="9"/>
        <v>761.2</v>
      </c>
      <c r="J18" s="19">
        <v>5000</v>
      </c>
      <c r="K18" s="27">
        <f t="shared" si="10"/>
        <v>3460000</v>
      </c>
      <c r="L18" s="27">
        <f t="shared" si="11"/>
        <v>3287000</v>
      </c>
      <c r="M18" s="27">
        <f t="shared" si="12"/>
        <v>2768000</v>
      </c>
      <c r="N18" s="20">
        <f t="shared" si="13"/>
        <v>7000</v>
      </c>
    </row>
    <row r="19" spans="1:16" ht="16.5" x14ac:dyDescent="0.3">
      <c r="A19" s="38" t="s">
        <v>2</v>
      </c>
      <c r="B19" s="39"/>
      <c r="C19" s="39"/>
      <c r="D19" s="40"/>
      <c r="E19" s="16">
        <f>SUM(E2:E18)</f>
        <v>9219</v>
      </c>
      <c r="F19" s="16"/>
      <c r="G19" s="16">
        <f>SUM(G2:G18)</f>
        <v>1123</v>
      </c>
      <c r="H19" s="16">
        <f>SUM(H2:H18)</f>
        <v>11636</v>
      </c>
      <c r="I19" s="16">
        <f>SUM(I2:I18)</f>
        <v>12799.600000000002</v>
      </c>
      <c r="J19" s="17"/>
      <c r="K19" s="28">
        <f>SUM(K2:K18)</f>
        <v>58180000</v>
      </c>
      <c r="L19" s="28">
        <f>SUM(L2:L18)</f>
        <v>55271000</v>
      </c>
      <c r="M19" s="28">
        <f>SUM(M2:M18)</f>
        <v>46544000</v>
      </c>
      <c r="N19" s="10"/>
    </row>
    <row r="20" spans="1:16" x14ac:dyDescent="0.25">
      <c r="H20" s="30"/>
      <c r="I20" s="23"/>
      <c r="K20" s="29"/>
    </row>
    <row r="22" spans="1:16" x14ac:dyDescent="0.25">
      <c r="I22" s="32"/>
      <c r="J22" s="33" t="s">
        <v>56</v>
      </c>
      <c r="K22" s="33" t="s">
        <v>57</v>
      </c>
      <c r="L22" s="33" t="s">
        <v>58</v>
      </c>
    </row>
    <row r="23" spans="1:16" x14ac:dyDescent="0.25">
      <c r="I23" s="32"/>
      <c r="J23" s="33"/>
      <c r="K23" s="33"/>
      <c r="L23" s="33"/>
    </row>
    <row r="24" spans="1:16" x14ac:dyDescent="0.25">
      <c r="H24">
        <v>21</v>
      </c>
      <c r="I24" s="32" t="s">
        <v>54</v>
      </c>
      <c r="J24" s="34">
        <f>Wing_A!K23</f>
        <v>75600000</v>
      </c>
      <c r="K24" s="34">
        <f>Wing_A!L23</f>
        <v>71820000</v>
      </c>
      <c r="L24" s="34">
        <f>Wing_A!M23</f>
        <v>60480000</v>
      </c>
    </row>
    <row r="25" spans="1:16" x14ac:dyDescent="0.25">
      <c r="H25">
        <v>17</v>
      </c>
      <c r="I25" s="32" t="s">
        <v>55</v>
      </c>
      <c r="J25" s="34">
        <v>58180000</v>
      </c>
      <c r="K25" s="34">
        <v>55271000</v>
      </c>
      <c r="L25" s="34">
        <v>46544000</v>
      </c>
    </row>
    <row r="26" spans="1:16" ht="18.75" x14ac:dyDescent="0.3">
      <c r="E26" s="21"/>
      <c r="F26" s="21"/>
      <c r="H26">
        <f>SUM(H24:H25)</f>
        <v>38</v>
      </c>
      <c r="I26" s="35" t="s">
        <v>2</v>
      </c>
      <c r="J26" s="36">
        <f>SUM(J22:J25)</f>
        <v>133780000</v>
      </c>
      <c r="K26" s="37">
        <f>SUM(K22:K25)</f>
        <v>127091000</v>
      </c>
      <c r="L26" s="36">
        <f>SUM(L22:L25)</f>
        <v>107024000</v>
      </c>
    </row>
    <row r="27" spans="1:16" x14ac:dyDescent="0.25">
      <c r="E27" s="21"/>
      <c r="F27" s="21"/>
    </row>
    <row r="28" spans="1:16" x14ac:dyDescent="0.25">
      <c r="E28" s="21"/>
      <c r="F28" s="21"/>
    </row>
    <row r="29" spans="1:16" ht="15.75" thickBot="1" x14ac:dyDescent="0.3">
      <c r="E29" s="21"/>
      <c r="F29" s="21"/>
      <c r="G29" s="21"/>
      <c r="H29" s="22"/>
      <c r="J29" t="s">
        <v>62</v>
      </c>
      <c r="K29" s="25" t="s">
        <v>71</v>
      </c>
    </row>
    <row r="30" spans="1:16" ht="15.75" thickBot="1" x14ac:dyDescent="0.3">
      <c r="E30" s="24"/>
      <c r="F30" s="24"/>
      <c r="G30" s="24"/>
      <c r="H30" s="24"/>
      <c r="J30" s="50">
        <v>15120</v>
      </c>
      <c r="K30" s="51">
        <v>16632</v>
      </c>
      <c r="L30" s="24">
        <v>2300</v>
      </c>
      <c r="M30" s="55">
        <f>K30*L30</f>
        <v>38253600</v>
      </c>
      <c r="N30">
        <v>81</v>
      </c>
      <c r="P30" s="2">
        <f>M30*N30%</f>
        <v>30985416.000000004</v>
      </c>
    </row>
    <row r="31" spans="1:16" ht="15.75" thickBot="1" x14ac:dyDescent="0.3">
      <c r="E31" s="21"/>
      <c r="F31" s="21"/>
      <c r="G31" s="22"/>
      <c r="H31" s="21"/>
      <c r="I31" s="22"/>
      <c r="J31" s="52">
        <v>11636</v>
      </c>
      <c r="K31" s="53">
        <v>12800</v>
      </c>
      <c r="L31" s="24">
        <v>2300</v>
      </c>
      <c r="M31" s="55">
        <f>K31*L31</f>
        <v>29440000</v>
      </c>
      <c r="N31">
        <v>81</v>
      </c>
      <c r="P31" s="2">
        <f>M31*N31%</f>
        <v>23846400</v>
      </c>
    </row>
    <row r="32" spans="1:16" x14ac:dyDescent="0.25">
      <c r="E32" s="21"/>
      <c r="F32" s="21"/>
      <c r="G32" s="22"/>
      <c r="H32" s="21"/>
      <c r="I32" s="22"/>
      <c r="J32" s="21">
        <f t="shared" ref="J32:K32" si="14">SUM(J30:J31)</f>
        <v>26756</v>
      </c>
      <c r="K32" s="22">
        <f t="shared" si="14"/>
        <v>29432</v>
      </c>
      <c r="L32" s="22"/>
      <c r="M32" s="57">
        <f>SUM(M30:M31)</f>
        <v>67693600</v>
      </c>
      <c r="P32" s="56">
        <f>SUM(P30:P31)</f>
        <v>54831816</v>
      </c>
    </row>
    <row r="33" spans="5:13" x14ac:dyDescent="0.25">
      <c r="E33" s="21"/>
      <c r="F33" s="21"/>
      <c r="G33" s="22"/>
      <c r="H33" s="21"/>
      <c r="I33" s="22"/>
      <c r="J33" s="21"/>
      <c r="K33" s="54">
        <f>K32*2300</f>
        <v>67693600</v>
      </c>
      <c r="L33" s="22"/>
      <c r="M33" s="22"/>
    </row>
    <row r="34" spans="5:13" x14ac:dyDescent="0.25">
      <c r="E34" s="21"/>
      <c r="F34" s="21"/>
      <c r="G34" s="22"/>
      <c r="H34" s="21"/>
      <c r="I34" s="22"/>
      <c r="J34" s="21"/>
      <c r="K34" s="22"/>
      <c r="L34" s="22"/>
      <c r="M34" s="22"/>
    </row>
    <row r="35" spans="5:13" x14ac:dyDescent="0.25">
      <c r="J35" s="21"/>
    </row>
    <row r="37" spans="5:13" x14ac:dyDescent="0.25">
      <c r="E37" s="21"/>
      <c r="F37" s="21"/>
      <c r="G37" s="21"/>
      <c r="H37" s="21"/>
    </row>
    <row r="38" spans="5:13" x14ac:dyDescent="0.25">
      <c r="E38" s="21"/>
      <c r="F38" s="21"/>
      <c r="G38" s="21"/>
      <c r="H38" s="21"/>
    </row>
    <row r="39" spans="5:13" x14ac:dyDescent="0.25">
      <c r="E39" s="21"/>
      <c r="F39" s="21"/>
      <c r="G39" s="21"/>
      <c r="H39" s="21"/>
    </row>
    <row r="40" spans="5:13" x14ac:dyDescent="0.25">
      <c r="E40" s="21"/>
      <c r="F40" s="21"/>
      <c r="G40" s="21"/>
      <c r="H40" s="18"/>
      <c r="I40" s="18"/>
      <c r="J40" s="18"/>
    </row>
    <row r="41" spans="5:13" x14ac:dyDescent="0.25">
      <c r="E41" s="24"/>
      <c r="F41" s="24"/>
      <c r="G41" s="24"/>
    </row>
    <row r="45" spans="5:13" x14ac:dyDescent="0.25">
      <c r="E45" s="21"/>
      <c r="F45" s="21"/>
    </row>
    <row r="46" spans="5:13" x14ac:dyDescent="0.25">
      <c r="E46" s="21"/>
      <c r="F46" s="21"/>
    </row>
    <row r="47" spans="5:13" x14ac:dyDescent="0.25">
      <c r="E47" s="21"/>
      <c r="F47" s="21"/>
    </row>
  </sheetData>
  <mergeCells count="1">
    <mergeCell ref="A19:D19"/>
  </mergeCells>
  <pageMargins left="0.7" right="0.7" top="0.75" bottom="0.75" header="0.3" footer="0.3"/>
  <pageSetup paperSize="9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E25"/>
  <sheetViews>
    <sheetView topLeftCell="A10" zoomScale="115" zoomScaleNormal="115" workbookViewId="0">
      <selection activeCell="H15" sqref="H15"/>
    </sheetView>
  </sheetViews>
  <sheetFormatPr defaultRowHeight="15" x14ac:dyDescent="0.25"/>
  <cols>
    <col min="6" max="6" width="13.42578125" customWidth="1"/>
  </cols>
  <sheetData>
    <row r="25" spans="5:5" x14ac:dyDescent="0.25">
      <c r="E25" s="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N10:N12"/>
  <sheetViews>
    <sheetView topLeftCell="A4" zoomScale="145" zoomScaleNormal="145" workbookViewId="0">
      <selection activeCell="K13" sqref="K13"/>
    </sheetView>
  </sheetViews>
  <sheetFormatPr defaultRowHeight="15" x14ac:dyDescent="0.25"/>
  <sheetData>
    <row r="10" spans="14:14" x14ac:dyDescent="0.25">
      <c r="N10">
        <v>1751</v>
      </c>
    </row>
    <row r="11" spans="14:14" x14ac:dyDescent="0.25">
      <c r="N11">
        <v>20000000</v>
      </c>
    </row>
    <row r="12" spans="14:14" x14ac:dyDescent="0.25">
      <c r="N12">
        <f>N11/N10</f>
        <v>11422.044545973729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R6:R8"/>
  <sheetViews>
    <sheetView zoomScaleNormal="100" workbookViewId="0">
      <selection activeCell="F8" sqref="F8"/>
    </sheetView>
  </sheetViews>
  <sheetFormatPr defaultRowHeight="15" x14ac:dyDescent="0.25"/>
  <sheetData>
    <row r="6" spans="18:18" x14ac:dyDescent="0.25">
      <c r="R6">
        <v>3300</v>
      </c>
    </row>
    <row r="7" spans="18:18" x14ac:dyDescent="0.25">
      <c r="R7">
        <v>45000000</v>
      </c>
    </row>
    <row r="8" spans="18:18" x14ac:dyDescent="0.25">
      <c r="R8">
        <f>R7/R6</f>
        <v>13636.363636363636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U9" sqref="U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I11" sqref="I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EA2C4-7254-472F-9F33-4666CB3A7482}">
  <dimension ref="A1:L51"/>
  <sheetViews>
    <sheetView topLeftCell="A34" workbookViewId="0">
      <selection activeCell="D40" sqref="D40"/>
    </sheetView>
  </sheetViews>
  <sheetFormatPr defaultRowHeight="15" x14ac:dyDescent="0.25"/>
  <sheetData>
    <row r="1" spans="1:12" x14ac:dyDescent="0.25">
      <c r="A1" s="43" t="s">
        <v>65</v>
      </c>
    </row>
    <row r="2" spans="1:12" x14ac:dyDescent="0.25">
      <c r="D2" t="s">
        <v>62</v>
      </c>
      <c r="E2" t="s">
        <v>63</v>
      </c>
      <c r="G2" t="s">
        <v>64</v>
      </c>
    </row>
    <row r="3" spans="1:12" x14ac:dyDescent="0.25">
      <c r="A3" t="s">
        <v>59</v>
      </c>
      <c r="B3">
        <v>1</v>
      </c>
      <c r="C3">
        <v>52.09</v>
      </c>
      <c r="D3" s="1">
        <f>C3*10.764</f>
        <v>560.69676000000004</v>
      </c>
      <c r="E3">
        <v>5.79</v>
      </c>
      <c r="F3" s="1">
        <f t="shared" ref="F3:H13" si="0">E3*10.764</f>
        <v>62.323559999999993</v>
      </c>
      <c r="G3">
        <v>5.92</v>
      </c>
      <c r="H3" s="1">
        <f t="shared" si="0"/>
        <v>63.722879999999996</v>
      </c>
      <c r="J3">
        <f>E3+G3</f>
        <v>11.71</v>
      </c>
      <c r="L3">
        <f>C3+J3</f>
        <v>63.800000000000004</v>
      </c>
    </row>
    <row r="4" spans="1:12" x14ac:dyDescent="0.25">
      <c r="B4">
        <v>2</v>
      </c>
      <c r="C4">
        <v>60.55</v>
      </c>
      <c r="D4" s="1">
        <f>C4*10.764</f>
        <v>651.76019999999994</v>
      </c>
      <c r="E4">
        <v>2.5499999999999998</v>
      </c>
      <c r="F4" s="1">
        <f t="shared" si="0"/>
        <v>27.448199999999996</v>
      </c>
      <c r="G4">
        <v>8.6999999999999993</v>
      </c>
      <c r="H4" s="1">
        <f t="shared" si="0"/>
        <v>93.646799999999985</v>
      </c>
      <c r="J4">
        <f t="shared" ref="J4:J13" si="1">E4+G4</f>
        <v>11.25</v>
      </c>
      <c r="L4">
        <f t="shared" ref="L4:L13" si="2">C4+J4</f>
        <v>71.8</v>
      </c>
    </row>
    <row r="5" spans="1:12" x14ac:dyDescent="0.25">
      <c r="F5" s="1"/>
      <c r="H5" s="1"/>
    </row>
    <row r="6" spans="1:12" x14ac:dyDescent="0.25">
      <c r="A6" t="s">
        <v>60</v>
      </c>
      <c r="B6">
        <v>1</v>
      </c>
      <c r="C6">
        <v>49.63</v>
      </c>
      <c r="D6" s="1">
        <f t="shared" ref="D6:D13" si="3">C6*10.764</f>
        <v>534.21731999999997</v>
      </c>
      <c r="E6">
        <v>8.9600000000000009</v>
      </c>
      <c r="F6" s="1">
        <f t="shared" si="0"/>
        <v>96.445440000000005</v>
      </c>
      <c r="G6">
        <v>6.12</v>
      </c>
      <c r="H6" s="1">
        <f t="shared" si="0"/>
        <v>65.875680000000003</v>
      </c>
      <c r="J6">
        <f t="shared" si="1"/>
        <v>15.080000000000002</v>
      </c>
      <c r="L6">
        <f t="shared" si="2"/>
        <v>64.710000000000008</v>
      </c>
    </row>
    <row r="7" spans="1:12" x14ac:dyDescent="0.25">
      <c r="B7">
        <v>2</v>
      </c>
      <c r="C7">
        <v>53.72</v>
      </c>
      <c r="D7" s="1">
        <f t="shared" si="3"/>
        <v>578.24207999999999</v>
      </c>
      <c r="E7">
        <v>5.7</v>
      </c>
      <c r="F7" s="1">
        <f t="shared" si="0"/>
        <v>61.354799999999997</v>
      </c>
      <c r="G7">
        <v>7.25</v>
      </c>
      <c r="H7" s="1">
        <f t="shared" si="0"/>
        <v>78.039000000000001</v>
      </c>
      <c r="J7">
        <f t="shared" si="1"/>
        <v>12.95</v>
      </c>
      <c r="L7">
        <f t="shared" si="2"/>
        <v>66.67</v>
      </c>
    </row>
    <row r="8" spans="1:12" x14ac:dyDescent="0.25">
      <c r="B8">
        <v>3</v>
      </c>
      <c r="C8">
        <v>60.55</v>
      </c>
      <c r="D8" s="1">
        <f t="shared" si="3"/>
        <v>651.76019999999994</v>
      </c>
      <c r="E8">
        <v>2.5499999999999998</v>
      </c>
      <c r="F8" s="1">
        <f t="shared" si="0"/>
        <v>27.448199999999996</v>
      </c>
      <c r="G8">
        <v>8.6999999999999993</v>
      </c>
      <c r="H8" s="1">
        <f t="shared" si="0"/>
        <v>93.646799999999985</v>
      </c>
      <c r="J8">
        <f t="shared" si="1"/>
        <v>11.25</v>
      </c>
      <c r="L8">
        <f t="shared" si="2"/>
        <v>71.8</v>
      </c>
    </row>
    <row r="9" spans="1:12" x14ac:dyDescent="0.25">
      <c r="B9">
        <v>4</v>
      </c>
      <c r="C9">
        <v>52.09</v>
      </c>
      <c r="D9" s="1">
        <f t="shared" si="3"/>
        <v>560.69676000000004</v>
      </c>
      <c r="E9">
        <v>5.79</v>
      </c>
      <c r="F9" s="1">
        <f t="shared" si="0"/>
        <v>62.323559999999993</v>
      </c>
      <c r="G9">
        <v>5.92</v>
      </c>
      <c r="H9" s="1">
        <f t="shared" si="0"/>
        <v>63.722879999999996</v>
      </c>
      <c r="J9">
        <f t="shared" si="1"/>
        <v>11.71</v>
      </c>
      <c r="L9">
        <f t="shared" si="2"/>
        <v>63.800000000000004</v>
      </c>
    </row>
    <row r="10" spans="1:12" x14ac:dyDescent="0.25">
      <c r="F10" s="1"/>
      <c r="H10" s="1"/>
    </row>
    <row r="11" spans="1:12" x14ac:dyDescent="0.25">
      <c r="A11" t="s">
        <v>61</v>
      </c>
      <c r="B11">
        <v>1</v>
      </c>
      <c r="C11">
        <v>49.63</v>
      </c>
      <c r="D11" s="1">
        <f t="shared" si="3"/>
        <v>534.21731999999997</v>
      </c>
      <c r="E11">
        <v>8.9600000000000009</v>
      </c>
      <c r="F11" s="1">
        <f t="shared" si="0"/>
        <v>96.445440000000005</v>
      </c>
      <c r="G11">
        <v>6.12</v>
      </c>
      <c r="H11" s="1">
        <f t="shared" si="0"/>
        <v>65.875680000000003</v>
      </c>
      <c r="J11">
        <f t="shared" si="1"/>
        <v>15.080000000000002</v>
      </c>
      <c r="L11">
        <f t="shared" si="2"/>
        <v>64.710000000000008</v>
      </c>
    </row>
    <row r="12" spans="1:12" x14ac:dyDescent="0.25">
      <c r="B12">
        <v>2</v>
      </c>
      <c r="C12">
        <v>52.09</v>
      </c>
      <c r="D12" s="1">
        <f t="shared" si="3"/>
        <v>560.69676000000004</v>
      </c>
      <c r="E12">
        <v>5.79</v>
      </c>
      <c r="F12" s="1">
        <f t="shared" si="0"/>
        <v>62.323559999999993</v>
      </c>
      <c r="G12">
        <v>5.92</v>
      </c>
      <c r="H12" s="1">
        <f t="shared" si="0"/>
        <v>63.722879999999996</v>
      </c>
      <c r="J12">
        <f t="shared" si="1"/>
        <v>11.71</v>
      </c>
      <c r="L12">
        <f t="shared" si="2"/>
        <v>63.800000000000004</v>
      </c>
    </row>
    <row r="13" spans="1:12" x14ac:dyDescent="0.25">
      <c r="B13">
        <v>3</v>
      </c>
      <c r="C13">
        <v>60.55</v>
      </c>
      <c r="D13" s="1">
        <f t="shared" si="3"/>
        <v>651.76019999999994</v>
      </c>
      <c r="E13">
        <v>2.5499999999999998</v>
      </c>
      <c r="F13" s="1">
        <f t="shared" si="0"/>
        <v>27.448199999999996</v>
      </c>
      <c r="G13">
        <v>8.6999999999999993</v>
      </c>
      <c r="H13" s="1">
        <f t="shared" si="0"/>
        <v>93.646799999999985</v>
      </c>
      <c r="J13">
        <f t="shared" si="1"/>
        <v>11.25</v>
      </c>
      <c r="L13">
        <f t="shared" si="2"/>
        <v>71.8</v>
      </c>
    </row>
    <row r="38" spans="1:12" x14ac:dyDescent="0.25">
      <c r="A38" s="43" t="s">
        <v>66</v>
      </c>
    </row>
    <row r="40" spans="1:12" x14ac:dyDescent="0.25">
      <c r="A40" t="s">
        <v>67</v>
      </c>
      <c r="B40">
        <v>1</v>
      </c>
      <c r="C40">
        <v>50.48</v>
      </c>
      <c r="D40" s="1">
        <f>C40*10.764</f>
        <v>543.36671999999999</v>
      </c>
      <c r="E40">
        <v>7.65</v>
      </c>
      <c r="F40" s="1">
        <f t="shared" ref="F40:F41" si="4">E40*10.764</f>
        <v>82.3446</v>
      </c>
      <c r="G40">
        <v>6.25</v>
      </c>
      <c r="H40" s="1">
        <f t="shared" ref="H40:H51" si="5">G40*10.764</f>
        <v>67.274999999999991</v>
      </c>
      <c r="J40">
        <f>C40+E40+G40</f>
        <v>64.38</v>
      </c>
      <c r="L40">
        <f>C40+E40</f>
        <v>58.129999999999995</v>
      </c>
    </row>
    <row r="41" spans="1:12" x14ac:dyDescent="0.25">
      <c r="B41">
        <v>2</v>
      </c>
      <c r="C41">
        <v>48.46</v>
      </c>
      <c r="D41" s="1">
        <f>C41*10.764</f>
        <v>521.62343999999996</v>
      </c>
      <c r="E41">
        <v>5.74</v>
      </c>
      <c r="F41" s="1">
        <f t="shared" si="4"/>
        <v>61.785359999999997</v>
      </c>
      <c r="G41">
        <v>4.7300000000000004</v>
      </c>
      <c r="H41" s="1">
        <f t="shared" si="5"/>
        <v>50.913720000000005</v>
      </c>
      <c r="J41">
        <f>C41+E41+G41</f>
        <v>58.930000000000007</v>
      </c>
      <c r="L41">
        <f t="shared" ref="L41:L50" si="6">C41+E41</f>
        <v>54.2</v>
      </c>
    </row>
    <row r="42" spans="1:12" x14ac:dyDescent="0.25">
      <c r="H42" s="1">
        <f t="shared" si="5"/>
        <v>0</v>
      </c>
      <c r="J42">
        <f>C42+E42+G42</f>
        <v>0</v>
      </c>
      <c r="L42">
        <f t="shared" si="6"/>
        <v>0</v>
      </c>
    </row>
    <row r="43" spans="1:12" x14ac:dyDescent="0.25">
      <c r="A43" t="s">
        <v>68</v>
      </c>
      <c r="B43">
        <v>1</v>
      </c>
      <c r="C43">
        <v>53.69</v>
      </c>
      <c r="D43" s="1">
        <f t="shared" ref="D43:D45" si="7">C43*10.764</f>
        <v>577.91915999999992</v>
      </c>
      <c r="E43">
        <v>5.7</v>
      </c>
      <c r="F43" s="1">
        <f t="shared" ref="F43:F50" si="8">E43*10.764</f>
        <v>61.354799999999997</v>
      </c>
      <c r="G43">
        <v>7.25</v>
      </c>
      <c r="H43" s="1">
        <f t="shared" si="5"/>
        <v>78.039000000000001</v>
      </c>
      <c r="J43">
        <f>C43+E43+G43</f>
        <v>66.64</v>
      </c>
      <c r="L43">
        <f t="shared" si="6"/>
        <v>59.39</v>
      </c>
    </row>
    <row r="44" spans="1:12" x14ac:dyDescent="0.25">
      <c r="B44">
        <v>2</v>
      </c>
      <c r="C44">
        <v>48.9</v>
      </c>
      <c r="D44" s="1">
        <f t="shared" si="7"/>
        <v>526.3596</v>
      </c>
      <c r="E44">
        <v>9.11</v>
      </c>
      <c r="F44" s="1">
        <f t="shared" si="8"/>
        <v>98.060039999999987</v>
      </c>
      <c r="G44">
        <v>6.3</v>
      </c>
      <c r="H44" s="1">
        <f t="shared" si="5"/>
        <v>67.813199999999995</v>
      </c>
      <c r="J44">
        <f>C44+E44+G44</f>
        <v>64.31</v>
      </c>
      <c r="L44">
        <f t="shared" si="6"/>
        <v>58.01</v>
      </c>
    </row>
    <row r="45" spans="1:12" x14ac:dyDescent="0.25">
      <c r="B45">
        <v>3</v>
      </c>
      <c r="C45">
        <v>50.46</v>
      </c>
      <c r="D45" s="1">
        <f t="shared" si="7"/>
        <v>543.15143999999998</v>
      </c>
      <c r="E45">
        <v>7.65</v>
      </c>
      <c r="F45" s="1">
        <f t="shared" si="8"/>
        <v>82.3446</v>
      </c>
      <c r="G45">
        <v>6.25</v>
      </c>
      <c r="H45" s="1">
        <f t="shared" si="5"/>
        <v>67.274999999999991</v>
      </c>
      <c r="J45">
        <f>C45+E45+G45</f>
        <v>64.36</v>
      </c>
      <c r="L45">
        <f t="shared" si="6"/>
        <v>58.11</v>
      </c>
    </row>
    <row r="46" spans="1:12" x14ac:dyDescent="0.25">
      <c r="F46" s="1">
        <f t="shared" si="8"/>
        <v>0</v>
      </c>
      <c r="H46" s="1">
        <f t="shared" si="5"/>
        <v>0</v>
      </c>
      <c r="J46">
        <f>C46+E46+G46</f>
        <v>0</v>
      </c>
    </row>
    <row r="47" spans="1:12" x14ac:dyDescent="0.25">
      <c r="A47" t="s">
        <v>69</v>
      </c>
      <c r="B47">
        <v>1</v>
      </c>
      <c r="C47">
        <v>53.69</v>
      </c>
      <c r="D47" s="1">
        <f t="shared" ref="D47:D50" si="9">C47*10.764</f>
        <v>577.91915999999992</v>
      </c>
      <c r="E47">
        <v>5.7</v>
      </c>
      <c r="F47" s="1">
        <f t="shared" si="8"/>
        <v>61.354799999999997</v>
      </c>
      <c r="G47">
        <v>7.25</v>
      </c>
      <c r="H47" s="1">
        <f t="shared" si="5"/>
        <v>78.039000000000001</v>
      </c>
      <c r="J47">
        <f>C47+E47+G47</f>
        <v>66.64</v>
      </c>
      <c r="L47">
        <f t="shared" si="6"/>
        <v>59.39</v>
      </c>
    </row>
    <row r="48" spans="1:12" x14ac:dyDescent="0.25">
      <c r="B48">
        <v>2</v>
      </c>
      <c r="C48">
        <v>48.9</v>
      </c>
      <c r="D48" s="1">
        <f t="shared" si="9"/>
        <v>526.3596</v>
      </c>
      <c r="E48">
        <v>9.11</v>
      </c>
      <c r="F48" s="1">
        <f t="shared" si="8"/>
        <v>98.060039999999987</v>
      </c>
      <c r="G48">
        <v>6.3</v>
      </c>
      <c r="H48" s="1">
        <f t="shared" si="5"/>
        <v>67.813199999999995</v>
      </c>
      <c r="J48">
        <f>C48+E48+G48</f>
        <v>64.31</v>
      </c>
      <c r="L48">
        <f t="shared" si="6"/>
        <v>58.01</v>
      </c>
    </row>
    <row r="49" spans="2:12" x14ac:dyDescent="0.25">
      <c r="B49">
        <v>3</v>
      </c>
      <c r="C49">
        <v>48.46</v>
      </c>
      <c r="D49" s="1">
        <f t="shared" si="9"/>
        <v>521.62343999999996</v>
      </c>
      <c r="E49">
        <v>5.74</v>
      </c>
      <c r="F49" s="1">
        <f t="shared" si="8"/>
        <v>61.785359999999997</v>
      </c>
      <c r="G49">
        <v>4.7300000000000004</v>
      </c>
      <c r="H49" s="1">
        <f t="shared" si="5"/>
        <v>50.913720000000005</v>
      </c>
      <c r="J49">
        <f>C49+E49+G49</f>
        <v>58.930000000000007</v>
      </c>
      <c r="L49">
        <f t="shared" si="6"/>
        <v>54.2</v>
      </c>
    </row>
    <row r="50" spans="2:12" x14ac:dyDescent="0.25">
      <c r="B50">
        <v>4</v>
      </c>
      <c r="C50">
        <v>50.46</v>
      </c>
      <c r="D50" s="1">
        <f t="shared" si="9"/>
        <v>543.15143999999998</v>
      </c>
      <c r="E50">
        <v>7.65</v>
      </c>
      <c r="F50" s="1">
        <f t="shared" si="8"/>
        <v>82.3446</v>
      </c>
      <c r="G50">
        <v>6.25</v>
      </c>
      <c r="H50" s="1">
        <f t="shared" si="5"/>
        <v>67.274999999999991</v>
      </c>
      <c r="J50">
        <f>C50+E50+G50</f>
        <v>64.36</v>
      </c>
      <c r="L50">
        <f t="shared" si="6"/>
        <v>58.11</v>
      </c>
    </row>
    <row r="51" spans="2:12" x14ac:dyDescent="0.25">
      <c r="H51" s="1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A316C-EB2D-4CCE-8C1E-9C580E200E00}">
  <dimension ref="C32:H49"/>
  <sheetViews>
    <sheetView topLeftCell="A15" workbookViewId="0">
      <selection activeCell="H50" sqref="H50"/>
    </sheetView>
  </sheetViews>
  <sheetFormatPr defaultRowHeight="15" x14ac:dyDescent="0.25"/>
  <sheetData>
    <row r="32" spans="5:5" x14ac:dyDescent="0.25">
      <c r="E32" s="43" t="s">
        <v>65</v>
      </c>
    </row>
    <row r="34" spans="3:8" ht="15.75" thickBot="1" x14ac:dyDescent="0.3">
      <c r="C34" s="44"/>
      <c r="D34" s="44"/>
      <c r="E34" s="44"/>
      <c r="F34" s="44"/>
      <c r="G34" s="44"/>
      <c r="H34" s="44"/>
    </row>
    <row r="35" spans="3:8" ht="15.75" thickBot="1" x14ac:dyDescent="0.3">
      <c r="C35" s="45"/>
      <c r="E35" s="46" t="s">
        <v>21</v>
      </c>
      <c r="F35" s="46">
        <v>71.8</v>
      </c>
      <c r="G35" s="1">
        <f>F35*10.764</f>
        <v>772.85519999999997</v>
      </c>
      <c r="H35" s="46">
        <v>6</v>
      </c>
    </row>
    <row r="36" spans="3:8" ht="15.75" thickBot="1" x14ac:dyDescent="0.3">
      <c r="C36" s="46"/>
      <c r="D36" s="45"/>
      <c r="E36" s="46" t="s">
        <v>21</v>
      </c>
      <c r="F36" s="46">
        <v>64.709999999999994</v>
      </c>
      <c r="G36" s="1">
        <f t="shared" ref="G36:G38" si="0">F36*10.764</f>
        <v>696.53843999999992</v>
      </c>
      <c r="H36" s="46">
        <v>5</v>
      </c>
    </row>
    <row r="37" spans="3:8" ht="15.75" thickBot="1" x14ac:dyDescent="0.3">
      <c r="C37" s="46"/>
      <c r="D37" s="45"/>
      <c r="E37" s="46" t="s">
        <v>21</v>
      </c>
      <c r="F37" s="46">
        <v>63.8</v>
      </c>
      <c r="G37" s="1">
        <f t="shared" si="0"/>
        <v>686.74319999999989</v>
      </c>
      <c r="H37" s="46">
        <v>6</v>
      </c>
    </row>
    <row r="38" spans="3:8" ht="15.75" thickBot="1" x14ac:dyDescent="0.3">
      <c r="C38" s="46"/>
      <c r="D38" s="45"/>
      <c r="E38" s="46" t="s">
        <v>21</v>
      </c>
      <c r="F38" s="46">
        <v>66.67</v>
      </c>
      <c r="G38" s="1">
        <f t="shared" si="0"/>
        <v>717.63587999999993</v>
      </c>
      <c r="H38" s="46">
        <v>4</v>
      </c>
    </row>
    <row r="39" spans="3:8" ht="15.75" thickBot="1" x14ac:dyDescent="0.3">
      <c r="C39" s="46"/>
      <c r="D39" s="45"/>
      <c r="H39" s="24">
        <f>SUM(H35:H38)</f>
        <v>21</v>
      </c>
    </row>
    <row r="40" spans="3:8" ht="15.75" thickBot="1" x14ac:dyDescent="0.3">
      <c r="C40" s="46"/>
      <c r="D40" s="45"/>
      <c r="E40" s="43" t="s">
        <v>70</v>
      </c>
      <c r="F40" s="46"/>
      <c r="G40" s="46"/>
      <c r="H40" s="46"/>
    </row>
    <row r="41" spans="3:8" ht="15.75" thickBot="1" x14ac:dyDescent="0.3">
      <c r="C41" s="46"/>
      <c r="D41" s="45"/>
      <c r="E41" s="46"/>
      <c r="F41" s="46"/>
      <c r="G41" s="46"/>
      <c r="H41" s="46"/>
    </row>
    <row r="42" spans="3:8" ht="15.75" thickBot="1" x14ac:dyDescent="0.3">
      <c r="C42" s="46"/>
      <c r="D42" s="45"/>
      <c r="E42" s="46" t="s">
        <v>21</v>
      </c>
      <c r="F42" s="46">
        <v>58.93</v>
      </c>
      <c r="G42" s="1">
        <f>F42*10.764</f>
        <v>634.32251999999994</v>
      </c>
      <c r="H42" s="46">
        <v>4</v>
      </c>
    </row>
    <row r="43" spans="3:8" ht="15.75" thickBot="1" x14ac:dyDescent="0.3">
      <c r="C43" s="46"/>
      <c r="D43" s="45"/>
      <c r="E43" s="46" t="s">
        <v>21</v>
      </c>
      <c r="F43" s="46">
        <v>64.36</v>
      </c>
      <c r="G43" s="1">
        <f t="shared" ref="G43:G45" si="1">F43*10.764</f>
        <v>692.77103999999997</v>
      </c>
      <c r="H43" s="46">
        <v>5</v>
      </c>
    </row>
    <row r="44" spans="3:8" ht="15.75" thickBot="1" x14ac:dyDescent="0.3">
      <c r="C44" s="46"/>
      <c r="D44" s="45"/>
      <c r="E44" s="46" t="s">
        <v>21</v>
      </c>
      <c r="F44" s="46">
        <v>64.31</v>
      </c>
      <c r="G44" s="1">
        <f t="shared" si="1"/>
        <v>692.23284000000001</v>
      </c>
      <c r="H44" s="46">
        <v>4</v>
      </c>
    </row>
    <row r="45" spans="3:8" ht="15.75" thickBot="1" x14ac:dyDescent="0.3">
      <c r="C45" s="46"/>
      <c r="D45" s="45"/>
      <c r="E45" s="46" t="s">
        <v>21</v>
      </c>
      <c r="F45" s="46">
        <v>66.64</v>
      </c>
      <c r="G45" s="1">
        <f t="shared" si="1"/>
        <v>717.31295999999998</v>
      </c>
      <c r="H45" s="46">
        <v>4</v>
      </c>
    </row>
    <row r="46" spans="3:8" ht="15.75" thickBot="1" x14ac:dyDescent="0.3">
      <c r="C46" s="46"/>
      <c r="D46" s="45"/>
      <c r="E46" s="46"/>
      <c r="F46" s="46"/>
      <c r="G46" s="46"/>
      <c r="H46" s="49">
        <f>SUM(H42:H45)</f>
        <v>17</v>
      </c>
    </row>
    <row r="47" spans="3:8" ht="15.75" thickBot="1" x14ac:dyDescent="0.3">
      <c r="C47" s="46"/>
      <c r="D47" s="45"/>
      <c r="E47" s="46"/>
      <c r="F47" s="46"/>
      <c r="G47" s="46"/>
      <c r="H47" s="46"/>
    </row>
    <row r="48" spans="3:8" ht="15.75" thickBot="1" x14ac:dyDescent="0.3">
      <c r="C48" s="46"/>
      <c r="D48" s="45"/>
      <c r="E48" s="46"/>
      <c r="F48" s="46"/>
      <c r="G48" s="46"/>
      <c r="H48" s="46"/>
    </row>
    <row r="49" spans="3:8" ht="15.75" thickBot="1" x14ac:dyDescent="0.3">
      <c r="C49" s="47"/>
      <c r="D49" s="48"/>
      <c r="E49" s="47"/>
      <c r="F49" s="47"/>
      <c r="G49" s="44"/>
      <c r="H49" s="44">
        <f>H39+H46</f>
        <v>38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Wing_A</vt:lpstr>
      <vt:lpstr>Wing_B</vt:lpstr>
      <vt:lpstr>IGR_1</vt:lpstr>
      <vt:lpstr>Sheet13</vt:lpstr>
      <vt:lpstr>Sheet31</vt:lpstr>
      <vt:lpstr>Sheet16</vt:lpstr>
      <vt:lpstr>Sheet1</vt:lpstr>
      <vt:lpstr>Area</vt:lpstr>
      <vt:lpstr>RERA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2024-11-25T07:46:09Z</dcterms:modified>
</cp:coreProperties>
</file>