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0E7267B-D2E6-4487-ABB5-A1F503D2285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8" i="1" l="1"/>
  <c r="B27" i="1"/>
  <c r="C38" i="1"/>
  <c r="A38" i="1"/>
  <c r="A37" i="1"/>
  <c r="A36" i="1"/>
  <c r="A35" i="1"/>
  <c r="B21" i="1" l="1"/>
  <c r="B6" i="1"/>
  <c r="D38" i="1" l="1"/>
  <c r="B38" i="1"/>
  <c r="D37" i="1"/>
  <c r="C37" i="1"/>
  <c r="B37" i="1"/>
  <c r="B36" i="1"/>
  <c r="B35" i="1"/>
  <c r="G5" i="1" l="1"/>
  <c r="H8" i="1" l="1"/>
  <c r="F8" i="1"/>
  <c r="F7" i="1"/>
  <c r="F6" i="1"/>
  <c r="F5" i="1"/>
  <c r="C36" i="1" l="1"/>
  <c r="D36" i="1" l="1"/>
  <c r="C35" i="1"/>
  <c r="D35" i="1"/>
  <c r="B15" i="1"/>
  <c r="B9" i="1"/>
  <c r="B4" i="1"/>
  <c r="B5" i="1" s="1"/>
  <c r="B10" i="1" l="1"/>
  <c r="B11" i="1" s="1"/>
  <c r="B12" i="1"/>
  <c r="B16" i="1" s="1"/>
  <c r="G36" i="1" l="1"/>
  <c r="G35" i="1"/>
  <c r="B18" i="1"/>
  <c r="B17" i="1"/>
  <c r="B19" i="1"/>
  <c r="G3" i="1" l="1"/>
  <c r="G30" i="1" l="1"/>
  <c r="G29" i="1"/>
  <c r="G28" i="1"/>
  <c r="G27" i="1"/>
  <c r="H30" i="1"/>
  <c r="H29" i="1"/>
  <c r="H28" i="1"/>
  <c r="H27" i="1"/>
  <c r="G31" i="1" l="1"/>
  <c r="I30" i="1"/>
  <c r="I27" i="1" l="1"/>
  <c r="F27" i="1"/>
  <c r="F28" i="1" l="1"/>
  <c r="F29" i="1"/>
  <c r="F30" i="1"/>
  <c r="I28" i="1" l="1"/>
</calcChain>
</file>

<file path=xl/sharedStrings.xml><?xml version="1.0" encoding="utf-8"?>
<sst xmlns="http://schemas.openxmlformats.org/spreadsheetml/2006/main" count="43" uniqueCount="42">
  <si>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</si>
  <si>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</si>
  <si>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</si>
  <si>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</si>
  <si>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</si>
  <si>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</si>
  <si>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</si>
  <si>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Area</t>
  </si>
  <si>
    <t>Agreement carpet area</t>
  </si>
  <si>
    <t>Measurement carpet</t>
  </si>
  <si>
    <t>super  Built up Area</t>
  </si>
  <si>
    <t>Built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</si>
  <si>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</si>
  <si>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</si>
  <si>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</si>
  <si>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</si>
  <si>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</si>
  <si>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</si>
  <si>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</si>
  <si>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</si>
  <si>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</si>
  <si>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</si>
  <si>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</si>
  <si>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</si>
  <si>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</si>
  <si>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</si>
  <si>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</si>
  <si>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Flat Value</t>
  </si>
  <si>
    <t>Carpet Area</t>
  </si>
  <si>
    <t>Built up Area</t>
  </si>
  <si>
    <t>Rate on Carpet</t>
  </si>
  <si>
    <t>Rate on Built up</t>
  </si>
  <si>
    <t>Built up Area as per CC</t>
  </si>
  <si>
    <t>Ground</t>
  </si>
  <si>
    <t>Part 1</t>
  </si>
  <si>
    <t>Part 2</t>
  </si>
  <si>
    <t>First</t>
  </si>
  <si>
    <t>Second</t>
  </si>
  <si>
    <t>Third</t>
  </si>
  <si>
    <t>Mezzanine</t>
  </si>
  <si>
    <t>Addition area construction cha remark mentioned kar report madhe</t>
  </si>
  <si>
    <t>As per CIDCO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</si>
</sst>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8" fillId="0" borderId="0" xfId="2" applyFill="1" applyBorder="1" applyAlignment="1" applyProtection="1"/>
    <xf numFmtId="43" fontId="0" fillId="0" borderId="3" xfId="0" applyNumberFormat="1" applyBorder="1"/>
    <xf numFmtId="43" fontId="12" fillId="0" borderId="1" xfId="1" applyFont="1" applyFill="1" applyBorder="1"/>
    <xf numFmtId="0" fontId="4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5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3" xfId="0" applyBorder="1"/>
    <xf numFmtId="10" fontId="0" fillId="0" borderId="0" xfId="0" applyNumberFormat="1"/>
    <xf numFmtId="0" fontId="12" fillId="0" borderId="1" xfId="1" applyNumberFormat="1" applyFont="1" applyFill="1" applyBorder="1"/>
    <xf numFmtId="0" fontId="11" fillId="0" borderId="1" xfId="0" applyFont="1" applyBorder="1" applyAlignment="1">
      <alignment horizontal="right" wrapText="1"/>
    </xf>
    <xf numFmtId="0" fontId="13" fillId="0" borderId="4" xfId="0" applyFont="1" applyBorder="1"/>
    <xf numFmtId="43" fontId="11" fillId="0" borderId="4" xfId="0" applyNumberFormat="1" applyFont="1" applyBorder="1"/>
    <xf numFmtId="43" fontId="0" fillId="0" borderId="1" xfId="1" applyFont="1" applyFill="1" applyBorder="1"/>
    <xf numFmtId="164" fontId="0" fillId="0" borderId="1" xfId="1" applyNumberFormat="1" applyFont="1" applyFill="1" applyBorder="1"/>
    <xf numFmtId="2" fontId="0" fillId="0" borderId="1" xfId="1" applyNumberFormat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1" xfId="0" applyNumberFormat="1" applyFill="1" applyBorder="1"/>
    <xf numFmtId="43" fontId="13" fillId="0" borderId="1" xfId="0" applyNumberFormat="1" applyFont="1" applyFill="1" applyBorder="1"/>
    <xf numFmtId="43" fontId="0" fillId="0" borderId="0" xfId="0" applyNumberFormat="1" applyFill="1"/>
    <xf numFmtId="43" fontId="15" fillId="3" borderId="0" xfId="0" applyNumberFormat="1" applyFont="1" applyFill="1"/>
    <xf numFmtId="43" fontId="16" fillId="3" borderId="0" xfId="0" applyNumberFormat="1" applyFont="1" applyFill="1"/>
    <xf numFmtId="43" fontId="17" fillId="3" borderId="0" xfId="0" applyNumberFormat="1" applyFont="1" applyFill="1"/>
    <xf numFmtId="0" fontId="2" fillId="3" borderId="0" xfId="0" applyFont="1" applyFill="1"/>
    <xf numFmtId="0" fontId="18" fillId="3" borderId="0" xfId="0" applyFont="1" applyFill="1"/>
    <xf numFmtId="0" fontId="0" fillId="3" borderId="0" xfId="0" applyFill="1"/>
    <xf numFmtId="0" fontId="0" fillId="0" borderId="0" xfId="0" applyFill="1"/>
    <xf numFmtId="0" fontId="6" fillId="0" borderId="0" xfId="0" applyFont="1" applyFill="1"/>
    <xf numFmtId="0" fontId="0" fillId="0" borderId="0" xfId="0" applyFont="1" applyFill="1"/>
    <xf numFmtId="0" fontId="0" fillId="0" borderId="0" xfId="0" applyFill="1" applyAlignment="1">
      <alignment wrapText="1"/>
    </xf>
    <xf numFmtId="43" fontId="9" fillId="0" borderId="0" xfId="0" applyNumberFormat="1" applyFont="1" applyFill="1"/>
    <xf numFmtId="43" fontId="5" fillId="0" borderId="0" xfId="0" applyNumberFormat="1" applyFont="1" applyFill="1"/>
    <xf numFmtId="0" fontId="7" fillId="0" borderId="0" xfId="0" applyFont="1" applyFill="1"/>
    <xf numFmtId="43" fontId="7" fillId="0" borderId="0" xfId="0" applyNumberFormat="1" applyFont="1" applyFill="1"/>
    <xf numFmtId="43" fontId="0" fillId="3" borderId="1" xfId="0" applyNumberFormat="1" applyFill="1" applyBorder="1"/>
    <xf numFmtId="0" fontId="0" fillId="3" borderId="0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40</xdr:col>
      <xdr:colOff>125033</xdr:colOff>
      <xdr:row>41</xdr:row>
      <xdr:rowOff>67774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2139BE-C690-47D1-9B68-7DCE552C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49600" y="0"/>
          <a:ext cx="8659433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6FE189-BBE7-4F9C-868E-BFE17764F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792802" cy="79640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134560</xdr:colOff>
      <xdr:row>42</xdr:row>
      <xdr:rowOff>48748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955F6B-43CA-4E8B-A6A7-B11FF605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00" y="0"/>
          <a:ext cx="8668960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H5" sqref="H5"/>
    </sheetView>
  </sheetViews>
  <sheetFormatPr defaultRowHeight="15" x14ac:dyDescent="0.25"/>
  <cols>
    <col min="1" max="1" width="21.7109375" bestFit="1" customWidth="1"/>
    <col min="2" max="2" width="15.5703125" style="19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1" max="11" width="12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35" t="s">
        <v>27</v>
      </c>
      <c r="C1" s="5"/>
      <c r="D1" s="5"/>
      <c r="E1" s="16"/>
      <c r="F1" s="16"/>
      <c r="G1" s="16"/>
    </row>
    <row r="2" spans="1:13" ht="16.5" x14ac:dyDescent="0.3">
      <c r="A2" s="17" t="s">
        <v>13</v>
      </c>
      <c r="B2" s="39">
        <v>2024</v>
      </c>
      <c r="C2" s="18"/>
      <c r="D2" s="35"/>
      <c r="E2" t="s">
        <v>1</v>
      </c>
    </row>
    <row r="3" spans="1:13" ht="16.5" x14ac:dyDescent="0.3">
      <c r="A3" s="17" t="s">
        <v>14</v>
      </c>
      <c r="B3" s="38">
        <v>1990</v>
      </c>
      <c r="C3" s="17"/>
      <c r="D3" s="64" t="s">
        <v>41</v>
      </c>
      <c r="E3" s="65">
        <v>1990</v>
      </c>
      <c r="F3" s="21">
        <v>2024</v>
      </c>
      <c r="G3" s="22">
        <f>F3-E3</f>
        <v>34</v>
      </c>
      <c r="H3" s="56"/>
      <c r="I3" s="56"/>
      <c r="L3" s="1"/>
      <c r="M3" s="2"/>
    </row>
    <row r="4" spans="1:13" ht="16.5" x14ac:dyDescent="0.3">
      <c r="A4" s="23" t="s">
        <v>15</v>
      </c>
      <c r="B4" s="38">
        <f>B2-B3</f>
        <v>34</v>
      </c>
      <c r="C4" s="17"/>
      <c r="D4" s="6"/>
      <c r="E4" s="56" t="s">
        <v>8</v>
      </c>
      <c r="F4" s="56" t="s">
        <v>12</v>
      </c>
      <c r="G4" s="55" t="s">
        <v>32</v>
      </c>
      <c r="H4" s="56"/>
      <c r="I4" s="56"/>
      <c r="K4" s="15"/>
      <c r="L4" s="1"/>
      <c r="M4" s="2"/>
    </row>
    <row r="5" spans="1:13" ht="16.5" x14ac:dyDescent="0.3">
      <c r="A5" s="17"/>
      <c r="B5" s="38">
        <f>B4-60</f>
        <v>-26</v>
      </c>
      <c r="C5" s="17"/>
      <c r="D5" s="6"/>
      <c r="E5" s="57"/>
      <c r="F5" s="56">
        <f>15*10.764</f>
        <v>161.45999999999998</v>
      </c>
      <c r="G5" s="55">
        <f>27.89*10.764</f>
        <v>300.20796000000001</v>
      </c>
      <c r="H5" s="58"/>
      <c r="I5" s="58"/>
      <c r="L5" s="1"/>
      <c r="M5" s="2"/>
    </row>
    <row r="6" spans="1:13" ht="16.5" x14ac:dyDescent="0.3">
      <c r="A6" s="17" t="s">
        <v>16</v>
      </c>
      <c r="B6" s="9">
        <f>300*2300</f>
        <v>690000</v>
      </c>
      <c r="C6" s="20"/>
      <c r="D6" s="6"/>
      <c r="E6" s="56"/>
      <c r="F6" s="56">
        <f>12.26*10.764</f>
        <v>131.96663999999998</v>
      </c>
      <c r="G6" s="56"/>
      <c r="H6" s="58"/>
      <c r="I6" s="58"/>
      <c r="L6" s="1"/>
      <c r="M6" s="2"/>
    </row>
    <row r="7" spans="1:13" ht="16.5" x14ac:dyDescent="0.3">
      <c r="A7" s="17" t="s">
        <v>17</v>
      </c>
      <c r="B7" s="24"/>
      <c r="C7" s="25"/>
      <c r="D7" s="42"/>
      <c r="E7" s="59"/>
      <c r="F7" s="56">
        <f>SUM(F5:F6)</f>
        <v>293.42663999999996</v>
      </c>
      <c r="G7" s="56"/>
      <c r="H7" s="57"/>
      <c r="I7" s="57"/>
      <c r="L7" s="11"/>
      <c r="M7" s="12"/>
    </row>
    <row r="8" spans="1:13" ht="16.5" x14ac:dyDescent="0.3">
      <c r="A8" s="17"/>
      <c r="B8" s="24"/>
      <c r="C8" s="25"/>
      <c r="D8" s="43"/>
      <c r="E8" s="56"/>
      <c r="F8" s="56">
        <f>F7/10.764</f>
        <v>27.259999999999998</v>
      </c>
      <c r="G8" s="56"/>
      <c r="H8" s="57">
        <f>12.26*2</f>
        <v>24.52</v>
      </c>
      <c r="I8" s="57"/>
      <c r="L8" s="11"/>
      <c r="M8" s="12"/>
    </row>
    <row r="9" spans="1:13" ht="16.5" x14ac:dyDescent="0.3">
      <c r="A9" s="17" t="s">
        <v>18</v>
      </c>
      <c r="B9" s="24">
        <f>100-10</f>
        <v>90</v>
      </c>
      <c r="C9" s="25"/>
      <c r="D9" s="42"/>
      <c r="E9" s="56"/>
      <c r="F9" s="56"/>
      <c r="G9" s="56"/>
      <c r="H9" s="57"/>
      <c r="I9" s="57"/>
      <c r="J9" s="13"/>
      <c r="K9" s="13"/>
      <c r="L9" s="10"/>
      <c r="M9" s="12"/>
    </row>
    <row r="10" spans="1:13" ht="16.5" x14ac:dyDescent="0.3">
      <c r="A10" s="23" t="s">
        <v>19</v>
      </c>
      <c r="B10" s="24">
        <f>B9*B4/60</f>
        <v>51</v>
      </c>
      <c r="C10" s="25"/>
      <c r="D10" s="42"/>
      <c r="E10" s="56"/>
      <c r="F10" s="60"/>
      <c r="G10" s="61"/>
      <c r="H10" s="57"/>
      <c r="I10" s="57"/>
      <c r="J10" s="13"/>
      <c r="K10" s="13"/>
      <c r="L10" s="10"/>
      <c r="M10" s="12"/>
    </row>
    <row r="11" spans="1:13" ht="16.5" x14ac:dyDescent="0.3">
      <c r="A11" s="17"/>
      <c r="B11" s="27">
        <f>B10%</f>
        <v>0.51</v>
      </c>
      <c r="C11" s="28"/>
      <c r="D11" s="44"/>
      <c r="E11" s="62" t="s">
        <v>9</v>
      </c>
      <c r="F11" s="62"/>
      <c r="G11" s="63"/>
      <c r="H11" s="62"/>
      <c r="I11" s="62"/>
      <c r="J11" s="19"/>
      <c r="K11" s="13"/>
      <c r="L11" s="10"/>
      <c r="M11" s="14"/>
    </row>
    <row r="12" spans="1:13" ht="16.5" x14ac:dyDescent="0.3">
      <c r="A12" s="17" t="s">
        <v>20</v>
      </c>
      <c r="B12" s="9">
        <f>ROUND((B6*B11),0)</f>
        <v>351900</v>
      </c>
      <c r="C12" s="29"/>
      <c r="D12" s="42"/>
      <c r="E12" s="62" t="s">
        <v>33</v>
      </c>
      <c r="F12" s="62"/>
      <c r="G12" s="63" t="s">
        <v>36</v>
      </c>
      <c r="H12" s="63" t="s">
        <v>37</v>
      </c>
      <c r="I12" s="63" t="s">
        <v>38</v>
      </c>
      <c r="J12" s="19" t="s">
        <v>39</v>
      </c>
      <c r="K12" s="13"/>
      <c r="L12" s="10"/>
      <c r="M12" s="2"/>
    </row>
    <row r="13" spans="1:13" ht="16.5" x14ac:dyDescent="0.3">
      <c r="A13" s="17" t="s">
        <v>7</v>
      </c>
      <c r="B13" s="9">
        <v>300</v>
      </c>
      <c r="C13" s="29"/>
      <c r="D13" s="42"/>
      <c r="E13" s="34" t="s">
        <v>34</v>
      </c>
      <c r="F13" s="19" t="s">
        <v>35</v>
      </c>
      <c r="G13" s="34"/>
      <c r="H13" s="19"/>
      <c r="I13" s="19"/>
      <c r="J13" s="19"/>
      <c r="K13" s="13"/>
      <c r="L13" s="10"/>
      <c r="M13" s="2"/>
    </row>
    <row r="14" spans="1:13" ht="16.5" x14ac:dyDescent="0.3">
      <c r="A14" s="17" t="s">
        <v>21</v>
      </c>
      <c r="B14" s="38">
        <v>13500</v>
      </c>
      <c r="C14" s="17"/>
      <c r="D14" s="6"/>
      <c r="E14" s="34">
        <v>112</v>
      </c>
      <c r="F14" s="19">
        <v>112</v>
      </c>
      <c r="G14" s="34">
        <v>252</v>
      </c>
      <c r="H14" s="19">
        <v>252</v>
      </c>
      <c r="I14" s="19">
        <v>252</v>
      </c>
      <c r="J14" s="19">
        <v>110</v>
      </c>
      <c r="K14" s="13"/>
      <c r="L14" s="10"/>
      <c r="M14" s="2"/>
    </row>
    <row r="15" spans="1:13" ht="16.5" x14ac:dyDescent="0.3">
      <c r="A15" s="17" t="s">
        <v>22</v>
      </c>
      <c r="B15" s="9">
        <f>B14*B13</f>
        <v>4050000</v>
      </c>
      <c r="C15" s="20"/>
      <c r="D15" s="47"/>
      <c r="E15" s="34"/>
      <c r="F15" s="19"/>
      <c r="G15" s="34"/>
      <c r="H15" s="19"/>
      <c r="I15" s="19"/>
      <c r="J15" s="19"/>
      <c r="K15" s="26"/>
      <c r="L15" s="10"/>
      <c r="M15" s="2"/>
    </row>
    <row r="16" spans="1:13" ht="16.5" x14ac:dyDescent="0.3">
      <c r="A16" s="31" t="s">
        <v>23</v>
      </c>
      <c r="B16" s="32">
        <f>B15-B12</f>
        <v>3698100</v>
      </c>
      <c r="C16" s="20"/>
      <c r="D16" s="48"/>
      <c r="E16" s="3"/>
      <c r="F16" s="3"/>
      <c r="G16" s="3"/>
      <c r="H16" s="4"/>
      <c r="M16" s="12"/>
    </row>
    <row r="17" spans="1:14" ht="16.5" x14ac:dyDescent="0.3">
      <c r="A17" s="31" t="s">
        <v>24</v>
      </c>
      <c r="B17" s="32">
        <f>B16*0.9</f>
        <v>3328290</v>
      </c>
      <c r="C17" s="20"/>
      <c r="D17" s="48"/>
      <c r="E17" s="3"/>
      <c r="F17" s="33"/>
      <c r="G17" s="3"/>
      <c r="H17" s="4"/>
      <c r="M17" s="3"/>
      <c r="N17" s="4"/>
    </row>
    <row r="18" spans="1:14" ht="16.5" x14ac:dyDescent="0.3">
      <c r="A18" s="31" t="s">
        <v>25</v>
      </c>
      <c r="B18" s="32">
        <f>B16*0.8</f>
        <v>2958480</v>
      </c>
      <c r="C18" s="20"/>
      <c r="D18" s="48"/>
      <c r="E18" s="3"/>
      <c r="F18" s="33"/>
      <c r="G18" s="3"/>
      <c r="H18" s="4"/>
      <c r="M18" s="3"/>
      <c r="N18" s="4"/>
    </row>
    <row r="19" spans="1:14" ht="18.75" x14ac:dyDescent="0.3">
      <c r="A19" s="31" t="s">
        <v>26</v>
      </c>
      <c r="B19" s="32">
        <f>B16*0.03/12</f>
        <v>9245.25</v>
      </c>
      <c r="C19" s="20"/>
      <c r="D19" s="48"/>
      <c r="E19" s="52" t="s">
        <v>40</v>
      </c>
      <c r="F19" s="51"/>
      <c r="G19" s="50"/>
      <c r="H19" s="50"/>
      <c r="M19" s="3"/>
      <c r="N19" s="4"/>
    </row>
    <row r="20" spans="1:14" ht="16.5" x14ac:dyDescent="0.3">
      <c r="A20" s="40"/>
      <c r="B20" s="41"/>
      <c r="C20" s="41"/>
      <c r="D20" s="49"/>
      <c r="E20" s="4"/>
      <c r="F20" s="3"/>
      <c r="K20" s="37"/>
    </row>
    <row r="21" spans="1:14" ht="16.5" x14ac:dyDescent="0.3">
      <c r="A21" s="30"/>
      <c r="B21" s="32">
        <f>B16/300</f>
        <v>12327</v>
      </c>
      <c r="C21" s="32"/>
      <c r="D21" s="49"/>
      <c r="E21" s="4"/>
      <c r="F21" s="3"/>
      <c r="K21" s="4"/>
    </row>
    <row r="22" spans="1:14" x14ac:dyDescent="0.25">
      <c r="B22" s="34"/>
      <c r="K22" s="4"/>
    </row>
    <row r="23" spans="1:14" x14ac:dyDescent="0.25">
      <c r="B23" s="34"/>
    </row>
    <row r="24" spans="1:14" x14ac:dyDescent="0.25">
      <c r="K24" s="4"/>
    </row>
    <row r="25" spans="1:14" x14ac:dyDescent="0.25">
      <c r="C25" t="s">
        <v>2</v>
      </c>
      <c r="K25" s="4"/>
    </row>
    <row r="26" spans="1:14" x14ac:dyDescent="0.25">
      <c r="B26" s="35" t="s">
        <v>3</v>
      </c>
      <c r="C26" s="5" t="s">
        <v>10</v>
      </c>
      <c r="D26" s="5" t="s">
        <v>11</v>
      </c>
      <c r="E26" s="5" t="s">
        <v>0</v>
      </c>
      <c r="F26" s="5" t="s">
        <v>4</v>
      </c>
      <c r="G26" s="45" t="s">
        <v>5</v>
      </c>
      <c r="H26" s="5" t="s">
        <v>6</v>
      </c>
      <c r="I26" s="5"/>
      <c r="K26" s="4"/>
    </row>
    <row r="27" spans="1:14" ht="17.25" x14ac:dyDescent="0.3">
      <c r="B27" s="35">
        <f>D27/1.2</f>
        <v>541.66666666666674</v>
      </c>
      <c r="C27" s="5"/>
      <c r="D27" s="5">
        <v>650</v>
      </c>
      <c r="E27" s="5">
        <v>9000000</v>
      </c>
      <c r="F27" s="6">
        <f t="shared" ref="F27:F30" si="0">E27/B27</f>
        <v>16615.384615384613</v>
      </c>
      <c r="G27" s="46">
        <f>E27/D27</f>
        <v>13846.153846153846</v>
      </c>
      <c r="H27" s="6" t="e">
        <f>E27/C27</f>
        <v>#DIV/0!</v>
      </c>
      <c r="I27" s="5">
        <f>C27/B27</f>
        <v>0</v>
      </c>
      <c r="J27" s="7"/>
      <c r="K27" s="4"/>
    </row>
    <row r="28" spans="1:14" ht="17.25" x14ac:dyDescent="0.3">
      <c r="B28" s="35">
        <f>D28/1.2</f>
        <v>500</v>
      </c>
      <c r="C28" s="5"/>
      <c r="D28" s="5">
        <v>600</v>
      </c>
      <c r="E28" s="5">
        <v>8500000</v>
      </c>
      <c r="F28" s="6">
        <f t="shared" si="0"/>
        <v>17000</v>
      </c>
      <c r="G28" s="46">
        <f>E28/D28</f>
        <v>14166.666666666666</v>
      </c>
      <c r="H28" s="6" t="e">
        <f>E28/C28</f>
        <v>#DIV/0!</v>
      </c>
      <c r="I28" s="5">
        <f>C28/B28</f>
        <v>0</v>
      </c>
      <c r="J28" s="7"/>
      <c r="K28" s="4"/>
    </row>
    <row r="29" spans="1:14" x14ac:dyDescent="0.25">
      <c r="B29" s="35"/>
      <c r="C29" s="5"/>
      <c r="D29" s="5"/>
      <c r="E29" s="5"/>
      <c r="F29" s="6" t="e">
        <f t="shared" si="0"/>
        <v>#DIV/0!</v>
      </c>
      <c r="G29" s="46" t="e">
        <f>E29/D29</f>
        <v>#DIV/0!</v>
      </c>
      <c r="H29" s="6" t="e">
        <f>E29/C29</f>
        <v>#DIV/0!</v>
      </c>
      <c r="I29" s="5"/>
    </row>
    <row r="30" spans="1:14" x14ac:dyDescent="0.25">
      <c r="B30" s="35"/>
      <c r="C30" s="5"/>
      <c r="D30" s="5"/>
      <c r="E30" s="6"/>
      <c r="F30" s="6" t="e">
        <f t="shared" si="0"/>
        <v>#DIV/0!</v>
      </c>
      <c r="G30" s="46" t="e">
        <f>E30/D30</f>
        <v>#DIV/0!</v>
      </c>
      <c r="H30" s="6" t="e">
        <f>E30/C30</f>
        <v>#DIV/0!</v>
      </c>
      <c r="I30" s="5" t="e">
        <f>#REF!/B30</f>
        <v>#REF!</v>
      </c>
    </row>
    <row r="31" spans="1:14" x14ac:dyDescent="0.25">
      <c r="B31" s="35"/>
      <c r="C31" s="36"/>
      <c r="E31" s="6"/>
      <c r="F31" s="8"/>
      <c r="G31" s="6" t="e">
        <f>AVERAGE(G27:G30)</f>
        <v>#DIV/0!</v>
      </c>
      <c r="H31" s="8"/>
      <c r="I31" s="5"/>
    </row>
    <row r="32" spans="1:14" x14ac:dyDescent="0.25">
      <c r="E32" s="8"/>
      <c r="F32" s="8"/>
      <c r="G32" s="8"/>
      <c r="H32" s="8"/>
    </row>
    <row r="33" spans="1:12" x14ac:dyDescent="0.25">
      <c r="E33" s="36"/>
      <c r="F33" s="8"/>
      <c r="G33" s="8"/>
      <c r="H33" s="8"/>
    </row>
    <row r="34" spans="1:12" x14ac:dyDescent="0.25">
      <c r="A34" t="s">
        <v>28</v>
      </c>
      <c r="B34" s="19" t="s">
        <v>29</v>
      </c>
      <c r="C34" t="s">
        <v>30</v>
      </c>
      <c r="D34" t="s">
        <v>31</v>
      </c>
      <c r="E34" t="s">
        <v>0</v>
      </c>
    </row>
    <row r="35" spans="1:12" x14ac:dyDescent="0.25">
      <c r="A35" s="53">
        <f>B35/1.2</f>
        <v>105.846</v>
      </c>
      <c r="B35" s="54">
        <f>11.8*10.764</f>
        <v>127.01519999999999</v>
      </c>
      <c r="C35" s="53">
        <f>E35/A35</f>
        <v>18895.376301419041</v>
      </c>
      <c r="D35" s="53">
        <f>E35/B35</f>
        <v>15746.146917849203</v>
      </c>
      <c r="E35">
        <v>2000000</v>
      </c>
      <c r="G35" s="4">
        <f>B21/C35</f>
        <v>0.65238182100000008</v>
      </c>
      <c r="H35" s="4"/>
      <c r="J35" s="4"/>
      <c r="L35" s="4"/>
    </row>
    <row r="36" spans="1:12" x14ac:dyDescent="0.25">
      <c r="A36">
        <f>B36/1.2</f>
        <v>105.846</v>
      </c>
      <c r="B36" s="19">
        <f>11.8*10.764</f>
        <v>127.01519999999999</v>
      </c>
      <c r="C36">
        <f>E36/A36</f>
        <v>25508.758006915708</v>
      </c>
      <c r="D36">
        <f>E36/B36</f>
        <v>21257.298339096425</v>
      </c>
      <c r="E36">
        <v>2700000</v>
      </c>
      <c r="G36" s="4">
        <f>B21/C36</f>
        <v>0.48324579333333334</v>
      </c>
      <c r="H36" s="4"/>
      <c r="J36" s="4"/>
    </row>
    <row r="37" spans="1:12" x14ac:dyDescent="0.25">
      <c r="A37">
        <f>B37/1.2</f>
        <v>211.4229</v>
      </c>
      <c r="B37" s="19">
        <f>23.57*10.764</f>
        <v>253.70747999999998</v>
      </c>
      <c r="C37">
        <f>E37/A37</f>
        <v>37838.852839498468</v>
      </c>
      <c r="D37">
        <f>E37/B37</f>
        <v>31532.377366248726</v>
      </c>
      <c r="E37">
        <v>8000000</v>
      </c>
      <c r="J37" s="4"/>
    </row>
    <row r="38" spans="1:12" x14ac:dyDescent="0.25">
      <c r="A38" s="53">
        <f>B38/1.2</f>
        <v>346.06260000000003</v>
      </c>
      <c r="B38" s="54">
        <f>19.07*10.764+19.51*10.764</f>
        <v>415.27512000000002</v>
      </c>
      <c r="C38" s="53">
        <f>E38/A38</f>
        <v>14014.805413818192</v>
      </c>
      <c r="D38" s="53">
        <f>E38/B38</f>
        <v>11679.004511515161</v>
      </c>
      <c r="E38">
        <v>4850000</v>
      </c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30" sqref="T30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2024-11-27T11:06:35Z</dcterms:modified>
</cp:coreProperties>
</file>