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OB\old Jakatnaka Branch\Shobhna Ghadiya\"/>
    </mc:Choice>
  </mc:AlternateContent>
  <xr:revisionPtr revIDLastSave="0" documentId="13_ncr:1_{97947983-6E18-4DDC-A051-A37E46AABBEE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D2" i="25" l="1"/>
  <c r="C4" i="25" s="1"/>
  <c r="G9" i="4"/>
  <c r="G10" i="4"/>
  <c r="C8" i="4"/>
  <c r="G8" i="4" s="1"/>
  <c r="F7" i="4" l="1"/>
  <c r="B7" i="4"/>
  <c r="D7" i="4"/>
  <c r="D6" i="4"/>
  <c r="C6" i="4"/>
  <c r="G6" i="4" s="1"/>
  <c r="B5" i="4"/>
  <c r="F5" i="4" s="1"/>
  <c r="D5" i="4"/>
  <c r="H5" i="4" s="1"/>
  <c r="B4" i="4"/>
  <c r="F4" i="4" s="1"/>
  <c r="D4" i="4"/>
  <c r="H4" i="4" s="1"/>
  <c r="B3" i="4"/>
  <c r="F3" i="4" s="1"/>
  <c r="H3" i="4"/>
  <c r="H6" i="4"/>
  <c r="H7" i="4"/>
  <c r="G3" i="4"/>
  <c r="G4" i="4"/>
  <c r="G5" i="4"/>
  <c r="G7" i="4"/>
  <c r="F6" i="4"/>
  <c r="D3" i="4"/>
  <c r="S10" i="4"/>
  <c r="P10" i="4"/>
  <c r="R9" i="4"/>
  <c r="S9" i="4"/>
  <c r="P9" i="4"/>
  <c r="S8" i="4"/>
  <c r="S7" i="4"/>
  <c r="O5" i="4"/>
  <c r="P5" i="4" s="1"/>
  <c r="S5" i="4" s="1"/>
  <c r="O6" i="4"/>
  <c r="R6" i="4" s="1"/>
  <c r="O7" i="4"/>
  <c r="P7" i="4" s="1"/>
  <c r="P8" i="4"/>
  <c r="O9" i="4"/>
  <c r="O10" i="4"/>
  <c r="R10" i="4" s="1"/>
  <c r="O11" i="4"/>
  <c r="O12" i="4"/>
  <c r="P4" i="4"/>
  <c r="P6" i="4"/>
  <c r="S6" i="4" s="1"/>
  <c r="O4" i="4"/>
  <c r="R4" i="4" s="1"/>
  <c r="S3" i="4"/>
  <c r="S4" i="4"/>
  <c r="R3" i="4"/>
  <c r="R5" i="4"/>
  <c r="R7" i="4"/>
  <c r="P3" i="4"/>
  <c r="S2" i="4"/>
  <c r="R2" i="4"/>
  <c r="P2" i="4"/>
  <c r="O2" i="4"/>
  <c r="D23" i="23"/>
  <c r="M3" i="23"/>
  <c r="M7" i="23"/>
  <c r="C2" i="4"/>
  <c r="D2" i="4" s="1"/>
  <c r="I7" i="23"/>
  <c r="C7" i="23"/>
  <c r="L5" i="23"/>
  <c r="I5" i="23"/>
  <c r="C10" i="4"/>
  <c r="C11" i="4"/>
  <c r="C12" i="4"/>
  <c r="C13" i="4"/>
  <c r="C14" i="4"/>
  <c r="R8" i="4" l="1"/>
  <c r="R11" i="4"/>
  <c r="R12" i="4"/>
  <c r="C15" i="4"/>
  <c r="F2" i="4"/>
  <c r="D8" i="4" l="1"/>
  <c r="H8" i="4" s="1"/>
  <c r="G2" i="4"/>
  <c r="D11" i="4"/>
  <c r="D12" i="4"/>
  <c r="C23" i="23" l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D9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l="1"/>
  <c r="C25" i="23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2" i="4"/>
  <c r="F12" i="4"/>
  <c r="H12" i="4" s="1"/>
  <c r="F9" i="4"/>
  <c r="F8" i="4"/>
  <c r="F11" i="4"/>
  <c r="H11" i="4" s="1"/>
  <c r="G11" i="4"/>
  <c r="G13" i="4"/>
  <c r="F13" i="4"/>
  <c r="H13" i="4" s="1"/>
  <c r="G14" i="4"/>
  <c r="F14" i="4"/>
  <c r="H14" i="4"/>
  <c r="H9" i="4" l="1"/>
</calcChain>
</file>

<file path=xl/sharedStrings.xml><?xml version="1.0" encoding="utf-8"?>
<sst xmlns="http://schemas.openxmlformats.org/spreadsheetml/2006/main" count="108" uniqueCount="84">
  <si>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</si>
  <si>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</si>
  <si>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</si>
  <si>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</si>
  <si>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</si>
  <si>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</si>
  <si>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</si>
  <si>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</si>
  <si>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</si>
  <si>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</si>
  <si>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</si>
  <si>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</si>
  <si>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</si>
  <si>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</si>
  <si>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</si>
  <si>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</si>
  <si>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</si>
  <si>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</si>
  <si>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</si>
  <si>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</si>
  <si>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</si>
  <si>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</si>
  <si>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</si>
  <si>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</si>
  <si>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</si>
  <si>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</si>
  <si>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</si>
  <si>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</si>
  <si>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</si>
  <si>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</si>
  <si>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</si>
  <si>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</si>
  <si>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</si>
  <si>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</si>
  <si>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</si>
  <si>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</si>
  <si>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</si>
  <si>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</si>
  <si>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</si>
  <si>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</si>
  <si>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</si>
  <si>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</si>
  <si>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</si>
  <si>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</si>
  <si>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</si>
  <si>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</si>
  <si>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</si>
  <si>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</si>
  <si>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</si>
  <si>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</si>
  <si>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</si>
  <si>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</si>
  <si>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</si>
  <si>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</si>
  <si>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</si>
  <si>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</si>
  <si>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</si>
  <si>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</si>
  <si>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</si>
  <si>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</si>
  <si>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</si>
  <si>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</si>
  <si>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</si>
  <si>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</si>
  <si>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</si>
  <si>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</si>
  <si>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</si>
  <si>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</si>
  <si>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</si>
  <si>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CA Rate</t>
  </si>
  <si>
    <t xml:space="preserve">Measurment </t>
  </si>
  <si>
    <t>Bal</t>
  </si>
  <si>
    <t>2 BHK</t>
  </si>
  <si>
    <t xml:space="preserve">BOB - old Jakatnaka Branch - Mrs. Shobhna Vrundavanlal Ghadiya - Residential Flat No. 1005, 10th Floor, Silver Park Complex , Village - Kamatghar, Taluka - Bhiwandi , District - Thane  </t>
  </si>
  <si>
    <t>Mrs. Shobhna Vrundavanlal Ghadiya</t>
  </si>
  <si>
    <t>BOB (Old Jakatnaka Branch)</t>
  </si>
  <si>
    <t>page</t>
  </si>
  <si>
    <t>Terr + Bal + FB + Dbal</t>
  </si>
  <si>
    <t>10th Flr</t>
  </si>
  <si>
    <t>Lead No. 12486</t>
  </si>
  <si>
    <t>BUA (20%)</t>
  </si>
  <si>
    <t>Built up area (20%)</t>
  </si>
  <si>
    <t>OC</t>
  </si>
  <si>
    <t>BUA (20%)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</si>
</sst>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3" fontId="14" fillId="0" borderId="0" xfId="0" applyNumberFormat="1" applyFont="1"/>
    <xf numFmtId="43" fontId="16" fillId="0" borderId="0" xfId="0" applyNumberFormat="1" applyFont="1"/>
    <xf numFmtId="0" fontId="0" fillId="0" borderId="0" xfId="0" applyAlignment="1">
      <alignment horizontal="center" wrapText="1"/>
    </xf>
    <xf numFmtId="43" fontId="10" fillId="0" borderId="8" xfId="1" applyFont="1" applyFill="1" applyBorder="1"/>
    <xf numFmtId="165" fontId="0" fillId="0" borderId="0" xfId="0" applyNumberFormat="1"/>
    <xf numFmtId="1" fontId="0" fillId="2" borderId="0" xfId="0" applyNumberFormat="1" applyFill="1" applyAlignment="1">
      <alignment horizontal="right"/>
    </xf>
    <xf numFmtId="4" fontId="0" fillId="2" borderId="0" xfId="0" applyNumberFormat="1" applyFill="1"/>
    <xf numFmtId="43" fontId="0" fillId="2" borderId="0" xfId="1" applyFont="1" applyFill="1"/>
    <xf numFmtId="1" fontId="0" fillId="0" borderId="0" xfId="0" applyNumberForma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0" xfId="0" applyNumberFormat="1" applyFont="1"/>
    <xf numFmtId="0" fontId="0" fillId="0" borderId="0" xfId="0" applyFont="1"/>
    <xf numFmtId="43" fontId="0" fillId="0" borderId="7" xfId="0" applyNumberFormat="1" applyFont="1" applyBorder="1"/>
    <xf numFmtId="43" fontId="0" fillId="2" borderId="0" xfId="0" applyNumberFormat="1" applyFont="1" applyFill="1"/>
    <xf numFmtId="0" fontId="0" fillId="0" borderId="3" xfId="0" applyFont="1" applyBorder="1"/>
    <xf numFmtId="0" fontId="0" fillId="0" borderId="5" xfId="0" applyFont="1" applyBorder="1"/>
    <xf numFmtId="43" fontId="2" fillId="0" borderId="0" xfId="1" applyFont="1" applyFill="1" applyBorder="1"/>
    <xf numFmtId="1" fontId="0" fillId="0" borderId="0" xfId="0" applyNumberFormat="1" applyFont="1"/>
    <xf numFmtId="3" fontId="0" fillId="2" borderId="0" xfId="0" applyNumberForma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602812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67823-5FBD-8A5B-3525-DA69146B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16697" cy="7964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161925</xdr:rowOff>
    </xdr:from>
    <xdr:to>
      <xdr:col>14</xdr:col>
      <xdr:colOff>286981</xdr:colOff>
      <xdr:row>89</xdr:row>
      <xdr:rowOff>182094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B5BA2A-A325-AB2B-918C-E707274F9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15425"/>
          <a:ext cx="8821381" cy="8021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133350</xdr:rowOff>
    </xdr:from>
    <xdr:to>
      <xdr:col>14</xdr:col>
      <xdr:colOff>29770</xdr:colOff>
      <xdr:row>46</xdr:row>
      <xdr:rowOff>153599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1A82E8-905E-21BE-4A12-B2015A4D1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3850"/>
          <a:ext cx="8564170" cy="8592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13</xdr:col>
      <xdr:colOff>286896</xdr:colOff>
      <xdr:row>135</xdr:row>
      <xdr:rowOff>115486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DF2E6C-4039-00A3-337B-EC2E4F95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335500"/>
          <a:ext cx="8211696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14</xdr:col>
      <xdr:colOff>144086</xdr:colOff>
      <xdr:row>182</xdr:row>
      <xdr:rowOff>96433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213D31-A302-35E9-372B-7213BF91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289000"/>
          <a:ext cx="8678486" cy="8478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14</xdr:col>
      <xdr:colOff>10718</xdr:colOff>
      <xdr:row>229</xdr:row>
      <xdr:rowOff>58328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D55A6E-21EB-6466-9F21-CA7E16DAA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5242500"/>
          <a:ext cx="8545118" cy="8440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13</xdr:col>
      <xdr:colOff>534581</xdr:colOff>
      <xdr:row>275</xdr:row>
      <xdr:rowOff>115486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14FA15F-8773-4A89-CE6A-E7893010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4005500"/>
          <a:ext cx="8459381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13</xdr:col>
      <xdr:colOff>515528</xdr:colOff>
      <xdr:row>322</xdr:row>
      <xdr:rowOff>39275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E03B0A-BE6B-5AC2-CAD8-7DC14E52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2959000"/>
          <a:ext cx="8440328" cy="8421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14</xdr:col>
      <xdr:colOff>144086</xdr:colOff>
      <xdr:row>369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EAA289-206B-B515-5F10-A2DFC88D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1912500"/>
          <a:ext cx="8678486" cy="8392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35</xdr:row>
      <xdr:rowOff>67615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27FFB-72B8-519B-C00C-83DAD78FF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7351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306119</xdr:colOff>
      <xdr:row>78</xdr:row>
      <xdr:rowOff>58222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AE3E60-5C85-68B3-046F-033DDA42E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9000"/>
          <a:ext cx="9450119" cy="7678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14</xdr:col>
      <xdr:colOff>77402</xdr:colOff>
      <xdr:row>122</xdr:row>
      <xdr:rowOff>29669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B3963D-0B49-935B-DBB1-6D875FCA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430500"/>
          <a:ext cx="8611802" cy="7840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10</xdr:col>
      <xdr:colOff>105640</xdr:colOff>
      <xdr:row>161</xdr:row>
      <xdr:rowOff>181984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183130-9A12-F6E3-0FFF-0689B0C26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622000"/>
          <a:ext cx="6201640" cy="723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D3" sqref="D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39700*0.05</f>
        <v>1985</v>
      </c>
      <c r="E2" s="31">
        <f>C3+D2</f>
        <v>41685</v>
      </c>
      <c r="G2" s="102" t="s">
        <v>44</v>
      </c>
      <c r="H2" s="103"/>
    </row>
    <row r="3" spans="2:17" ht="15.75" thickBot="1" x14ac:dyDescent="0.3">
      <c r="B3" s="23" t="s">
        <v>34</v>
      </c>
      <c r="C3" s="25">
        <v>39700</v>
      </c>
      <c r="D3" s="23"/>
      <c r="E3" s="23"/>
      <c r="F3" s="23"/>
      <c r="G3" s="36" t="s">
        <v>45</v>
      </c>
      <c r="H3" s="37" t="s">
        <v>46</v>
      </c>
      <c r="I3" s="38"/>
      <c r="K3" s="39" t="s">
        <v>47</v>
      </c>
      <c r="L3" s="40"/>
      <c r="N3" s="41" t="s">
        <v>48</v>
      </c>
      <c r="O3" s="42"/>
      <c r="P3" s="42"/>
      <c r="Q3" s="43"/>
    </row>
    <row r="4" spans="2:17" ht="27" thickBot="1" x14ac:dyDescent="0.3">
      <c r="B4" s="23" t="s">
        <v>35</v>
      </c>
      <c r="C4" s="25">
        <f>D2</f>
        <v>1985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25</v>
      </c>
      <c r="L4" s="48" t="s">
        <v>26</v>
      </c>
      <c r="N4" s="36" t="s">
        <v>45</v>
      </c>
      <c r="O4" s="49" t="s">
        <v>46</v>
      </c>
      <c r="P4" s="50"/>
    </row>
    <row r="5" spans="2:17" ht="15.75" thickBot="1" x14ac:dyDescent="0.3">
      <c r="B5" s="23" t="s">
        <v>49</v>
      </c>
      <c r="C5" s="26">
        <f>C3+C4</f>
        <v>41685</v>
      </c>
      <c r="D5" s="27" t="s">
        <v>36</v>
      </c>
      <c r="E5" s="28">
        <f>ROUND(C5/10.764,0)</f>
        <v>3873</v>
      </c>
      <c r="F5" s="27" t="s">
        <v>37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50</v>
      </c>
      <c r="C6" s="25">
        <v>8600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27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51</v>
      </c>
      <c r="C7" s="26">
        <f>C5-C6</f>
        <v>33085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29</v>
      </c>
      <c r="L7" s="51" t="s">
        <v>30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52</v>
      </c>
      <c r="C8" s="55">
        <v>7.0000000000000007E-2</v>
      </c>
      <c r="D8" s="56">
        <f>1-C8</f>
        <v>0.92999999999999994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53</v>
      </c>
      <c r="D9" s="26">
        <f>ROUND(C7*D8,0)</f>
        <v>30769</v>
      </c>
      <c r="E9" s="23"/>
      <c r="F9" s="23"/>
      <c r="G9" s="44">
        <v>6</v>
      </c>
      <c r="H9" s="45">
        <v>6</v>
      </c>
      <c r="I9" s="46">
        <v>94</v>
      </c>
      <c r="K9" s="57" t="s">
        <v>28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54</v>
      </c>
      <c r="C10" s="26">
        <f>C6+D9</f>
        <v>39369</v>
      </c>
      <c r="D10" s="27" t="s">
        <v>36</v>
      </c>
      <c r="E10" s="28">
        <f>ROUND(C10/10.764,0)</f>
        <v>3657</v>
      </c>
      <c r="F10" s="27" t="s">
        <v>37</v>
      </c>
      <c r="G10" s="44">
        <v>7</v>
      </c>
      <c r="H10" s="45">
        <v>7</v>
      </c>
      <c r="I10" s="46">
        <v>93</v>
      </c>
      <c r="K10" s="59" t="s">
        <v>31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32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38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33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39</v>
      </c>
      <c r="C13" s="32">
        <v>2017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40</v>
      </c>
      <c r="C14" s="32">
        <f>C12-C13</f>
        <v>7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55</v>
      </c>
      <c r="C15" s="24">
        <f>60-C14</f>
        <v>53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C1" zoomScale="130" zoomScaleNormal="13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14" customWidth="1"/>
    <col min="4" max="4" width="15.5703125" style="114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106"/>
      <c r="D1" s="117"/>
    </row>
    <row r="2" spans="1:13" x14ac:dyDescent="0.25">
      <c r="A2" s="9"/>
      <c r="C2" s="107" t="s">
        <v>78</v>
      </c>
      <c r="D2" s="118"/>
      <c r="F2" s="5"/>
      <c r="G2" s="5"/>
      <c r="I2" s="73"/>
      <c r="J2" s="73"/>
      <c r="K2" t="s">
        <v>70</v>
      </c>
    </row>
    <row r="3" spans="1:13" ht="18.75" x14ac:dyDescent="0.3">
      <c r="A3" s="9" t="s">
        <v>9</v>
      </c>
      <c r="B3" s="11"/>
      <c r="C3" s="108">
        <f>C4+C5</f>
        <v>7000</v>
      </c>
      <c r="D3" s="110" t="s">
        <v>56</v>
      </c>
      <c r="F3" s="72" t="s">
        <v>68</v>
      </c>
      <c r="G3" s="73"/>
      <c r="H3" s="84" t="s">
        <v>64</v>
      </c>
      <c r="I3" s="74">
        <v>781</v>
      </c>
      <c r="J3" s="76"/>
      <c r="K3" t="s">
        <v>64</v>
      </c>
      <c r="L3">
        <v>710</v>
      </c>
      <c r="M3" s="71">
        <f>I3-L3</f>
        <v>71</v>
      </c>
    </row>
    <row r="4" spans="1:13" ht="30" x14ac:dyDescent="0.25">
      <c r="A4" s="12" t="s">
        <v>10</v>
      </c>
      <c r="B4" s="11"/>
      <c r="C4" s="108">
        <v>2600</v>
      </c>
      <c r="D4" s="119"/>
      <c r="F4" s="83" t="s">
        <v>72</v>
      </c>
      <c r="G4" s="73"/>
      <c r="H4" s="73" t="s">
        <v>77</v>
      </c>
      <c r="I4" s="74">
        <v>122</v>
      </c>
      <c r="J4" s="73"/>
      <c r="K4" t="s">
        <v>71</v>
      </c>
      <c r="L4">
        <v>160</v>
      </c>
    </row>
    <row r="5" spans="1:13" x14ac:dyDescent="0.25">
      <c r="A5" s="9" t="s">
        <v>11</v>
      </c>
      <c r="B5" s="11"/>
      <c r="C5" s="108">
        <v>4400</v>
      </c>
      <c r="D5" s="119"/>
      <c r="F5" s="5"/>
      <c r="G5" s="73"/>
      <c r="H5" s="73" t="s">
        <v>67</v>
      </c>
      <c r="I5" s="74">
        <f>SUM(I3:I4)</f>
        <v>903</v>
      </c>
      <c r="L5" s="4">
        <f>SUM(L3:L4)</f>
        <v>870</v>
      </c>
    </row>
    <row r="6" spans="1:13" x14ac:dyDescent="0.25">
      <c r="A6" s="9" t="s">
        <v>12</v>
      </c>
      <c r="B6" s="11"/>
      <c r="C6" s="108">
        <f>C4</f>
        <v>2600</v>
      </c>
      <c r="D6" s="119"/>
      <c r="F6" s="5"/>
      <c r="G6" s="73"/>
      <c r="H6" s="76"/>
      <c r="I6" s="74"/>
    </row>
    <row r="7" spans="1:13" x14ac:dyDescent="0.25">
      <c r="A7" s="9" t="s">
        <v>13</v>
      </c>
      <c r="B7" s="13"/>
      <c r="C7" s="4">
        <f>E9-E8</f>
        <v>7</v>
      </c>
      <c r="D7" s="4"/>
      <c r="H7" s="73" t="s">
        <v>80</v>
      </c>
      <c r="I7" s="74">
        <f>I3*1.2</f>
        <v>937.19999999999993</v>
      </c>
      <c r="M7" s="71">
        <f>I5-L5</f>
        <v>33</v>
      </c>
    </row>
    <row r="8" spans="1:13" x14ac:dyDescent="0.25">
      <c r="A8" s="9" t="s">
        <v>14</v>
      </c>
      <c r="B8" s="13"/>
      <c r="C8" s="4">
        <f>C9-C7</f>
        <v>53</v>
      </c>
      <c r="D8" s="84" t="s">
        <v>82</v>
      </c>
      <c r="E8" s="84">
        <v>2017</v>
      </c>
    </row>
    <row r="9" spans="1:13" x14ac:dyDescent="0.25">
      <c r="A9" s="9" t="s">
        <v>15</v>
      </c>
      <c r="B9" s="13"/>
      <c r="C9" s="4">
        <v>60</v>
      </c>
      <c r="D9" s="85"/>
      <c r="E9" s="84">
        <v>2024</v>
      </c>
      <c r="M9" s="71"/>
    </row>
    <row r="10" spans="1:13" ht="30" x14ac:dyDescent="0.25">
      <c r="A10" s="12" t="s">
        <v>16</v>
      </c>
      <c r="B10" s="13"/>
      <c r="C10" s="4">
        <f>90*C7/C9</f>
        <v>10.5</v>
      </c>
      <c r="D10" s="4"/>
      <c r="E10" s="5"/>
      <c r="F10" s="71"/>
      <c r="G10" s="71"/>
    </row>
    <row r="11" spans="1:13" x14ac:dyDescent="0.25">
      <c r="A11" s="9"/>
      <c r="B11" s="14"/>
      <c r="C11" s="109">
        <f>C10%</f>
        <v>0.105</v>
      </c>
      <c r="D11" s="109"/>
      <c r="E11" s="3"/>
    </row>
    <row r="12" spans="1:13" x14ac:dyDescent="0.25">
      <c r="A12" s="9" t="s">
        <v>17</v>
      </c>
      <c r="B12" s="11"/>
      <c r="C12" s="108">
        <f>C6*C11</f>
        <v>273</v>
      </c>
      <c r="D12" s="119"/>
    </row>
    <row r="13" spans="1:13" x14ac:dyDescent="0.25">
      <c r="A13" s="9" t="s">
        <v>18</v>
      </c>
      <c r="B13" s="11"/>
      <c r="C13" s="108">
        <f>C6-C12</f>
        <v>2327</v>
      </c>
      <c r="D13" s="119"/>
    </row>
    <row r="14" spans="1:13" x14ac:dyDescent="0.25">
      <c r="A14" s="9" t="s">
        <v>11</v>
      </c>
      <c r="B14" s="11"/>
      <c r="C14" s="108">
        <f>C5</f>
        <v>4400</v>
      </c>
      <c r="D14" s="119"/>
      <c r="F14" s="71"/>
      <c r="G14" s="71"/>
      <c r="H14" s="4"/>
    </row>
    <row r="15" spans="1:13" x14ac:dyDescent="0.25">
      <c r="B15" s="11"/>
      <c r="C15" s="108"/>
      <c r="D15" s="119"/>
      <c r="H15" s="4"/>
    </row>
    <row r="16" spans="1:13" x14ac:dyDescent="0.25">
      <c r="A16" s="15" t="s">
        <v>19</v>
      </c>
      <c r="B16" s="16"/>
      <c r="C16" s="110">
        <f>C14+C13</f>
        <v>6727</v>
      </c>
      <c r="D16" s="110"/>
      <c r="E16" s="31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64</v>
      </c>
      <c r="B18" s="5"/>
      <c r="C18" s="111">
        <v>903</v>
      </c>
      <c r="D18" s="111"/>
      <c r="E18" s="93"/>
    </row>
    <row r="19" spans="1:8" x14ac:dyDescent="0.25">
      <c r="A19" s="9"/>
      <c r="B19" s="4"/>
      <c r="C19" s="112">
        <f>C18*C16</f>
        <v>6074481</v>
      </c>
      <c r="D19" s="114" t="s">
        <v>42</v>
      </c>
      <c r="E19" s="94"/>
      <c r="H19" s="4"/>
    </row>
    <row r="20" spans="1:8" x14ac:dyDescent="0.25">
      <c r="A20" s="9"/>
      <c r="B20" s="31"/>
      <c r="C20" s="113">
        <f>C19*0.9</f>
        <v>5467032.9000000004</v>
      </c>
      <c r="D20" s="114" t="s">
        <v>20</v>
      </c>
      <c r="E20" s="75"/>
      <c r="F20" s="6"/>
      <c r="H20" s="71"/>
    </row>
    <row r="21" spans="1:8" x14ac:dyDescent="0.25">
      <c r="A21" s="9"/>
      <c r="C21" s="113">
        <f>C19*80%</f>
        <v>4859584.8</v>
      </c>
      <c r="D21" s="114" t="s">
        <v>21</v>
      </c>
      <c r="E21" s="75"/>
      <c r="F21" s="31"/>
    </row>
    <row r="22" spans="1:8" x14ac:dyDescent="0.25">
      <c r="A22" s="9"/>
      <c r="E22" s="75"/>
    </row>
    <row r="23" spans="1:8" x14ac:dyDescent="0.25">
      <c r="A23" s="17" t="s">
        <v>22</v>
      </c>
      <c r="B23" s="18"/>
      <c r="C23" s="115">
        <f>C4*D23</f>
        <v>2817359.9999999995</v>
      </c>
      <c r="D23" s="115">
        <f>C18*1.2</f>
        <v>1083.5999999999999</v>
      </c>
      <c r="E23" s="75"/>
    </row>
    <row r="24" spans="1:8" x14ac:dyDescent="0.25">
      <c r="A24" s="9" t="s">
        <v>23</v>
      </c>
      <c r="E24" s="3"/>
    </row>
    <row r="25" spans="1:8" x14ac:dyDescent="0.25">
      <c r="A25" s="19" t="s">
        <v>24</v>
      </c>
      <c r="B25" s="10"/>
      <c r="C25" s="113">
        <f>C19*0.025/12</f>
        <v>12655.168749999999</v>
      </c>
      <c r="D25" s="113"/>
      <c r="E25" s="75"/>
    </row>
    <row r="26" spans="1:8" x14ac:dyDescent="0.25">
      <c r="C26" s="113"/>
      <c r="D26" s="113"/>
      <c r="F26" s="73" t="s">
        <v>79</v>
      </c>
    </row>
    <row r="27" spans="1:8" x14ac:dyDescent="0.25">
      <c r="A27" s="5" t="s">
        <v>73</v>
      </c>
      <c r="B27" s="5"/>
      <c r="C27" s="116"/>
      <c r="D27" s="116"/>
    </row>
    <row r="28" spans="1:8" x14ac:dyDescent="0.25">
      <c r="D28" s="120"/>
    </row>
    <row r="29" spans="1:8" x14ac:dyDescent="0.25">
      <c r="G29" s="3"/>
      <c r="H29" s="3"/>
    </row>
    <row r="30" spans="1:8" ht="18.75" x14ac:dyDescent="0.3">
      <c r="E30" s="104" t="s">
        <v>75</v>
      </c>
      <c r="F30" s="104"/>
      <c r="G30" s="3"/>
      <c r="H30" s="3"/>
    </row>
    <row r="31" spans="1:8" ht="18.75" x14ac:dyDescent="0.3">
      <c r="E31" s="104" t="s">
        <v>74</v>
      </c>
      <c r="F31" s="104"/>
      <c r="G31" s="3"/>
      <c r="H31" s="3"/>
    </row>
    <row r="32" spans="1:8" ht="18.75" x14ac:dyDescent="0.3">
      <c r="E32" s="96" t="s">
        <v>42</v>
      </c>
      <c r="F32" s="96">
        <f>C19</f>
        <v>6074481</v>
      </c>
      <c r="G32" s="3"/>
      <c r="H32" s="3"/>
    </row>
    <row r="33" spans="1:8" ht="18.75" x14ac:dyDescent="0.3">
      <c r="E33" s="96" t="s">
        <v>20</v>
      </c>
      <c r="F33" s="96">
        <f>F32*90%</f>
        <v>5467032.9000000004</v>
      </c>
      <c r="G33" s="3"/>
      <c r="H33" s="75">
        <f>F32*80</f>
        <v>485958480</v>
      </c>
    </row>
    <row r="34" spans="1:8" ht="18.75" x14ac:dyDescent="0.3">
      <c r="E34" s="96" t="s">
        <v>21</v>
      </c>
      <c r="F34" s="96">
        <f>F32*80%</f>
        <v>4859584.8</v>
      </c>
      <c r="G34" s="3"/>
      <c r="H34" s="3"/>
    </row>
    <row r="35" spans="1:8" x14ac:dyDescent="0.25">
      <c r="G35" s="3"/>
      <c r="H35" s="3"/>
    </row>
    <row r="36" spans="1:8" x14ac:dyDescent="0.25">
      <c r="E36" s="3"/>
      <c r="F36" s="3"/>
      <c r="G36" s="3"/>
      <c r="H36" s="3"/>
    </row>
    <row r="37" spans="1:8" x14ac:dyDescent="0.25">
      <c r="E37" s="3"/>
      <c r="F37" s="3"/>
      <c r="G37" s="3"/>
      <c r="H37" s="3"/>
    </row>
    <row r="38" spans="1:8" x14ac:dyDescent="0.25">
      <c r="E38" s="3"/>
      <c r="F38" s="3"/>
      <c r="G38" s="3"/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 s="11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Q7" sqref="Q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5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4</v>
      </c>
      <c r="C1" s="1" t="s">
        <v>81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O1" s="1" t="s">
        <v>64</v>
      </c>
      <c r="P1" s="1" t="s">
        <v>80</v>
      </c>
      <c r="Q1" s="1" t="s">
        <v>1</v>
      </c>
      <c r="R1" s="95" t="s">
        <v>69</v>
      </c>
      <c r="S1" s="1" t="s">
        <v>83</v>
      </c>
      <c r="U1" s="2"/>
      <c r="V1" s="2"/>
      <c r="W1" s="2"/>
      <c r="X1" s="2"/>
      <c r="Y1" s="2"/>
    </row>
    <row r="2" spans="1:32" x14ac:dyDescent="0.25">
      <c r="B2">
        <v>1100</v>
      </c>
      <c r="C2">
        <f>B2*1.2</f>
        <v>1320</v>
      </c>
      <c r="D2" s="87">
        <f>C2*1.2</f>
        <v>1584</v>
      </c>
      <c r="E2" s="87">
        <v>7000000</v>
      </c>
      <c r="F2" s="87">
        <f>E2/B2</f>
        <v>6363.636363636364</v>
      </c>
      <c r="G2" s="77">
        <f>E2/C2</f>
        <v>5303.030303030303</v>
      </c>
      <c r="H2" s="97">
        <f>E2/D2</f>
        <v>4419.1919191919196</v>
      </c>
      <c r="I2">
        <v>15</v>
      </c>
      <c r="J2" s="5">
        <v>1508</v>
      </c>
      <c r="K2" s="5"/>
      <c r="L2" s="5"/>
      <c r="M2" s="5"/>
      <c r="N2" s="5">
        <v>31.31</v>
      </c>
      <c r="O2" s="121">
        <f>N2*10.764</f>
        <v>337.02083999999996</v>
      </c>
      <c r="P2" s="121">
        <f>O2*1.2</f>
        <v>404.42500799999993</v>
      </c>
      <c r="Q2" s="121">
        <v>2796000</v>
      </c>
      <c r="R2" s="99">
        <f>Q2/O2</f>
        <v>8296.2228685917471</v>
      </c>
      <c r="S2" s="99">
        <f>Q2/P2</f>
        <v>6913.5190571597896</v>
      </c>
      <c r="T2" s="87"/>
      <c r="U2" s="88"/>
      <c r="V2" s="3"/>
      <c r="W2" s="3"/>
      <c r="X2" s="3"/>
      <c r="Y2" s="3"/>
      <c r="AB2" s="33"/>
    </row>
    <row r="3" spans="1:32" x14ac:dyDescent="0.25">
      <c r="B3" s="101">
        <f>C3/1.2</f>
        <v>594.16666666666674</v>
      </c>
      <c r="C3">
        <v>713</v>
      </c>
      <c r="D3" s="87">
        <f>C3*1.2</f>
        <v>855.6</v>
      </c>
      <c r="E3" s="87">
        <v>6500000</v>
      </c>
      <c r="F3" s="87">
        <f t="shared" ref="F3:F6" si="0">E3/B3</f>
        <v>10939.691444600279</v>
      </c>
      <c r="G3" s="77">
        <f t="shared" ref="G3:G7" si="1">E3/C3</f>
        <v>9116.4095371669009</v>
      </c>
      <c r="H3" s="97">
        <f t="shared" ref="H3:H8" si="2">E3/D3</f>
        <v>7597.0079476390838</v>
      </c>
      <c r="I3">
        <v>1</v>
      </c>
      <c r="J3">
        <v>101</v>
      </c>
      <c r="O3" s="86">
        <v>826</v>
      </c>
      <c r="P3" s="86">
        <f>O3*1.2</f>
        <v>991.19999999999993</v>
      </c>
      <c r="Q3" s="86">
        <v>3800000</v>
      </c>
      <c r="R3" s="87">
        <f t="shared" ref="R3:R10" si="3">Q3/O3</f>
        <v>4600.4842615012103</v>
      </c>
      <c r="S3" s="87">
        <f t="shared" ref="S3:S10" si="4">Q3/P3</f>
        <v>3833.7368845843425</v>
      </c>
      <c r="T3" s="87"/>
      <c r="U3" s="88"/>
      <c r="V3" s="3"/>
      <c r="W3" s="3"/>
      <c r="X3" s="3"/>
      <c r="Y3" s="3"/>
      <c r="AF3" s="33"/>
    </row>
    <row r="4" spans="1:32" x14ac:dyDescent="0.25">
      <c r="B4" s="98">
        <f>C4/1.2</f>
        <v>541.66666666666674</v>
      </c>
      <c r="C4" s="5">
        <v>650</v>
      </c>
      <c r="D4" s="99">
        <f>C4*1.2</f>
        <v>780</v>
      </c>
      <c r="E4" s="99">
        <v>3500000</v>
      </c>
      <c r="F4" s="99">
        <f t="shared" si="0"/>
        <v>6461.538461538461</v>
      </c>
      <c r="G4" s="100">
        <f t="shared" si="1"/>
        <v>5384.6153846153848</v>
      </c>
      <c r="H4">
        <f t="shared" si="2"/>
        <v>4487.1794871794873</v>
      </c>
      <c r="I4">
        <v>2</v>
      </c>
      <c r="J4">
        <v>212</v>
      </c>
      <c r="N4">
        <v>32.99</v>
      </c>
      <c r="O4" s="86">
        <f>N4*10.764</f>
        <v>355.10435999999999</v>
      </c>
      <c r="P4" s="86">
        <f t="shared" ref="P4:P10" si="5">O4*1.2</f>
        <v>426.12523199999998</v>
      </c>
      <c r="Q4" s="86">
        <v>2500000</v>
      </c>
      <c r="R4" s="87">
        <f t="shared" si="3"/>
        <v>7040.1839053736203</v>
      </c>
      <c r="S4" s="87">
        <f t="shared" si="4"/>
        <v>5866.8199211446836</v>
      </c>
      <c r="T4" s="87"/>
      <c r="U4" s="88"/>
      <c r="V4" s="3"/>
      <c r="W4" s="3"/>
      <c r="X4" s="3"/>
      <c r="Y4" s="3"/>
    </row>
    <row r="5" spans="1:32" x14ac:dyDescent="0.25">
      <c r="B5" s="98">
        <f>C5/1.2</f>
        <v>479.16666666666669</v>
      </c>
      <c r="C5" s="5">
        <v>575</v>
      </c>
      <c r="D5" s="99">
        <f>C5*1.2</f>
        <v>690</v>
      </c>
      <c r="E5" s="99">
        <v>3300000</v>
      </c>
      <c r="F5" s="99">
        <f t="shared" si="0"/>
        <v>6886.95652173913</v>
      </c>
      <c r="G5" s="100">
        <f t="shared" si="1"/>
        <v>5739.130434782609</v>
      </c>
      <c r="H5">
        <f t="shared" si="2"/>
        <v>4782.608695652174</v>
      </c>
      <c r="I5">
        <v>12</v>
      </c>
      <c r="J5">
        <v>1202</v>
      </c>
      <c r="N5">
        <v>66.47</v>
      </c>
      <c r="O5" s="86">
        <f t="shared" ref="O5:O12" si="6">N5*10.764</f>
        <v>715.48307999999997</v>
      </c>
      <c r="P5" s="86">
        <f t="shared" si="5"/>
        <v>858.5796959999999</v>
      </c>
      <c r="Q5" s="86">
        <v>3820000</v>
      </c>
      <c r="R5" s="87">
        <f t="shared" si="3"/>
        <v>5339.0500862717818</v>
      </c>
      <c r="S5" s="87">
        <f t="shared" si="4"/>
        <v>4449.2084052264854</v>
      </c>
      <c r="T5" s="87"/>
      <c r="U5" s="88"/>
      <c r="V5" s="3"/>
      <c r="W5" s="3"/>
      <c r="X5" s="3"/>
      <c r="Y5" s="3"/>
    </row>
    <row r="6" spans="1:32" x14ac:dyDescent="0.25">
      <c r="B6" s="5">
        <v>580</v>
      </c>
      <c r="C6" s="5">
        <f>B6*1.2</f>
        <v>696</v>
      </c>
      <c r="D6" s="99">
        <f>C6*1.2</f>
        <v>835.19999999999993</v>
      </c>
      <c r="E6" s="99">
        <v>4300000</v>
      </c>
      <c r="F6" s="99">
        <f t="shared" si="0"/>
        <v>7413.7931034482763</v>
      </c>
      <c r="G6" s="100">
        <f t="shared" si="1"/>
        <v>6178.1609195402298</v>
      </c>
      <c r="H6">
        <f t="shared" si="2"/>
        <v>5148.4674329501922</v>
      </c>
      <c r="I6">
        <v>1</v>
      </c>
      <c r="J6">
        <v>101</v>
      </c>
      <c r="N6">
        <v>50.87</v>
      </c>
      <c r="O6" s="86">
        <f t="shared" si="6"/>
        <v>547.56467999999995</v>
      </c>
      <c r="P6" s="86">
        <f t="shared" si="5"/>
        <v>657.07761599999992</v>
      </c>
      <c r="Q6" s="86">
        <v>3000000</v>
      </c>
      <c r="R6" s="87">
        <f t="shared" si="3"/>
        <v>5478.8048053062885</v>
      </c>
      <c r="S6" s="87">
        <f t="shared" si="4"/>
        <v>4565.6706710885737</v>
      </c>
      <c r="T6" s="87"/>
      <c r="U6" s="88"/>
      <c r="V6" s="3"/>
      <c r="W6" s="3"/>
      <c r="X6" s="3"/>
      <c r="Y6" s="3"/>
    </row>
    <row r="7" spans="1:32" x14ac:dyDescent="0.25">
      <c r="B7" s="5">
        <f>C7/1.2</f>
        <v>875</v>
      </c>
      <c r="C7" s="5">
        <v>1050</v>
      </c>
      <c r="D7" s="99">
        <f>C7*1.2</f>
        <v>1260</v>
      </c>
      <c r="E7" s="99">
        <v>6500000</v>
      </c>
      <c r="F7" s="99">
        <f>E7/B7</f>
        <v>7428.5714285714284</v>
      </c>
      <c r="G7" s="77">
        <f t="shared" si="1"/>
        <v>6190.4761904761908</v>
      </c>
      <c r="H7">
        <f t="shared" si="2"/>
        <v>5158.730158730159</v>
      </c>
      <c r="I7" s="5">
        <v>4</v>
      </c>
      <c r="J7" s="5">
        <v>403</v>
      </c>
      <c r="K7" s="5"/>
      <c r="L7" s="5"/>
      <c r="M7" s="5"/>
      <c r="N7" s="5">
        <v>71.09</v>
      </c>
      <c r="O7" s="121">
        <f t="shared" si="6"/>
        <v>765.21276</v>
      </c>
      <c r="P7" s="121">
        <f t="shared" si="5"/>
        <v>918.255312</v>
      </c>
      <c r="Q7" s="121">
        <v>7074000</v>
      </c>
      <c r="R7" s="99">
        <f t="shared" si="3"/>
        <v>9244.4877683430168</v>
      </c>
      <c r="S7" s="99">
        <f t="shared" si="4"/>
        <v>7703.7398069525134</v>
      </c>
      <c r="T7" s="87"/>
      <c r="U7" s="88"/>
      <c r="V7" s="3"/>
      <c r="W7" s="3"/>
      <c r="X7" s="3"/>
      <c r="Y7" s="3"/>
    </row>
    <row r="8" spans="1:32" x14ac:dyDescent="0.25">
      <c r="B8">
        <v>720</v>
      </c>
      <c r="C8">
        <f>B8*1.2</f>
        <v>864</v>
      </c>
      <c r="D8" s="87">
        <f t="shared" ref="D8:D14" si="7">C8*1.2</f>
        <v>1036.8</v>
      </c>
      <c r="E8" s="87">
        <v>6500000</v>
      </c>
      <c r="F8" s="87">
        <f t="shared" ref="F8:F14" si="8">ROUND((E8/B8),0)</f>
        <v>9028</v>
      </c>
      <c r="G8" s="77">
        <f>E8/C8</f>
        <v>7523.1481481481478</v>
      </c>
      <c r="H8">
        <f t="shared" si="2"/>
        <v>6269.2901234567908</v>
      </c>
      <c r="I8">
        <v>4</v>
      </c>
      <c r="J8">
        <v>401</v>
      </c>
      <c r="O8" s="86">
        <v>1100</v>
      </c>
      <c r="P8" s="86">
        <f t="shared" si="5"/>
        <v>1320</v>
      </c>
      <c r="Q8" s="86">
        <v>6000000</v>
      </c>
      <c r="R8" s="87">
        <f t="shared" si="3"/>
        <v>5454.545454545455</v>
      </c>
      <c r="S8" s="87">
        <f t="shared" si="4"/>
        <v>4545.454545454545</v>
      </c>
      <c r="T8" s="87"/>
      <c r="U8" s="88"/>
      <c r="V8" s="3"/>
      <c r="W8" s="3"/>
      <c r="X8" s="3"/>
      <c r="Y8" s="3"/>
    </row>
    <row r="9" spans="1:32" x14ac:dyDescent="0.25">
      <c r="C9">
        <v>1115</v>
      </c>
      <c r="D9" s="87">
        <f t="shared" si="7"/>
        <v>1338</v>
      </c>
      <c r="E9" s="87">
        <v>6100000</v>
      </c>
      <c r="F9" s="87" t="e">
        <f t="shared" si="8"/>
        <v>#DIV/0!</v>
      </c>
      <c r="G9" s="77">
        <f t="shared" ref="G9:G10" si="9">E9/C9</f>
        <v>5470.8520179372199</v>
      </c>
      <c r="H9" t="e">
        <f t="shared" ref="H9:H13" si="10">F9/D9</f>
        <v>#DIV/0!</v>
      </c>
      <c r="I9">
        <v>3</v>
      </c>
      <c r="J9">
        <v>311</v>
      </c>
      <c r="N9">
        <v>29.35</v>
      </c>
      <c r="O9" s="86">
        <f t="shared" si="6"/>
        <v>315.92340000000002</v>
      </c>
      <c r="P9" s="86">
        <f t="shared" si="5"/>
        <v>379.10808000000003</v>
      </c>
      <c r="Q9" s="86">
        <v>2000000</v>
      </c>
      <c r="R9" s="87">
        <f t="shared" si="3"/>
        <v>6330.6485053022343</v>
      </c>
      <c r="S9" s="87">
        <f t="shared" si="4"/>
        <v>5275.5404210851948</v>
      </c>
      <c r="T9" s="87"/>
      <c r="U9" s="3"/>
      <c r="V9" s="3"/>
      <c r="W9" s="3"/>
      <c r="X9" s="3"/>
      <c r="Y9" s="3"/>
    </row>
    <row r="10" spans="1:32" ht="16.5" x14ac:dyDescent="0.3">
      <c r="C10">
        <f t="shared" ref="C8:C14" si="11">B10*1.1</f>
        <v>0</v>
      </c>
      <c r="D10" s="87">
        <v>0</v>
      </c>
      <c r="E10" s="87"/>
      <c r="F10" s="87" t="e">
        <f t="shared" si="8"/>
        <v>#DIV/0!</v>
      </c>
      <c r="G10" s="77" t="e">
        <f t="shared" si="9"/>
        <v>#DIV/0!</v>
      </c>
      <c r="H10" t="e">
        <f t="shared" si="10"/>
        <v>#DIV/0!</v>
      </c>
      <c r="I10">
        <v>3</v>
      </c>
      <c r="J10">
        <v>309</v>
      </c>
      <c r="N10">
        <v>31.38</v>
      </c>
      <c r="O10" s="86">
        <f t="shared" si="6"/>
        <v>337.77431999999999</v>
      </c>
      <c r="P10" s="86">
        <f t="shared" si="5"/>
        <v>405.329184</v>
      </c>
      <c r="Q10" s="86">
        <v>2400000</v>
      </c>
      <c r="R10" s="87">
        <f t="shared" si="3"/>
        <v>7105.3358940963899</v>
      </c>
      <c r="S10" s="87">
        <f t="shared" si="4"/>
        <v>5921.1132450803243</v>
      </c>
      <c r="T10" s="87"/>
      <c r="U10" s="3"/>
      <c r="V10" s="3"/>
      <c r="W10" s="89"/>
      <c r="X10" s="90"/>
      <c r="Y10" s="90"/>
      <c r="Z10" s="22"/>
      <c r="AA10" s="22"/>
      <c r="AB10" s="22"/>
      <c r="AC10" s="22"/>
      <c r="AD10" s="22"/>
    </row>
    <row r="11" spans="1:32" ht="18.75" x14ac:dyDescent="0.25">
      <c r="C11">
        <f t="shared" si="11"/>
        <v>0</v>
      </c>
      <c r="D11">
        <f t="shared" si="7"/>
        <v>0</v>
      </c>
      <c r="E11" s="87"/>
      <c r="F11" t="e">
        <f t="shared" si="8"/>
        <v>#DIV/0!</v>
      </c>
      <c r="G11" t="e">
        <f t="shared" ref="G10:G14" si="12">ROUND((E11/C11),0)</f>
        <v>#DIV/0!</v>
      </c>
      <c r="H11" t="e">
        <f t="shared" si="10"/>
        <v>#DIV/0!</v>
      </c>
      <c r="O11" s="86">
        <f t="shared" si="6"/>
        <v>0</v>
      </c>
      <c r="R11" s="87">
        <f t="shared" ref="R11:R12" si="13">Q11*1.1</f>
        <v>0</v>
      </c>
      <c r="S11" s="87"/>
      <c r="T11" s="87"/>
      <c r="U11" s="3"/>
      <c r="V11" s="3"/>
      <c r="W11" s="91"/>
      <c r="X11" s="3"/>
      <c r="Y11" s="3"/>
    </row>
    <row r="12" spans="1:32" x14ac:dyDescent="0.25">
      <c r="C12">
        <f t="shared" si="11"/>
        <v>0</v>
      </c>
      <c r="D12">
        <f t="shared" si="7"/>
        <v>0</v>
      </c>
      <c r="E12" s="87"/>
      <c r="F12" t="e">
        <f t="shared" si="8"/>
        <v>#DIV/0!</v>
      </c>
      <c r="G12" t="e">
        <f t="shared" si="12"/>
        <v>#DIV/0!</v>
      </c>
      <c r="H12" t="e">
        <f t="shared" si="10"/>
        <v>#DIV/0!</v>
      </c>
      <c r="I12">
        <f t="shared" ref="I12:I14" si="14">U12</f>
        <v>0</v>
      </c>
      <c r="J12">
        <f t="shared" ref="J12:J14" si="15">V12</f>
        <v>0</v>
      </c>
      <c r="O12" s="86">
        <f t="shared" si="6"/>
        <v>0</v>
      </c>
      <c r="R12" s="87">
        <f t="shared" si="13"/>
        <v>0</v>
      </c>
      <c r="S12" s="87"/>
      <c r="T12" s="87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11"/>
        <v>0</v>
      </c>
      <c r="D13">
        <f t="shared" si="7"/>
        <v>0</v>
      </c>
      <c r="E13" s="87"/>
      <c r="F13" t="e">
        <f t="shared" si="8"/>
        <v>#DIV/0!</v>
      </c>
      <c r="G13" t="e">
        <f t="shared" si="12"/>
        <v>#DIV/0!</v>
      </c>
      <c r="H13" t="e">
        <f t="shared" si="10"/>
        <v>#DIV/0!</v>
      </c>
      <c r="I13">
        <f t="shared" si="14"/>
        <v>0</v>
      </c>
      <c r="J13">
        <f t="shared" si="15"/>
        <v>0</v>
      </c>
      <c r="S13" s="87"/>
      <c r="T13" s="87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1"/>
        <v>0</v>
      </c>
      <c r="D14">
        <f t="shared" si="7"/>
        <v>0</v>
      </c>
      <c r="E14" s="87"/>
      <c r="F14" t="e">
        <f t="shared" si="8"/>
        <v>#DIV/0!</v>
      </c>
      <c r="G14" t="e">
        <f t="shared" si="12"/>
        <v>#DIV/0!</v>
      </c>
      <c r="H14" t="e">
        <f t="shared" ref="H14" si="16">ROUND((E14/D14),0)</f>
        <v>#DIV/0!</v>
      </c>
      <c r="I14">
        <f t="shared" si="14"/>
        <v>0</v>
      </c>
      <c r="J14">
        <f t="shared" si="15"/>
        <v>0</v>
      </c>
      <c r="S14" s="87"/>
      <c r="T14" s="87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7">B15*1.2</f>
        <v>0</v>
      </c>
      <c r="D15">
        <f t="shared" ref="D15:D18" si="18">C15*1.2</f>
        <v>0</v>
      </c>
      <c r="E15" s="87"/>
      <c r="F15" t="e">
        <f t="shared" ref="F15:F18" si="19">ROUND((E15/B15),0)</f>
        <v>#DIV/0!</v>
      </c>
      <c r="G15" t="e">
        <f t="shared" ref="G15:G18" si="20">ROUND((E15/C15),0)</f>
        <v>#DIV/0!</v>
      </c>
      <c r="H15" t="e">
        <f t="shared" ref="H15:H18" si="21">ROUND((E15/D15),0)</f>
        <v>#DIV/0!</v>
      </c>
      <c r="I15">
        <f t="shared" ref="I15:J18" si="22">U15</f>
        <v>0</v>
      </c>
      <c r="J15">
        <f t="shared" si="22"/>
        <v>0</v>
      </c>
      <c r="S15" s="87"/>
      <c r="T15" s="87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3">B16*1.2</f>
        <v>0</v>
      </c>
      <c r="D16">
        <f t="shared" si="18"/>
        <v>0</v>
      </c>
      <c r="E16" s="87"/>
      <c r="F16" t="e">
        <f t="shared" si="19"/>
        <v>#DIV/0!</v>
      </c>
      <c r="G16" t="e">
        <f t="shared" si="20"/>
        <v>#DIV/0!</v>
      </c>
      <c r="H16" t="e">
        <f t="shared" si="21"/>
        <v>#DIV/0!</v>
      </c>
      <c r="I16">
        <f t="shared" si="22"/>
        <v>0</v>
      </c>
      <c r="J16">
        <f t="shared" si="22"/>
        <v>0</v>
      </c>
      <c r="S16" s="87"/>
      <c r="T16" s="87"/>
    </row>
    <row r="17" spans="1:25" x14ac:dyDescent="0.25">
      <c r="B17">
        <f t="shared" ref="B17:B18" si="24">O17</f>
        <v>0</v>
      </c>
      <c r="C17">
        <f t="shared" si="23"/>
        <v>0</v>
      </c>
      <c r="D17">
        <f t="shared" si="18"/>
        <v>0</v>
      </c>
      <c r="E17" s="87"/>
      <c r="F17" t="e">
        <f t="shared" si="19"/>
        <v>#DIV/0!</v>
      </c>
      <c r="G17" t="e">
        <f t="shared" si="20"/>
        <v>#DIV/0!</v>
      </c>
      <c r="H17" t="e">
        <f t="shared" si="21"/>
        <v>#DIV/0!</v>
      </c>
      <c r="I17">
        <f t="shared" si="22"/>
        <v>0</v>
      </c>
      <c r="J17">
        <f t="shared" si="22"/>
        <v>0</v>
      </c>
      <c r="S17" s="87"/>
      <c r="T17" s="87"/>
    </row>
    <row r="18" spans="1:25" x14ac:dyDescent="0.25">
      <c r="B18">
        <f t="shared" si="24"/>
        <v>0</v>
      </c>
      <c r="C18">
        <f t="shared" si="23"/>
        <v>0</v>
      </c>
      <c r="D18">
        <f t="shared" si="18"/>
        <v>0</v>
      </c>
      <c r="E18" s="87"/>
      <c r="F18" t="e">
        <f t="shared" si="19"/>
        <v>#DIV/0!</v>
      </c>
      <c r="G18" t="e">
        <f t="shared" si="20"/>
        <v>#DIV/0!</v>
      </c>
      <c r="H18" t="e">
        <f t="shared" si="21"/>
        <v>#DIV/0!</v>
      </c>
      <c r="I18">
        <f t="shared" si="22"/>
        <v>0</v>
      </c>
      <c r="J18">
        <f t="shared" si="22"/>
        <v>0</v>
      </c>
      <c r="S18" s="87"/>
      <c r="T18" s="87"/>
    </row>
    <row r="19" spans="1:25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s="6" customFormat="1" x14ac:dyDescent="0.25">
      <c r="A21" s="77"/>
      <c r="B21" s="78"/>
      <c r="C21" s="78"/>
      <c r="D21" s="78"/>
      <c r="E21" s="78"/>
      <c r="F21" s="79" t="s">
        <v>65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6" customFormat="1" ht="16.5" x14ac:dyDescent="0.3">
      <c r="A22" s="77"/>
      <c r="B22" s="78"/>
      <c r="C22" s="78" t="s">
        <v>63</v>
      </c>
      <c r="D22" s="78"/>
      <c r="E22" s="92"/>
      <c r="F22" s="80" t="s">
        <v>64</v>
      </c>
      <c r="G22" s="80">
        <v>394</v>
      </c>
      <c r="H22" s="78"/>
      <c r="I22" s="77">
        <f>G22*9500</f>
        <v>3743000</v>
      </c>
      <c r="J22" s="77"/>
      <c r="K22" s="77"/>
      <c r="L22" s="77"/>
      <c r="M22" s="77"/>
      <c r="N22" s="77"/>
      <c r="O22" s="77"/>
      <c r="P22" s="77"/>
      <c r="Q22" s="77"/>
    </row>
    <row r="23" spans="1:25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60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  <c r="P23" s="77"/>
      <c r="Q23" s="77"/>
    </row>
    <row r="24" spans="1:25" s="6" customFormat="1" x14ac:dyDescent="0.25">
      <c r="A24" s="77"/>
      <c r="B24" s="78"/>
      <c r="C24" s="78"/>
      <c r="D24" s="78"/>
      <c r="E24" s="78"/>
      <c r="F24" s="80" t="s">
        <v>66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  <c r="P24" s="77"/>
      <c r="Q24" s="77"/>
    </row>
    <row r="25" spans="1:25" s="6" customFormat="1" x14ac:dyDescent="0.25">
      <c r="B25" s="78"/>
      <c r="C25" s="78"/>
      <c r="D25" s="78"/>
      <c r="E25" s="78"/>
      <c r="F25" s="81" t="s">
        <v>67</v>
      </c>
      <c r="G25" s="81">
        <f>G22+G23+G24</f>
        <v>394</v>
      </c>
      <c r="H25" s="78"/>
      <c r="I25" s="77"/>
      <c r="J25" s="77"/>
      <c r="K25" s="77"/>
      <c r="L25" s="77"/>
      <c r="M25" s="77"/>
      <c r="N25" s="77"/>
    </row>
    <row r="26" spans="1:25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  <c r="N26" s="77"/>
    </row>
    <row r="27" spans="1:25" s="6" customFormat="1" x14ac:dyDescent="0.25">
      <c r="B27" s="78"/>
      <c r="C27" s="78"/>
      <c r="D27" s="78"/>
      <c r="E27" s="78"/>
      <c r="F27" s="80" t="s">
        <v>59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  <c r="N27" s="77"/>
    </row>
    <row r="28" spans="1:25" s="6" customFormat="1" x14ac:dyDescent="0.25">
      <c r="B28" s="78"/>
      <c r="C28" s="78"/>
      <c r="D28" s="78"/>
      <c r="E28" s="78"/>
      <c r="F28" s="80" t="s">
        <v>60</v>
      </c>
      <c r="G28" s="80">
        <v>0</v>
      </c>
      <c r="H28" s="78"/>
      <c r="I28" s="77"/>
      <c r="J28" s="77"/>
      <c r="K28" s="77"/>
      <c r="L28" s="77"/>
      <c r="M28" s="77"/>
      <c r="N28" s="77"/>
    </row>
    <row r="29" spans="1:25" s="6" customFormat="1" x14ac:dyDescent="0.25">
      <c r="B29" s="78"/>
      <c r="C29" s="78"/>
      <c r="D29" s="78"/>
      <c r="E29" s="78"/>
      <c r="F29" s="80" t="s">
        <v>58</v>
      </c>
      <c r="G29" s="80">
        <v>0</v>
      </c>
      <c r="H29" s="78"/>
      <c r="I29" s="77"/>
      <c r="J29" s="77"/>
      <c r="K29" s="77"/>
      <c r="L29" s="77"/>
      <c r="M29" s="77"/>
      <c r="N29" s="77"/>
    </row>
    <row r="30" spans="1:25" s="6" customFormat="1" x14ac:dyDescent="0.25">
      <c r="B30" s="78"/>
      <c r="C30" s="82"/>
      <c r="D30" s="82"/>
      <c r="E30" s="78"/>
      <c r="F30" s="81" t="s">
        <v>61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N30" s="77"/>
      <c r="O30" s="34"/>
      <c r="P30" s="34"/>
      <c r="Q30" s="34"/>
      <c r="R30" s="34"/>
    </row>
    <row r="31" spans="1:25" s="6" customFormat="1" x14ac:dyDescent="0.25">
      <c r="B31" s="78"/>
      <c r="C31" s="82"/>
      <c r="D31" s="82"/>
      <c r="E31" s="78"/>
      <c r="F31" s="81" t="s">
        <v>62</v>
      </c>
      <c r="G31" s="80">
        <f>G30</f>
        <v>0</v>
      </c>
      <c r="H31" s="78" t="e">
        <f>G30/G31</f>
        <v>#DIV/0!</v>
      </c>
      <c r="I31" s="77" t="s">
        <v>43</v>
      </c>
      <c r="J31" s="77"/>
      <c r="K31" s="77"/>
      <c r="L31" s="77"/>
      <c r="M31" s="77"/>
      <c r="N31" s="77"/>
    </row>
    <row r="32" spans="1:25" s="6" customFormat="1" x14ac:dyDescent="0.25">
      <c r="B32" s="78"/>
      <c r="C32" s="82"/>
      <c r="D32" s="82"/>
      <c r="E32" s="78"/>
      <c r="F32" s="80" t="s">
        <v>41</v>
      </c>
      <c r="G32" s="80">
        <v>10000</v>
      </c>
      <c r="H32" s="78"/>
      <c r="I32" s="77"/>
      <c r="J32" s="77"/>
      <c r="K32" s="77"/>
      <c r="L32" s="77"/>
      <c r="M32" s="77"/>
      <c r="N32" s="77"/>
    </row>
    <row r="33" spans="2:21" s="6" customFormat="1" x14ac:dyDescent="0.25">
      <c r="B33" s="78"/>
      <c r="C33" s="82"/>
      <c r="D33" s="82"/>
      <c r="E33" s="78"/>
      <c r="F33" s="81" t="s">
        <v>42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  <c r="N33" s="77"/>
    </row>
    <row r="34" spans="2:21" s="6" customFormat="1" x14ac:dyDescent="0.25">
      <c r="B34" s="78"/>
      <c r="C34" s="82"/>
      <c r="D34" s="82"/>
      <c r="E34" s="78"/>
      <c r="F34" s="81" t="s">
        <v>20</v>
      </c>
      <c r="G34" s="81">
        <f>G33*90%</f>
        <v>3546000</v>
      </c>
      <c r="H34" s="78"/>
      <c r="I34" s="77"/>
      <c r="J34" s="77"/>
      <c r="K34" s="77"/>
      <c r="L34" s="77"/>
      <c r="M34" s="77"/>
      <c r="N34" s="77"/>
    </row>
    <row r="35" spans="2:21" s="6" customFormat="1" x14ac:dyDescent="0.25">
      <c r="B35" s="78"/>
      <c r="C35" s="82"/>
      <c r="D35" s="82"/>
      <c r="E35" s="78"/>
      <c r="F35" s="81" t="s">
        <v>21</v>
      </c>
      <c r="G35" s="81">
        <f>G33*80%</f>
        <v>3152000</v>
      </c>
      <c r="H35" s="78"/>
      <c r="I35" s="77"/>
      <c r="J35" s="77"/>
      <c r="K35" s="77"/>
      <c r="L35" s="77"/>
      <c r="M35" s="77"/>
      <c r="N35" s="77"/>
    </row>
    <row r="36" spans="2:21" x14ac:dyDescent="0.25">
      <c r="B36" s="82"/>
      <c r="C36" s="82"/>
      <c r="D36" s="82"/>
      <c r="E36" s="82"/>
      <c r="F36" s="82"/>
      <c r="G36" s="82"/>
      <c r="H36" s="82"/>
    </row>
    <row r="37" spans="2:21" x14ac:dyDescent="0.25">
      <c r="B37" s="82"/>
      <c r="C37" s="82"/>
      <c r="D37" s="82"/>
      <c r="E37" s="82"/>
      <c r="F37" s="82"/>
      <c r="G37" s="82"/>
      <c r="H37" s="82"/>
      <c r="O37" s="6"/>
      <c r="P37" s="6"/>
      <c r="Q37" s="6"/>
      <c r="R37" s="6"/>
      <c r="S37" s="6"/>
      <c r="T37" s="6"/>
      <c r="U37" s="6"/>
    </row>
    <row r="38" spans="2:21" x14ac:dyDescent="0.25">
      <c r="B38" s="82"/>
      <c r="C38" s="82"/>
      <c r="D38" s="82"/>
      <c r="E38" s="82"/>
      <c r="F38" s="82"/>
      <c r="G38" s="82"/>
      <c r="H38" s="82"/>
      <c r="O38" s="6"/>
      <c r="P38" s="6"/>
      <c r="Q38" s="6"/>
      <c r="R38" s="6"/>
      <c r="S38" s="6"/>
      <c r="T38" s="6"/>
      <c r="U38" s="6"/>
    </row>
    <row r="39" spans="2:21" x14ac:dyDescent="0.25">
      <c r="B39" s="82"/>
      <c r="C39" s="82"/>
      <c r="D39" s="82"/>
      <c r="E39" s="82"/>
      <c r="F39" s="82"/>
      <c r="G39" s="82"/>
      <c r="H39" s="82"/>
      <c r="O39" s="6"/>
      <c r="P39" s="6"/>
      <c r="Q39" s="6"/>
      <c r="R39" s="6"/>
      <c r="S39" s="6"/>
      <c r="T39" s="6"/>
      <c r="U39" s="6"/>
    </row>
    <row r="40" spans="2:21" x14ac:dyDescent="0.25">
      <c r="B40" s="82"/>
      <c r="C40" s="82"/>
      <c r="D40" s="82"/>
      <c r="E40" s="82"/>
      <c r="F40" s="82"/>
      <c r="G40" s="82"/>
      <c r="H40" s="82"/>
      <c r="O40" s="6"/>
      <c r="P40" s="6"/>
      <c r="Q40" s="6"/>
      <c r="R40" s="6"/>
      <c r="S40" s="6"/>
      <c r="T40" s="6"/>
      <c r="U40" s="6"/>
    </row>
    <row r="41" spans="2:21" x14ac:dyDescent="0.25">
      <c r="B41" s="82"/>
      <c r="C41" s="82"/>
      <c r="D41" s="82"/>
      <c r="E41" s="82"/>
      <c r="F41" s="82"/>
      <c r="G41" s="82"/>
      <c r="H41" s="82"/>
      <c r="O41" s="6"/>
      <c r="P41" s="6"/>
      <c r="Q41" s="6"/>
      <c r="R41" s="6"/>
      <c r="S41" s="6"/>
      <c r="T41" s="6"/>
      <c r="U41" s="6"/>
    </row>
    <row r="42" spans="2:21" x14ac:dyDescent="0.25">
      <c r="B42" s="82"/>
      <c r="C42" s="82"/>
      <c r="D42" s="82"/>
      <c r="E42" s="82"/>
      <c r="F42" s="82"/>
      <c r="G42" s="82"/>
      <c r="H42" s="82"/>
      <c r="O42" s="34"/>
      <c r="P42" s="34"/>
      <c r="Q42" s="34"/>
      <c r="R42" s="34"/>
      <c r="S42" s="6"/>
      <c r="T42" s="6"/>
      <c r="U42" s="6"/>
    </row>
    <row r="43" spans="2:21" x14ac:dyDescent="0.25">
      <c r="B43" s="82"/>
      <c r="C43" s="82"/>
      <c r="D43" s="82"/>
      <c r="E43" s="82"/>
      <c r="F43" s="82"/>
      <c r="G43" s="82"/>
      <c r="H43" s="82"/>
      <c r="O43" s="6"/>
      <c r="P43" s="6"/>
      <c r="Q43" s="6"/>
      <c r="R43" s="6"/>
      <c r="S43" s="6"/>
      <c r="T43" s="6"/>
      <c r="U43" s="6"/>
    </row>
    <row r="44" spans="2:21" x14ac:dyDescent="0.25">
      <c r="B44" s="82"/>
      <c r="C44" s="82"/>
      <c r="D44" s="82"/>
      <c r="E44" s="82"/>
      <c r="F44" s="82"/>
      <c r="G44" s="82"/>
      <c r="H44" s="82"/>
      <c r="O44" s="6"/>
      <c r="P44" s="6"/>
      <c r="Q44" s="6"/>
      <c r="R44" s="6"/>
      <c r="S44" s="6"/>
      <c r="T44" s="6"/>
      <c r="U44" s="6"/>
    </row>
    <row r="45" spans="2:21" x14ac:dyDescent="0.25">
      <c r="O45" s="6"/>
      <c r="P45" s="6"/>
      <c r="Q45" s="6"/>
      <c r="R45" s="6"/>
      <c r="S45" s="6"/>
      <c r="T45" s="6"/>
      <c r="U45" s="6"/>
    </row>
    <row r="48" spans="2:21" x14ac:dyDescent="0.25">
      <c r="O48" s="6"/>
      <c r="P48" s="6"/>
      <c r="Q48" s="6"/>
      <c r="R48" s="6"/>
      <c r="S48" s="6"/>
      <c r="T48" s="6"/>
      <c r="U48" s="6"/>
    </row>
    <row r="49" spans="15:21" x14ac:dyDescent="0.25">
      <c r="O49" s="6"/>
      <c r="P49" s="6"/>
      <c r="Q49" s="6"/>
      <c r="R49" s="6"/>
      <c r="S49" s="6"/>
      <c r="T49" s="6"/>
      <c r="U49" s="6"/>
    </row>
    <row r="50" spans="15:21" x14ac:dyDescent="0.25">
      <c r="O50" s="6"/>
      <c r="P50" s="6"/>
      <c r="Q50" s="6"/>
      <c r="R50" s="6"/>
      <c r="S50" s="6"/>
      <c r="T50" s="6"/>
      <c r="U50" s="6"/>
    </row>
    <row r="51" spans="15:21" x14ac:dyDescent="0.25">
      <c r="O51" s="6"/>
      <c r="P51" s="6"/>
      <c r="Q51" s="6"/>
      <c r="R51" s="6"/>
      <c r="S51" s="6"/>
      <c r="T51" s="6"/>
      <c r="U51" s="6"/>
    </row>
    <row r="52" spans="15:21" x14ac:dyDescent="0.25">
      <c r="O52" s="34"/>
      <c r="P52" s="34"/>
      <c r="Q52" s="34"/>
      <c r="R52" s="34"/>
      <c r="S52" s="6"/>
      <c r="T52" s="6"/>
      <c r="U52" s="6"/>
    </row>
    <row r="53" spans="15:21" x14ac:dyDescent="0.25">
      <c r="O53" s="6"/>
      <c r="P53" s="6"/>
      <c r="Q53" s="6"/>
      <c r="R53" s="6"/>
      <c r="S53" s="6"/>
      <c r="T53" s="6"/>
      <c r="U53" s="6"/>
    </row>
    <row r="54" spans="15:21" x14ac:dyDescent="0.25">
      <c r="O54" s="6"/>
      <c r="P54" s="6"/>
      <c r="Q54" s="6"/>
      <c r="R54" s="6"/>
      <c r="S54" s="6"/>
      <c r="T54" s="6"/>
      <c r="U54" s="6"/>
    </row>
    <row r="55" spans="15:21" x14ac:dyDescent="0.25"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zoomScale="130" zoomScaleNormal="130" workbookViewId="0"/>
  </sheetViews>
  <sheetFormatPr defaultRowHeight="15" x14ac:dyDescent="0.25"/>
  <sheetData>
    <row r="117" spans="6:13" x14ac:dyDescent="0.25">
      <c r="F117" s="105" t="s">
        <v>57</v>
      </c>
      <c r="G117" s="105"/>
      <c r="H117" s="105"/>
      <c r="I117" s="105"/>
      <c r="J117" s="105"/>
      <c r="K117" s="105"/>
      <c r="L117" s="105"/>
      <c r="M117" s="105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322" workbookViewId="0">
      <selection activeCell="A326" sqref="A3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L13:R140"/>
  <sheetViews>
    <sheetView topLeftCell="A126" zoomScale="130" zoomScaleNormal="130" workbookViewId="0">
      <selection activeCell="P139" sqref="P139"/>
    </sheetView>
  </sheetViews>
  <sheetFormatPr defaultRowHeight="15" x14ac:dyDescent="0.25"/>
  <sheetData>
    <row r="13" spans="16:17" x14ac:dyDescent="0.25">
      <c r="P13" t="s">
        <v>76</v>
      </c>
      <c r="Q13">
        <v>22</v>
      </c>
    </row>
    <row r="59" spans="17:18" x14ac:dyDescent="0.25">
      <c r="Q59" t="s">
        <v>76</v>
      </c>
      <c r="R59">
        <v>1</v>
      </c>
    </row>
    <row r="88" spans="17:18" x14ac:dyDescent="0.25">
      <c r="Q88" t="s">
        <v>76</v>
      </c>
      <c r="R88">
        <v>4</v>
      </c>
    </row>
    <row r="140" spans="12:13" x14ac:dyDescent="0.25">
      <c r="L140" t="s">
        <v>76</v>
      </c>
      <c r="M140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2024-11-28T10:18:14Z</dcterms:modified>
</cp:coreProperties>
</file>