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/>
  <mc:AlternateContent xmlns:mc="http://schemas.openxmlformats.org/markup-compatibility/2006">
    <mc:Choice Requires="x15">
      <x15ac:absPath xmlns:x15ac="http://schemas.microsoft.com/office/spreadsheetml/2010/11/ac" url="D:\Cosmos Bank\IMCS Thane Branch\"/>
    </mc:Choice>
  </mc:AlternateContent>
  <xr:revisionPtr revIDLastSave="0" documentId="13_ncr:1_{58D542E6-7BA9-4A2C-9FD1-75644E31AA23}" xr6:coauthVersionLast="47" xr6:coauthVersionMax="47" xr10:uidLastSave="{00000000-0000-0000-0000-000000000000}"/>
  <bookViews>
    <workbookView xWindow="-120" yWindow="-120" windowWidth="29040" windowHeight="15720" tabRatio="932" activeTab="1" xr2:uid="{00000000-000D-0000-FFFF-FFFF00000000}"/>
  </bookViews>
  <sheets>
    <sheet name="Depreciation" sheetId="25" r:id="rId1"/>
    <sheet name="Calculation" sheetId="23" r:id="rId2"/>
    <sheet name="20-20" sheetId="4" r:id="rId3"/>
    <sheet name="RR" sheetId="42" r:id="rId4"/>
    <sheet name="Rates" sheetId="46" r:id="rId5"/>
    <sheet name="Area Page" sheetId="45" r:id="rId6"/>
  </sheets>
  <calcPr calcId="191029"/>
</workbook>
</file>

<file path=xl/calcChain.xml><?xml version="1.0" encoding="utf-8"?>
<calcChain xmlns="http://schemas.openxmlformats.org/spreadsheetml/2006/main">
  <c r="B6" i="4" l="1"/>
  <c r="N3" i="4"/>
  <c r="J33" i="23"/>
  <c r="I24" i="23"/>
  <c r="I22" i="23"/>
  <c r="O2" i="4"/>
  <c r="C10" i="4"/>
  <c r="C9" i="4"/>
  <c r="C8" i="4"/>
  <c r="C7" i="4" l="1"/>
  <c r="D6" i="4"/>
  <c r="D5" i="4"/>
  <c r="D4" i="4"/>
  <c r="D3" i="4"/>
  <c r="C2" i="4"/>
  <c r="D2" i="4" s="1"/>
  <c r="H24" i="23"/>
  <c r="I3" i="23"/>
  <c r="Q12" i="4"/>
  <c r="Q11" i="4"/>
  <c r="R11" i="4"/>
  <c r="R12" i="4"/>
  <c r="R13" i="4"/>
  <c r="R10" i="4"/>
  <c r="R9" i="4"/>
  <c r="Q8" i="4"/>
  <c r="Q9" i="4" l="1"/>
  <c r="R8" i="4"/>
  <c r="Q10" i="4"/>
  <c r="C24" i="23"/>
  <c r="D23" i="23"/>
  <c r="R7" i="4"/>
  <c r="Q6" i="4"/>
  <c r="R6" i="4"/>
  <c r="Q5" i="4"/>
  <c r="Q2" i="4"/>
  <c r="R3" i="4"/>
  <c r="R5" i="4"/>
  <c r="R2" i="4"/>
  <c r="H3" i="4"/>
  <c r="G4" i="4"/>
  <c r="G5" i="4"/>
  <c r="G6" i="4"/>
  <c r="H5" i="4"/>
  <c r="D7" i="4"/>
  <c r="H7" i="4" s="1"/>
  <c r="D8" i="4"/>
  <c r="H8" i="4" s="1"/>
  <c r="H9" i="4"/>
  <c r="D10" i="4"/>
  <c r="H10" i="4" s="1"/>
  <c r="H4" i="4"/>
  <c r="F5" i="4"/>
  <c r="F6" i="4"/>
  <c r="F7" i="4"/>
  <c r="G7" i="4"/>
  <c r="F8" i="4"/>
  <c r="G8" i="4"/>
  <c r="F9" i="4"/>
  <c r="G9" i="4"/>
  <c r="G10" i="4"/>
  <c r="F11" i="4"/>
  <c r="F12" i="4"/>
  <c r="F13" i="4"/>
  <c r="F14" i="4"/>
  <c r="F15" i="4"/>
  <c r="F16" i="4"/>
  <c r="Q3" i="4" l="1"/>
  <c r="Q7" i="4"/>
  <c r="G3" i="4"/>
  <c r="H6" i="4"/>
  <c r="G2" i="4"/>
  <c r="C7" i="23"/>
  <c r="D2" i="25"/>
  <c r="C23" i="23" l="1"/>
  <c r="C16" i="4" l="1"/>
  <c r="G25" i="4"/>
  <c r="G36" i="4" s="1"/>
  <c r="C11" i="4"/>
  <c r="F10" i="4"/>
  <c r="D11" i="4" l="1"/>
  <c r="H11" i="4" s="1"/>
  <c r="G11" i="4"/>
  <c r="G16" i="4"/>
  <c r="D16" i="4"/>
  <c r="H16" i="4" s="1"/>
  <c r="R18" i="4"/>
  <c r="C14" i="23"/>
  <c r="C3" i="23"/>
  <c r="C14" i="25" l="1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E2" i="25"/>
  <c r="D9" i="25" l="1"/>
  <c r="C10" i="25" s="1"/>
  <c r="E10" i="25" s="1"/>
  <c r="E5" i="25"/>
  <c r="H2" i="4" l="1"/>
  <c r="C12" i="4"/>
  <c r="G30" i="4"/>
  <c r="G34" i="4" s="1"/>
  <c r="C14" i="4"/>
  <c r="J14" i="4"/>
  <c r="I14" i="4"/>
  <c r="C13" i="4"/>
  <c r="J13" i="4"/>
  <c r="I13" i="4"/>
  <c r="J12" i="4"/>
  <c r="J11" i="4"/>
  <c r="J9" i="4"/>
  <c r="D14" i="4" l="1"/>
  <c r="H14" i="4" s="1"/>
  <c r="G14" i="4"/>
  <c r="G13" i="4"/>
  <c r="D13" i="4"/>
  <c r="H13" i="4" s="1"/>
  <c r="G12" i="4"/>
  <c r="D12" i="4"/>
  <c r="H12" i="4" s="1"/>
  <c r="H34" i="4"/>
  <c r="I30" i="4"/>
  <c r="G37" i="4"/>
  <c r="F2" i="4"/>
  <c r="G38" i="4" l="1"/>
  <c r="I27" i="4"/>
  <c r="H36" i="4"/>
  <c r="C84" i="23" l="1"/>
  <c r="C8" i="23"/>
  <c r="C6" i="23"/>
  <c r="C10" i="23" l="1"/>
  <c r="C11" i="23" s="1"/>
  <c r="C12" i="23" s="1"/>
  <c r="C13" i="23" s="1"/>
  <c r="C16" i="23" l="1"/>
  <c r="C19" i="23" s="1"/>
  <c r="C20" i="23" l="1"/>
  <c r="J18" i="4"/>
  <c r="I18" i="4"/>
  <c r="E18" i="4"/>
  <c r="J17" i="4"/>
  <c r="I17" i="4"/>
  <c r="E17" i="4"/>
  <c r="J16" i="4"/>
  <c r="I16" i="4"/>
  <c r="J15" i="4"/>
  <c r="I15" i="4"/>
  <c r="C25" i="23" l="1"/>
  <c r="C21" i="23"/>
  <c r="F32" i="23"/>
  <c r="F33" i="23" s="1"/>
  <c r="B17" i="4"/>
  <c r="B18" i="4"/>
  <c r="H33" i="23" l="1"/>
  <c r="F34" i="23"/>
  <c r="C18" i="4"/>
  <c r="G18" i="4" s="1"/>
  <c r="F18" i="4"/>
  <c r="C17" i="4"/>
  <c r="F17" i="4"/>
  <c r="C15" i="4"/>
  <c r="D18" i="4"/>
  <c r="H18" i="4" s="1"/>
  <c r="G17" i="4" l="1"/>
  <c r="D17" i="4"/>
  <c r="H17" i="4" s="1"/>
  <c r="D15" i="4"/>
  <c r="H15" i="4" s="1"/>
  <c r="G15" i="4"/>
</calcChain>
</file>

<file path=xl/sharedStrings.xml><?xml version="1.0" encoding="utf-8"?>
<sst xmlns="http://schemas.openxmlformats.org/spreadsheetml/2006/main" count="104" uniqueCount="82">
  <si>
    <t>Sr. No.</t>
  </si>
  <si>
    <t>Value</t>
  </si>
  <si>
    <t>Floor</t>
  </si>
  <si>
    <t>Total Floor</t>
  </si>
  <si>
    <t>Carpet area</t>
  </si>
  <si>
    <t>Rate on Carpet area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</si>
  <si>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</si>
  <si>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</si>
  <si>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</si>
  <si>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</si>
  <si>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</si>
  <si>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</si>
  <si>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</si>
  <si>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</si>
  <si>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</si>
  <si>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</si>
  <si>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</si>
  <si>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</si>
  <si>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</si>
  <si>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</si>
  <si>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</si>
  <si>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</si>
  <si>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</si>
  <si>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</si>
  <si>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</si>
  <si>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Mumbai</t>
  </si>
  <si>
    <t>Thane</t>
  </si>
  <si>
    <t>%</t>
  </si>
  <si>
    <t>5-10</t>
  </si>
  <si>
    <t>g+4</t>
  </si>
  <si>
    <t>no incre</t>
  </si>
  <si>
    <t>11-20</t>
  </si>
  <si>
    <t>21-30</t>
  </si>
  <si>
    <t>31 and above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</si>
  <si>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</si>
  <si>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</si>
  <si>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</si>
  <si>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</si>
  <si>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</si>
  <si>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</si>
  <si>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</si>
  <si>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Rate</t>
  </si>
  <si>
    <t>FMV</t>
  </si>
  <si>
    <t>25.08.2021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</si>
  <si>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</si>
  <si>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</si>
  <si>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</si>
  <si>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</si>
  <si>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</si>
  <si>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</si>
  <si>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</si>
  <si>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</si>
  <si>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</si>
  <si>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</si>
  <si>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</si>
  <si>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</si>
  <si>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</si>
  <si>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19°42'32.1"N 72°55'38.4"E</t>
  </si>
  <si>
    <t>Area</t>
  </si>
  <si>
    <t>Open Bal</t>
  </si>
  <si>
    <t>BUA</t>
  </si>
  <si>
    <t>Terr</t>
  </si>
  <si>
    <t>Tot BUA</t>
  </si>
  <si>
    <t>CA</t>
  </si>
  <si>
    <t xml:space="preserve">Measurement </t>
  </si>
  <si>
    <t>FB</t>
  </si>
  <si>
    <t>Total CA</t>
  </si>
  <si>
    <t>As per Agreement</t>
  </si>
  <si>
    <t xml:space="preserve">Measuremnet </t>
  </si>
  <si>
    <t>Built up area (20%)</t>
  </si>
  <si>
    <t>Total</t>
  </si>
  <si>
    <t>Say</t>
  </si>
  <si>
    <t>Lead No. 12476</t>
  </si>
  <si>
    <t xml:space="preserve">As per Agreement </t>
  </si>
  <si>
    <t>Previous Report</t>
  </si>
  <si>
    <t>Shop</t>
  </si>
  <si>
    <t>rate on BUA</t>
  </si>
  <si>
    <t>CB - (IMCS Thane Branch) - Mr. Saurabh Madhav Paranjpe -Commercial Shop No. 1, Ground Floor, Neelambari Co.-Op. Hsg. Soc. Ltd., G. B. Road, Near Thane Railway Station, CTS No. 33 &amp; Tikka No. 12D, Village - Panchpakhadi, Taluka - Thane, District - Thane, Thane (West), PIN Code - 400 601, State - Maharashtra, India</t>
  </si>
  <si>
    <t>18.01.2024</t>
  </si>
  <si>
    <t>Previous Valuation repsort</t>
  </si>
  <si>
    <t>CB (IMCS Thane Branch)</t>
  </si>
  <si>
    <t>Mr. Saurabh Madhav Paranjpe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</si>
</sst>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6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Arial Narrow"/>
      <family val="2"/>
    </font>
    <font>
      <sz val="14"/>
      <color rgb="FFFF0000"/>
      <name val="Source Sans Pro"/>
      <family val="2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21">
    <xf numFmtId="0" fontId="0" fillId="0" borderId="0" xfId="0"/>
    <xf numFmtId="0" fontId="0" fillId="0" borderId="0" xfId="0" applyAlignment="1">
      <alignment wrapText="1"/>
    </xf>
    <xf numFmtId="0" fontId="1" fillId="0" borderId="0" xfId="0" applyFont="1"/>
    <xf numFmtId="0" fontId="2" fillId="0" borderId="0" xfId="0" applyFont="1"/>
    <xf numFmtId="0" fontId="0" fillId="2" borderId="0" xfId="0" applyFill="1"/>
    <xf numFmtId="43" fontId="0" fillId="0" borderId="0" xfId="1" applyFont="1"/>
    <xf numFmtId="0" fontId="0" fillId="0" borderId="1" xfId="0" applyBorder="1"/>
    <xf numFmtId="0" fontId="0" fillId="0" borderId="2" xfId="0" applyBorder="1"/>
    <xf numFmtId="0" fontId="0" fillId="0" borderId="4" xfId="0" applyBorder="1"/>
    <xf numFmtId="0" fontId="4" fillId="0" borderId="0" xfId="0" applyFont="1"/>
    <xf numFmtId="43" fontId="5" fillId="0" borderId="0" xfId="1" applyFont="1" applyBorder="1"/>
    <xf numFmtId="0" fontId="0" fillId="0" borderId="4" xfId="0" applyBorder="1" applyAlignment="1">
      <alignment wrapText="1"/>
    </xf>
    <xf numFmtId="0" fontId="5" fillId="0" borderId="0" xfId="0" applyFont="1"/>
    <xf numFmtId="9" fontId="5" fillId="0" borderId="0" xfId="0" applyNumberFormat="1" applyFont="1"/>
    <xf numFmtId="0" fontId="0" fillId="2" borderId="4" xfId="0" applyFill="1" applyBorder="1"/>
    <xf numFmtId="0" fontId="0" fillId="0" borderId="6" xfId="0" applyBorder="1"/>
    <xf numFmtId="0" fontId="0" fillId="0" borderId="7" xfId="0" applyBorder="1"/>
    <xf numFmtId="0" fontId="4" fillId="0" borderId="4" xfId="0" applyFont="1" applyBorder="1"/>
    <xf numFmtId="9" fontId="0" fillId="0" borderId="0" xfId="0" applyNumberFormat="1"/>
    <xf numFmtId="0" fontId="6" fillId="0" borderId="0" xfId="0" applyFont="1"/>
    <xf numFmtId="0" fontId="7" fillId="0" borderId="0" xfId="0" applyFont="1"/>
    <xf numFmtId="0" fontId="0" fillId="0" borderId="8" xfId="0" applyBorder="1"/>
    <xf numFmtId="0" fontId="2" fillId="0" borderId="8" xfId="0" applyFont="1" applyBorder="1"/>
    <xf numFmtId="43" fontId="0" fillId="0" borderId="8" xfId="1" applyFon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applyBorder="1" applyAlignment="1">
      <alignment wrapText="1"/>
    </xf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164" fontId="0" fillId="0" borderId="0" xfId="1" applyNumberFormat="1" applyFont="1"/>
    <xf numFmtId="0" fontId="0" fillId="0" borderId="0" xfId="0" applyAlignment="1">
      <alignment horizontal="center"/>
    </xf>
    <xf numFmtId="0" fontId="8" fillId="0" borderId="11" xfId="0" applyFont="1" applyBorder="1" applyAlignment="1">
      <alignment horizontal="center" wrapText="1"/>
    </xf>
    <xf numFmtId="0" fontId="8" fillId="0" borderId="12" xfId="0" applyFont="1" applyBorder="1" applyAlignment="1">
      <alignment horizontal="center" wrapText="1"/>
    </xf>
    <xf numFmtId="0" fontId="0" fillId="0" borderId="13" xfId="0" applyBorder="1"/>
    <xf numFmtId="0" fontId="8" fillId="0" borderId="13" xfId="0" applyFont="1" applyBorder="1" applyAlignment="1">
      <alignment wrapText="1"/>
    </xf>
    <xf numFmtId="0" fontId="0" fillId="0" borderId="14" xfId="0" applyBorder="1"/>
    <xf numFmtId="0" fontId="8" fillId="0" borderId="9" xfId="0" applyFont="1" applyBorder="1"/>
    <xf numFmtId="0" fontId="0" fillId="0" borderId="15" xfId="0" applyBorder="1"/>
    <xf numFmtId="0" fontId="0" fillId="0" borderId="10" xfId="0" applyBorder="1"/>
    <xf numFmtId="0" fontId="8" fillId="0" borderId="16" xfId="0" applyFont="1" applyBorder="1" applyAlignment="1">
      <alignment horizontal="center" wrapText="1"/>
    </xf>
    <xf numFmtId="0" fontId="8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8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8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9" fillId="0" borderId="8" xfId="0" applyFont="1" applyBorder="1"/>
    <xf numFmtId="164" fontId="0" fillId="2" borderId="8" xfId="0" applyNumberFormat="1" applyFill="1" applyBorder="1"/>
    <xf numFmtId="0" fontId="8" fillId="0" borderId="27" xfId="0" applyFont="1" applyBorder="1" applyAlignment="1">
      <alignment horizontal="center" wrapText="1"/>
    </xf>
    <xf numFmtId="0" fontId="0" fillId="0" borderId="28" xfId="0" applyBorder="1" applyAlignment="1">
      <alignment horizontal="center"/>
    </xf>
    <xf numFmtId="0" fontId="8" fillId="0" borderId="0" xfId="0" applyFont="1" applyAlignment="1">
      <alignment horizontal="right" wrapText="1"/>
    </xf>
    <xf numFmtId="43" fontId="0" fillId="0" borderId="0" xfId="1" applyFont="1" applyFill="1"/>
    <xf numFmtId="43" fontId="10" fillId="0" borderId="0" xfId="1" applyFont="1" applyFill="1"/>
    <xf numFmtId="43" fontId="10" fillId="0" borderId="8" xfId="1" applyFont="1" applyFill="1" applyBorder="1"/>
    <xf numFmtId="43" fontId="11" fillId="0" borderId="8" xfId="1" applyFont="1" applyFill="1" applyBorder="1"/>
    <xf numFmtId="0" fontId="10" fillId="0" borderId="0" xfId="0" applyFont="1"/>
    <xf numFmtId="4" fontId="0" fillId="0" borderId="0" xfId="0" applyNumberFormat="1"/>
    <xf numFmtId="43" fontId="1" fillId="0" borderId="0" xfId="1" applyFont="1" applyFill="1"/>
    <xf numFmtId="4" fontId="1" fillId="0" borderId="0" xfId="0" applyNumberFormat="1" applyFont="1"/>
    <xf numFmtId="0" fontId="13" fillId="0" borderId="0" xfId="0" applyFont="1"/>
    <xf numFmtId="43" fontId="3" fillId="0" borderId="0" xfId="1" applyFont="1" applyFill="1"/>
    <xf numFmtId="43" fontId="3" fillId="3" borderId="0" xfId="1" applyFont="1" applyFill="1"/>
    <xf numFmtId="0" fontId="3" fillId="0" borderId="0" xfId="0" applyFont="1"/>
    <xf numFmtId="43" fontId="3" fillId="2" borderId="0" xfId="1" applyFont="1" applyFill="1"/>
    <xf numFmtId="14" fontId="1" fillId="0" borderId="0" xfId="0" applyNumberFormat="1" applyFont="1"/>
    <xf numFmtId="0" fontId="14" fillId="0" borderId="0" xfId="0" applyFont="1" applyAlignment="1">
      <alignment vertical="center"/>
    </xf>
    <xf numFmtId="2" fontId="0" fillId="0" borderId="0" xfId="0" applyNumberFormat="1"/>
    <xf numFmtId="3" fontId="0" fillId="0" borderId="0" xfId="0" applyNumberFormat="1"/>
    <xf numFmtId="1" fontId="0" fillId="0" borderId="0" xfId="0" applyNumberFormat="1"/>
    <xf numFmtId="0" fontId="0" fillId="0" borderId="3" xfId="0" applyBorder="1"/>
    <xf numFmtId="0" fontId="2" fillId="0" borderId="0" xfId="0" applyFont="1" applyAlignment="1">
      <alignment horizontal="center"/>
    </xf>
    <xf numFmtId="0" fontId="0" fillId="0" borderId="5" xfId="0" applyBorder="1"/>
    <xf numFmtId="43" fontId="2" fillId="0" borderId="0" xfId="1" applyFont="1" applyBorder="1"/>
    <xf numFmtId="43" fontId="2" fillId="2" borderId="0" xfId="1" applyFont="1" applyFill="1" applyBorder="1"/>
    <xf numFmtId="0" fontId="15" fillId="2" borderId="0" xfId="0" applyFont="1" applyFill="1"/>
    <xf numFmtId="0" fontId="2" fillId="2" borderId="0" xfId="0" applyFont="1" applyFill="1"/>
    <xf numFmtId="2" fontId="2" fillId="2" borderId="0" xfId="0" applyNumberFormat="1" applyFont="1" applyFill="1"/>
    <xf numFmtId="1" fontId="2" fillId="2" borderId="0" xfId="0" applyNumberFormat="1" applyFont="1" applyFill="1"/>
    <xf numFmtId="43" fontId="2" fillId="0" borderId="0" xfId="1" applyFont="1" applyFill="1" applyBorder="1"/>
    <xf numFmtId="0" fontId="2" fillId="0" borderId="0" xfId="0" applyFont="1" applyAlignment="1">
      <alignment horizontal="center" vertical="center"/>
    </xf>
    <xf numFmtId="1" fontId="2" fillId="0" borderId="0" xfId="0" applyNumberFormat="1" applyFont="1"/>
    <xf numFmtId="0" fontId="2" fillId="2" borderId="0" xfId="0" applyFont="1" applyFill="1" applyAlignment="1">
      <alignment horizontal="right"/>
    </xf>
    <xf numFmtId="0" fontId="2" fillId="0" borderId="0" xfId="0" applyFont="1" applyAlignment="1">
      <alignment horizontal="right"/>
    </xf>
    <xf numFmtId="10" fontId="2" fillId="0" borderId="0" xfId="0" applyNumberFormat="1" applyFont="1"/>
    <xf numFmtId="3" fontId="2" fillId="2" borderId="0" xfId="0" applyNumberFormat="1" applyFont="1" applyFill="1"/>
    <xf numFmtId="3" fontId="7" fillId="0" borderId="0" xfId="0" applyNumberFormat="1" applyFont="1"/>
    <xf numFmtId="164" fontId="2" fillId="2" borderId="0" xfId="0" applyNumberFormat="1" applyFont="1" applyFill="1"/>
    <xf numFmtId="43" fontId="2" fillId="0" borderId="0" xfId="0" applyNumberFormat="1" applyFont="1"/>
    <xf numFmtId="43" fontId="0" fillId="0" borderId="7" xfId="0" applyNumberFormat="1" applyBorder="1"/>
    <xf numFmtId="43" fontId="0" fillId="2" borderId="0" xfId="0" applyNumberFormat="1" applyFill="1"/>
    <xf numFmtId="43" fontId="15" fillId="0" borderId="8" xfId="1" applyFont="1" applyFill="1" applyBorder="1"/>
    <xf numFmtId="0" fontId="5" fillId="2" borderId="0" xfId="0" applyFont="1" applyFill="1"/>
    <xf numFmtId="43" fontId="5" fillId="0" borderId="0" xfId="1" applyFont="1" applyFill="1" applyBorder="1"/>
    <xf numFmtId="43" fontId="1" fillId="0" borderId="0" xfId="0" applyNumberFormat="1" applyFont="1"/>
    <xf numFmtId="43" fontId="11" fillId="0" borderId="0" xfId="1" applyFont="1" applyFill="1" applyAlignment="1"/>
    <xf numFmtId="4" fontId="1" fillId="2" borderId="0" xfId="0" applyNumberFormat="1" applyFont="1" applyFill="1"/>
    <xf numFmtId="4" fontId="0" fillId="2" borderId="0" xfId="0" applyNumberFormat="1" applyFill="1"/>
    <xf numFmtId="43" fontId="0" fillId="2" borderId="0" xfId="1" applyFont="1" applyFill="1"/>
    <xf numFmtId="2" fontId="0" fillId="2" borderId="0" xfId="0" applyNumberFormat="1" applyFill="1"/>
    <xf numFmtId="3" fontId="0" fillId="2" borderId="0" xfId="0" applyNumberFormat="1" applyFill="1"/>
    <xf numFmtId="0" fontId="8" fillId="0" borderId="9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0" fillId="0" borderId="0" xfId="0" applyAlignment="1">
      <alignment horizontal="center"/>
    </xf>
    <xf numFmtId="0" fontId="15" fillId="0" borderId="8" xfId="0" applyFont="1" applyBorder="1" applyAlignment="1">
      <alignment horizontal="center"/>
    </xf>
  </cellXfs>
  <cellStyles count="3">
    <cellStyle name="Comma" xfId="1" builtinId="3"/>
    <cellStyle name="Comma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0.png"/><Relationship Id="rId3" Type="http://schemas.openxmlformats.org/officeDocument/2006/relationships/image" Target="../media/image5.png"/><Relationship Id="rId7" Type="http://schemas.openxmlformats.org/officeDocument/2006/relationships/image" Target="../media/image9.png"/><Relationship Id="rId2" Type="http://schemas.openxmlformats.org/officeDocument/2006/relationships/image" Target="../media/image4.png"/><Relationship Id="rId1" Type="http://schemas.openxmlformats.org/officeDocument/2006/relationships/image" Target="../media/image3.png"/><Relationship Id="rId6" Type="http://schemas.openxmlformats.org/officeDocument/2006/relationships/image" Target="../media/image8.png"/><Relationship Id="rId5" Type="http://schemas.openxmlformats.org/officeDocument/2006/relationships/image" Target="../media/image7.png"/><Relationship Id="rId4" Type="http://schemas.openxmlformats.org/officeDocument/2006/relationships/image" Target="../media/image6.png"/><Relationship Id="rId9" Type="http://schemas.openxmlformats.org/officeDocument/2006/relationships/image" Target="../media/image1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402981</xdr:colOff>
      <xdr:row>6</xdr:row>
      <xdr:rowOff>161193</xdr:rowOff>
    </xdr:from>
    <xdr:to>
      <xdr:col>16</xdr:col>
      <xdr:colOff>471631</xdr:colOff>
      <xdr:row>16</xdr:row>
      <xdr:rowOff>180538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7B9008F-AD3D-EFA7-6CB5-CB70AC25B0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114443" y="1545981"/>
          <a:ext cx="8897592" cy="211484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20</xdr:col>
      <xdr:colOff>58775</xdr:colOff>
      <xdr:row>50</xdr:row>
      <xdr:rowOff>172537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5E3143D-43A7-0329-1C42-FEECF56AC2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0"/>
          <a:ext cx="11641175" cy="779253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2654</xdr:colOff>
      <xdr:row>44</xdr:row>
      <xdr:rowOff>48802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90C9177-FA97-20A7-3B77-33A74B1E6F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516539" cy="843080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46</xdr:row>
      <xdr:rowOff>0</xdr:rowOff>
    </xdr:from>
    <xdr:to>
      <xdr:col>14</xdr:col>
      <xdr:colOff>31233</xdr:colOff>
      <xdr:row>89</xdr:row>
      <xdr:rowOff>134512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FE5F76F-BD75-C54F-8781-C7F3C91C18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763000"/>
          <a:ext cx="8545118" cy="832601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91</xdr:row>
      <xdr:rowOff>0</xdr:rowOff>
    </xdr:from>
    <xdr:to>
      <xdr:col>14</xdr:col>
      <xdr:colOff>231285</xdr:colOff>
      <xdr:row>135</xdr:row>
      <xdr:rowOff>86907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9714969-E521-734E-6D40-17F6FC4FCA9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17335500"/>
          <a:ext cx="8745170" cy="846890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137</xdr:row>
      <xdr:rowOff>0</xdr:rowOff>
    </xdr:from>
    <xdr:to>
      <xdr:col>13</xdr:col>
      <xdr:colOff>525052</xdr:colOff>
      <xdr:row>179</xdr:row>
      <xdr:rowOff>86854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B650691-1583-0C1C-3281-D98E0B22B8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26098500"/>
          <a:ext cx="8430802" cy="808785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181</xdr:row>
      <xdr:rowOff>0</xdr:rowOff>
    </xdr:from>
    <xdr:to>
      <xdr:col>14</xdr:col>
      <xdr:colOff>212233</xdr:colOff>
      <xdr:row>224</xdr:row>
      <xdr:rowOff>172617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D3AE7F46-9761-AD36-C293-05CD0F0FC2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34480500"/>
          <a:ext cx="8726118" cy="836411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227</xdr:row>
      <xdr:rowOff>0</xdr:rowOff>
    </xdr:from>
    <xdr:to>
      <xdr:col>14</xdr:col>
      <xdr:colOff>145548</xdr:colOff>
      <xdr:row>267</xdr:row>
      <xdr:rowOff>39169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C946B-6EFB-EDFE-EE4A-3606DF14CF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43243500"/>
          <a:ext cx="8659433" cy="765916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269</xdr:row>
      <xdr:rowOff>0</xdr:rowOff>
    </xdr:from>
    <xdr:to>
      <xdr:col>14</xdr:col>
      <xdr:colOff>136022</xdr:colOff>
      <xdr:row>311</xdr:row>
      <xdr:rowOff>1117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ACC39DB7-E805-1FB1-9975-713C9AD539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51244500"/>
          <a:ext cx="8649907" cy="800211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312</xdr:row>
      <xdr:rowOff>0</xdr:rowOff>
    </xdr:from>
    <xdr:to>
      <xdr:col>11</xdr:col>
      <xdr:colOff>312371</xdr:colOff>
      <xdr:row>354</xdr:row>
      <xdr:rowOff>20169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502E294F-F07F-589B-5989-A92A7CD5CD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59436000"/>
          <a:ext cx="7001852" cy="802116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356</xdr:row>
      <xdr:rowOff>0</xdr:rowOff>
    </xdr:from>
    <xdr:to>
      <xdr:col>13</xdr:col>
      <xdr:colOff>534578</xdr:colOff>
      <xdr:row>399</xdr:row>
      <xdr:rowOff>86880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id="{2362956F-A469-CB7C-133E-A0D3DC71D4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67818000"/>
          <a:ext cx="8440328" cy="827838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172495</xdr:colOff>
      <xdr:row>36</xdr:row>
      <xdr:rowOff>20010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826EA7D3-5D08-EF1A-CB32-860CC38C9E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487695" cy="687801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5"/>
  <sheetViews>
    <sheetView topLeftCell="B1" zoomScaleNormal="100" workbookViewId="0">
      <selection activeCell="C9" sqref="C9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7109375" bestFit="1" customWidth="1"/>
    <col min="4" max="4" width="13.7109375" customWidth="1"/>
    <col min="5" max="5" width="15.5703125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2:17" ht="15.75" thickBot="1" x14ac:dyDescent="0.3">
      <c r="G1" s="32"/>
      <c r="H1" s="32"/>
    </row>
    <row r="2" spans="2:17" ht="15.75" thickBot="1" x14ac:dyDescent="0.3">
      <c r="D2">
        <f>125170*0.1</f>
        <v>12517</v>
      </c>
      <c r="E2" s="29">
        <f>C3+D2</f>
        <v>145817</v>
      </c>
      <c r="G2" s="117" t="s">
        <v>45</v>
      </c>
      <c r="H2" s="118"/>
    </row>
    <row r="3" spans="2:17" ht="15.75" thickBot="1" x14ac:dyDescent="0.3">
      <c r="B3" s="21" t="s">
        <v>34</v>
      </c>
      <c r="C3" s="23">
        <v>133300</v>
      </c>
      <c r="D3" s="21"/>
      <c r="E3" s="21"/>
      <c r="F3" s="21"/>
      <c r="G3" s="33" t="s">
        <v>46</v>
      </c>
      <c r="H3" s="34" t="s">
        <v>47</v>
      </c>
      <c r="I3" s="35"/>
      <c r="K3" s="36" t="s">
        <v>48</v>
      </c>
      <c r="L3" s="37"/>
      <c r="N3" s="38" t="s">
        <v>49</v>
      </c>
      <c r="O3" s="39"/>
      <c r="P3" s="39"/>
      <c r="Q3" s="40"/>
    </row>
    <row r="4" spans="2:17" ht="27" thickBot="1" x14ac:dyDescent="0.3">
      <c r="B4" s="21" t="s">
        <v>35</v>
      </c>
      <c r="C4" s="23">
        <v>0</v>
      </c>
      <c r="D4" s="21"/>
      <c r="E4" s="21"/>
      <c r="F4" s="21"/>
      <c r="G4" s="41">
        <v>1</v>
      </c>
      <c r="H4" s="42">
        <v>0</v>
      </c>
      <c r="I4" s="43">
        <v>100</v>
      </c>
      <c r="K4" s="44" t="s">
        <v>25</v>
      </c>
      <c r="L4" s="45" t="s">
        <v>26</v>
      </c>
      <c r="N4" s="33" t="s">
        <v>46</v>
      </c>
      <c r="O4" s="46" t="s">
        <v>47</v>
      </c>
      <c r="P4" s="47"/>
    </row>
    <row r="5" spans="2:17" ht="15.75" thickBot="1" x14ac:dyDescent="0.3">
      <c r="B5" s="21" t="s">
        <v>50</v>
      </c>
      <c r="C5" s="24">
        <f>C3+C4</f>
        <v>133300</v>
      </c>
      <c r="D5" s="25" t="s">
        <v>36</v>
      </c>
      <c r="E5" s="26">
        <f>ROUND(C5/10.764,0)</f>
        <v>12384</v>
      </c>
      <c r="F5" s="25" t="s">
        <v>37</v>
      </c>
      <c r="G5" s="41">
        <v>2</v>
      </c>
      <c r="H5" s="42">
        <v>0</v>
      </c>
      <c r="I5" s="43">
        <v>100</v>
      </c>
      <c r="K5" s="43">
        <v>2554.8123374210331</v>
      </c>
      <c r="L5" s="48">
        <v>2248.2348569305091</v>
      </c>
      <c r="N5" s="41">
        <v>1</v>
      </c>
      <c r="O5" s="49">
        <v>0</v>
      </c>
      <c r="P5" s="43">
        <v>100</v>
      </c>
    </row>
    <row r="6" spans="2:17" ht="15.75" thickBot="1" x14ac:dyDescent="0.3">
      <c r="B6" s="21" t="s">
        <v>51</v>
      </c>
      <c r="C6" s="23">
        <v>62900</v>
      </c>
      <c r="D6" s="21"/>
      <c r="E6" s="21"/>
      <c r="F6" s="21"/>
      <c r="G6" s="41">
        <v>3</v>
      </c>
      <c r="H6" s="42">
        <v>5</v>
      </c>
      <c r="I6" s="43">
        <v>95</v>
      </c>
      <c r="K6" s="50" t="s">
        <v>2</v>
      </c>
      <c r="L6" s="51" t="s">
        <v>27</v>
      </c>
      <c r="N6" s="41">
        <v>2</v>
      </c>
      <c r="O6" s="49">
        <v>0</v>
      </c>
      <c r="P6" s="43">
        <v>100</v>
      </c>
    </row>
    <row r="7" spans="2:17" ht="15.75" thickBot="1" x14ac:dyDescent="0.3">
      <c r="B7" s="21" t="s">
        <v>52</v>
      </c>
      <c r="C7" s="24">
        <f>C5-C6</f>
        <v>70400</v>
      </c>
      <c r="D7" s="21"/>
      <c r="E7" s="21"/>
      <c r="F7" s="21"/>
      <c r="G7" s="41">
        <v>4</v>
      </c>
      <c r="H7" s="42">
        <v>5</v>
      </c>
      <c r="I7" s="43">
        <v>95</v>
      </c>
      <c r="K7" s="43" t="s">
        <v>29</v>
      </c>
      <c r="L7" s="48" t="s">
        <v>30</v>
      </c>
      <c r="N7" s="41">
        <v>3</v>
      </c>
      <c r="O7" s="49">
        <v>5</v>
      </c>
      <c r="P7" s="43">
        <v>95</v>
      </c>
    </row>
    <row r="8" spans="2:17" ht="15.75" thickBot="1" x14ac:dyDescent="0.3">
      <c r="B8" s="21" t="s">
        <v>53</v>
      </c>
      <c r="C8" s="52">
        <v>0.17</v>
      </c>
      <c r="D8" s="53">
        <f>1-C8</f>
        <v>0.83</v>
      </c>
      <c r="E8" s="21"/>
      <c r="F8" s="21"/>
      <c r="G8" s="41">
        <v>5</v>
      </c>
      <c r="H8" s="42">
        <v>5</v>
      </c>
      <c r="I8" s="43">
        <v>95</v>
      </c>
      <c r="K8" s="43"/>
      <c r="L8" s="48"/>
      <c r="N8" s="41">
        <v>4</v>
      </c>
      <c r="O8" s="49">
        <v>5</v>
      </c>
      <c r="P8" s="43">
        <v>95</v>
      </c>
    </row>
    <row r="9" spans="2:17" ht="15.75" thickBot="1" x14ac:dyDescent="0.3">
      <c r="B9" s="27" t="s">
        <v>54</v>
      </c>
      <c r="D9" s="24">
        <f>ROUND(C7*D8,0)</f>
        <v>58432</v>
      </c>
      <c r="E9" s="21"/>
      <c r="F9" s="21"/>
      <c r="G9" s="41">
        <v>6</v>
      </c>
      <c r="H9" s="42">
        <v>6</v>
      </c>
      <c r="I9" s="43">
        <v>94</v>
      </c>
      <c r="K9" s="54" t="s">
        <v>28</v>
      </c>
      <c r="L9" s="55">
        <v>0.05</v>
      </c>
      <c r="N9" s="41">
        <v>5</v>
      </c>
      <c r="O9" s="49">
        <v>5</v>
      </c>
      <c r="P9" s="43">
        <v>95</v>
      </c>
    </row>
    <row r="10" spans="2:17" ht="15.75" thickBot="1" x14ac:dyDescent="0.3">
      <c r="B10" s="21" t="s">
        <v>55</v>
      </c>
      <c r="C10" s="24">
        <f>C6+D9</f>
        <v>121332</v>
      </c>
      <c r="D10" s="25" t="s">
        <v>36</v>
      </c>
      <c r="E10" s="26">
        <f>ROUND(C10/10.764,0)</f>
        <v>11272</v>
      </c>
      <c r="F10" s="25" t="s">
        <v>37</v>
      </c>
      <c r="G10" s="41">
        <v>7</v>
      </c>
      <c r="H10" s="42">
        <v>7</v>
      </c>
      <c r="I10" s="43">
        <v>93</v>
      </c>
      <c r="K10" s="56" t="s">
        <v>31</v>
      </c>
      <c r="L10" s="55">
        <v>0.1</v>
      </c>
      <c r="N10" s="41">
        <v>6</v>
      </c>
      <c r="O10" s="49">
        <v>6.5</v>
      </c>
      <c r="P10" s="43">
        <f t="shared" ref="P10:P63" si="0">P9-1.5</f>
        <v>93.5</v>
      </c>
    </row>
    <row r="11" spans="2:17" ht="15.75" thickBot="1" x14ac:dyDescent="0.3">
      <c r="C11" s="28"/>
      <c r="G11" s="41">
        <v>8</v>
      </c>
      <c r="H11" s="42">
        <v>8</v>
      </c>
      <c r="I11" s="43">
        <v>92</v>
      </c>
      <c r="K11" s="43" t="s">
        <v>32</v>
      </c>
      <c r="L11" s="55">
        <v>0.15</v>
      </c>
      <c r="N11" s="41">
        <v>7</v>
      </c>
      <c r="O11" s="49">
        <v>8</v>
      </c>
      <c r="P11" s="43">
        <f t="shared" si="0"/>
        <v>92</v>
      </c>
    </row>
    <row r="12" spans="2:17" ht="15.75" thickBot="1" x14ac:dyDescent="0.3">
      <c r="B12" s="22" t="s">
        <v>38</v>
      </c>
      <c r="C12" s="30">
        <v>2024</v>
      </c>
      <c r="E12" s="29"/>
      <c r="G12" s="41">
        <v>9</v>
      </c>
      <c r="H12" s="42">
        <v>9</v>
      </c>
      <c r="I12" s="43">
        <v>91</v>
      </c>
      <c r="K12" s="57" t="s">
        <v>33</v>
      </c>
      <c r="L12" s="58">
        <v>0.2</v>
      </c>
      <c r="N12" s="41">
        <v>8</v>
      </c>
      <c r="O12" s="49">
        <v>9.5</v>
      </c>
      <c r="P12" s="43">
        <f t="shared" si="0"/>
        <v>90.5</v>
      </c>
    </row>
    <row r="13" spans="2:17" ht="15.75" thickBot="1" x14ac:dyDescent="0.3">
      <c r="B13" s="22" t="s">
        <v>39</v>
      </c>
      <c r="C13" s="30">
        <v>2007</v>
      </c>
      <c r="D13" s="29"/>
      <c r="G13" s="41">
        <v>10</v>
      </c>
      <c r="H13" s="42">
        <v>10</v>
      </c>
      <c r="I13" s="43">
        <v>90</v>
      </c>
      <c r="K13" s="59"/>
      <c r="L13" s="60"/>
      <c r="N13" s="41">
        <v>9</v>
      </c>
      <c r="O13" s="49">
        <v>11</v>
      </c>
      <c r="P13" s="43">
        <f t="shared" si="0"/>
        <v>89</v>
      </c>
    </row>
    <row r="14" spans="2:17" ht="15.75" thickBot="1" x14ac:dyDescent="0.3">
      <c r="B14" s="22" t="s">
        <v>40</v>
      </c>
      <c r="C14" s="30">
        <f>C12-C13</f>
        <v>17</v>
      </c>
      <c r="G14" s="41">
        <v>11</v>
      </c>
      <c r="H14" s="42">
        <v>11</v>
      </c>
      <c r="I14" s="43">
        <v>89</v>
      </c>
      <c r="K14" s="61"/>
      <c r="L14" s="62"/>
      <c r="N14" s="41">
        <v>10</v>
      </c>
      <c r="O14" s="49">
        <v>12.5</v>
      </c>
      <c r="P14" s="43">
        <f t="shared" si="0"/>
        <v>87.5</v>
      </c>
    </row>
    <row r="15" spans="2:17" ht="17.25" thickBot="1" x14ac:dyDescent="0.35">
      <c r="B15" s="63" t="s">
        <v>56</v>
      </c>
      <c r="C15" s="22">
        <f>60-C14</f>
        <v>43</v>
      </c>
      <c r="G15" s="41">
        <v>12</v>
      </c>
      <c r="H15" s="42">
        <v>12</v>
      </c>
      <c r="I15" s="43">
        <v>88</v>
      </c>
      <c r="N15" s="41">
        <v>11</v>
      </c>
      <c r="O15" s="49">
        <v>14</v>
      </c>
      <c r="P15" s="43">
        <f t="shared" si="0"/>
        <v>86</v>
      </c>
    </row>
    <row r="16" spans="2:17" ht="15.75" thickBot="1" x14ac:dyDescent="0.3">
      <c r="E16" s="29"/>
      <c r="G16" s="41">
        <v>13</v>
      </c>
      <c r="H16" s="42">
        <v>13</v>
      </c>
      <c r="I16" s="43">
        <v>87</v>
      </c>
      <c r="J16" s="29"/>
      <c r="N16" s="41">
        <v>12</v>
      </c>
      <c r="O16" s="49">
        <v>15.5</v>
      </c>
      <c r="P16" s="43">
        <f t="shared" si="0"/>
        <v>84.5</v>
      </c>
    </row>
    <row r="17" spans="1:16" ht="15.75" thickBot="1" x14ac:dyDescent="0.3">
      <c r="C17" s="29"/>
      <c r="G17" s="41">
        <v>14</v>
      </c>
      <c r="H17" s="42">
        <v>14</v>
      </c>
      <c r="I17" s="43">
        <v>86</v>
      </c>
      <c r="K17" s="29"/>
      <c r="L17" s="29"/>
      <c r="N17" s="41">
        <v>13</v>
      </c>
      <c r="O17" s="49">
        <v>17</v>
      </c>
      <c r="P17" s="43">
        <f t="shared" si="0"/>
        <v>83</v>
      </c>
    </row>
    <row r="18" spans="1:16" ht="15.75" thickBot="1" x14ac:dyDescent="0.3">
      <c r="G18" s="41">
        <v>15</v>
      </c>
      <c r="H18" s="42">
        <v>15</v>
      </c>
      <c r="I18" s="43">
        <v>85</v>
      </c>
      <c r="J18" s="29"/>
      <c r="L18" s="29"/>
      <c r="N18" s="41">
        <v>14</v>
      </c>
      <c r="O18" s="49">
        <v>18.5</v>
      </c>
      <c r="P18" s="43">
        <f t="shared" si="0"/>
        <v>81.5</v>
      </c>
    </row>
    <row r="19" spans="1:16" ht="15.75" thickBot="1" x14ac:dyDescent="0.3">
      <c r="B19" s="21"/>
      <c r="C19" s="23"/>
      <c r="D19" s="21"/>
      <c r="E19" s="21"/>
      <c r="F19" s="21"/>
      <c r="G19" s="41">
        <v>16</v>
      </c>
      <c r="H19" s="42">
        <v>16</v>
      </c>
      <c r="I19" s="43">
        <v>84</v>
      </c>
      <c r="N19" s="41">
        <v>15</v>
      </c>
      <c r="O19" s="49">
        <v>20</v>
      </c>
      <c r="P19" s="43">
        <f t="shared" si="0"/>
        <v>80</v>
      </c>
    </row>
    <row r="20" spans="1:16" ht="15.75" thickBot="1" x14ac:dyDescent="0.3">
      <c r="B20" s="21"/>
      <c r="C20" s="23"/>
      <c r="D20" s="21"/>
      <c r="E20" s="21"/>
      <c r="F20" s="21"/>
      <c r="G20" s="41">
        <v>17</v>
      </c>
      <c r="H20" s="42">
        <v>17</v>
      </c>
      <c r="I20" s="43">
        <v>83</v>
      </c>
      <c r="N20" s="41">
        <v>16</v>
      </c>
      <c r="O20" s="49">
        <v>21.5</v>
      </c>
      <c r="P20" s="43">
        <f t="shared" si="0"/>
        <v>78.5</v>
      </c>
    </row>
    <row r="21" spans="1:16" ht="15.75" thickBot="1" x14ac:dyDescent="0.3">
      <c r="B21" s="21"/>
      <c r="C21" s="24"/>
      <c r="D21" s="25"/>
      <c r="E21" s="26"/>
      <c r="F21" s="25"/>
      <c r="G21" s="41">
        <v>18</v>
      </c>
      <c r="H21" s="42">
        <v>18</v>
      </c>
      <c r="I21" s="43">
        <v>82</v>
      </c>
      <c r="N21" s="41">
        <v>17</v>
      </c>
      <c r="O21" s="49">
        <v>23</v>
      </c>
      <c r="P21" s="43">
        <f t="shared" si="0"/>
        <v>77</v>
      </c>
    </row>
    <row r="22" spans="1:16" ht="15.75" thickBot="1" x14ac:dyDescent="0.3">
      <c r="B22" s="21"/>
      <c r="C22" s="23"/>
      <c r="D22" s="21"/>
      <c r="E22" s="21"/>
      <c r="F22" s="21"/>
      <c r="G22" s="41">
        <v>19</v>
      </c>
      <c r="H22" s="42">
        <v>19</v>
      </c>
      <c r="I22" s="43">
        <v>81</v>
      </c>
      <c r="N22" s="41">
        <v>18</v>
      </c>
      <c r="O22" s="49">
        <v>24.5</v>
      </c>
      <c r="P22" s="43">
        <f t="shared" si="0"/>
        <v>75.5</v>
      </c>
    </row>
    <row r="23" spans="1:16" ht="15.75" thickBot="1" x14ac:dyDescent="0.3">
      <c r="B23" s="21"/>
      <c r="C23" s="23"/>
      <c r="D23" s="21"/>
      <c r="E23" s="21"/>
      <c r="F23" s="21"/>
      <c r="G23" s="41">
        <v>20</v>
      </c>
      <c r="H23" s="42">
        <v>20</v>
      </c>
      <c r="I23" s="43">
        <v>80</v>
      </c>
      <c r="N23" s="41">
        <v>19</v>
      </c>
      <c r="O23" s="49">
        <v>26</v>
      </c>
      <c r="P23" s="43">
        <f t="shared" si="0"/>
        <v>74</v>
      </c>
    </row>
    <row r="24" spans="1:16" ht="15.75" thickBot="1" x14ac:dyDescent="0.3">
      <c r="B24" s="27"/>
      <c r="C24" s="23"/>
      <c r="D24" s="21"/>
      <c r="E24" s="21"/>
      <c r="F24" s="21"/>
      <c r="G24" s="41">
        <v>21</v>
      </c>
      <c r="H24" s="42">
        <v>21</v>
      </c>
      <c r="I24" s="43">
        <v>79</v>
      </c>
      <c r="N24" s="41">
        <v>20</v>
      </c>
      <c r="O24" s="49">
        <v>27.5</v>
      </c>
      <c r="P24" s="43">
        <f t="shared" si="0"/>
        <v>72.5</v>
      </c>
    </row>
    <row r="25" spans="1:16" ht="15.75" thickBot="1" x14ac:dyDescent="0.3">
      <c r="B25" s="21"/>
      <c r="C25" s="24"/>
      <c r="D25" s="25"/>
      <c r="E25" s="26"/>
      <c r="F25" s="25"/>
      <c r="G25" s="41">
        <v>22</v>
      </c>
      <c r="H25" s="42">
        <v>22</v>
      </c>
      <c r="I25" s="43">
        <v>78</v>
      </c>
      <c r="N25" s="41">
        <v>21</v>
      </c>
      <c r="O25" s="49">
        <v>29</v>
      </c>
      <c r="P25" s="43">
        <f t="shared" si="0"/>
        <v>71</v>
      </c>
    </row>
    <row r="26" spans="1:16" ht="15.75" thickBot="1" x14ac:dyDescent="0.3">
      <c r="G26" s="41">
        <v>23</v>
      </c>
      <c r="H26" s="42">
        <v>23</v>
      </c>
      <c r="I26" s="43">
        <v>77</v>
      </c>
      <c r="N26" s="41">
        <v>22</v>
      </c>
      <c r="O26" s="49">
        <v>30.5</v>
      </c>
      <c r="P26" s="43">
        <f t="shared" si="0"/>
        <v>69.5</v>
      </c>
    </row>
    <row r="27" spans="1:16" ht="15.75" thickBot="1" x14ac:dyDescent="0.3">
      <c r="G27" s="41">
        <v>24</v>
      </c>
      <c r="H27" s="42">
        <v>24</v>
      </c>
      <c r="I27" s="43">
        <v>76</v>
      </c>
      <c r="N27" s="41">
        <v>23</v>
      </c>
      <c r="O27" s="49">
        <v>32</v>
      </c>
      <c r="P27" s="43">
        <f t="shared" si="0"/>
        <v>68</v>
      </c>
    </row>
    <row r="28" spans="1:16" ht="15.75" thickBot="1" x14ac:dyDescent="0.3">
      <c r="G28" s="41">
        <v>25</v>
      </c>
      <c r="H28" s="42">
        <v>25</v>
      </c>
      <c r="I28" s="43">
        <v>75</v>
      </c>
      <c r="N28" s="41">
        <v>24</v>
      </c>
      <c r="O28" s="49">
        <v>33.5</v>
      </c>
      <c r="P28" s="43">
        <f t="shared" si="0"/>
        <v>66.5</v>
      </c>
    </row>
    <row r="29" spans="1:16" ht="15.75" thickBot="1" x14ac:dyDescent="0.3">
      <c r="G29" s="41">
        <v>26</v>
      </c>
      <c r="H29" s="42">
        <v>26</v>
      </c>
      <c r="I29" s="43">
        <v>74</v>
      </c>
      <c r="N29" s="41">
        <v>25</v>
      </c>
      <c r="O29" s="49">
        <v>35</v>
      </c>
      <c r="P29" s="43">
        <f t="shared" si="0"/>
        <v>65</v>
      </c>
    </row>
    <row r="30" spans="1:16" ht="15.75" thickBot="1" x14ac:dyDescent="0.3">
      <c r="G30" s="41">
        <v>27</v>
      </c>
      <c r="H30" s="42">
        <v>27</v>
      </c>
      <c r="I30" s="43">
        <v>73</v>
      </c>
      <c r="N30" s="41">
        <v>26</v>
      </c>
      <c r="O30" s="49">
        <v>36.5</v>
      </c>
      <c r="P30" s="43">
        <f t="shared" si="0"/>
        <v>63.5</v>
      </c>
    </row>
    <row r="31" spans="1:16" ht="15.75" thickBot="1" x14ac:dyDescent="0.3">
      <c r="A31" s="21"/>
      <c r="B31" s="31"/>
      <c r="C31" s="21"/>
      <c r="D31" s="21"/>
      <c r="E31" s="21"/>
      <c r="G31" s="41">
        <v>28</v>
      </c>
      <c r="H31" s="42">
        <v>28</v>
      </c>
      <c r="I31" s="43">
        <v>72</v>
      </c>
      <c r="N31" s="41">
        <v>27</v>
      </c>
      <c r="O31" s="49">
        <v>38</v>
      </c>
      <c r="P31" s="43">
        <f t="shared" si="0"/>
        <v>62</v>
      </c>
    </row>
    <row r="32" spans="1:16" ht="15.75" thickBot="1" x14ac:dyDescent="0.3">
      <c r="A32" s="21"/>
      <c r="B32" s="23"/>
      <c r="C32" s="21"/>
      <c r="D32" s="21"/>
      <c r="E32" s="21"/>
      <c r="G32" s="41">
        <v>29</v>
      </c>
      <c r="H32" s="42">
        <v>29</v>
      </c>
      <c r="I32" s="43">
        <v>71</v>
      </c>
      <c r="N32" s="41">
        <v>28</v>
      </c>
      <c r="O32" s="49">
        <v>39.5</v>
      </c>
      <c r="P32" s="43">
        <f t="shared" si="0"/>
        <v>60.5</v>
      </c>
    </row>
    <row r="33" spans="1:16" ht="15.75" thickBot="1" x14ac:dyDescent="0.3">
      <c r="A33" s="21"/>
      <c r="B33" s="24"/>
      <c r="C33" s="25"/>
      <c r="D33" s="64"/>
      <c r="E33" s="25"/>
      <c r="G33" s="41">
        <v>30</v>
      </c>
      <c r="H33" s="42">
        <v>30</v>
      </c>
      <c r="I33" s="43">
        <v>70</v>
      </c>
      <c r="N33" s="41">
        <v>29</v>
      </c>
      <c r="O33" s="49">
        <v>41</v>
      </c>
      <c r="P33" s="43">
        <f t="shared" si="0"/>
        <v>59</v>
      </c>
    </row>
    <row r="34" spans="1:16" ht="15.75" thickBot="1" x14ac:dyDescent="0.3">
      <c r="A34" s="21"/>
      <c r="B34" s="23"/>
      <c r="C34" s="21"/>
      <c r="D34" s="21"/>
      <c r="E34" s="21"/>
      <c r="G34" s="41">
        <v>31</v>
      </c>
      <c r="H34" s="42">
        <v>31</v>
      </c>
      <c r="I34" s="43">
        <v>69</v>
      </c>
      <c r="N34" s="41">
        <v>30</v>
      </c>
      <c r="O34" s="49">
        <v>42.5</v>
      </c>
      <c r="P34" s="43">
        <f t="shared" si="0"/>
        <v>57.5</v>
      </c>
    </row>
    <row r="35" spans="1:16" ht="15.75" thickBot="1" x14ac:dyDescent="0.3">
      <c r="A35" s="21"/>
      <c r="B35" s="31"/>
      <c r="C35" s="21"/>
      <c r="D35" s="21"/>
      <c r="E35" s="21"/>
      <c r="G35" s="41">
        <v>32</v>
      </c>
      <c r="H35" s="42">
        <v>32</v>
      </c>
      <c r="I35" s="43">
        <v>68</v>
      </c>
      <c r="N35" s="41">
        <v>31</v>
      </c>
      <c r="O35" s="49">
        <v>44</v>
      </c>
      <c r="P35" s="43">
        <f t="shared" si="0"/>
        <v>56</v>
      </c>
    </row>
    <row r="36" spans="1:16" ht="15.75" thickBot="1" x14ac:dyDescent="0.3">
      <c r="A36" s="27"/>
      <c r="B36" s="23"/>
      <c r="C36" s="21"/>
      <c r="D36" s="21"/>
      <c r="E36" s="21"/>
      <c r="G36" s="41">
        <v>33</v>
      </c>
      <c r="H36" s="42">
        <v>33</v>
      </c>
      <c r="I36" s="43">
        <v>67</v>
      </c>
      <c r="N36" s="41">
        <v>32</v>
      </c>
      <c r="O36" s="49">
        <v>45.5</v>
      </c>
      <c r="P36" s="43">
        <f t="shared" si="0"/>
        <v>54.5</v>
      </c>
    </row>
    <row r="37" spans="1:16" ht="15.75" thickBot="1" x14ac:dyDescent="0.3">
      <c r="A37" s="21"/>
      <c r="B37" s="24"/>
      <c r="C37" s="25"/>
      <c r="D37" s="26"/>
      <c r="E37" s="25"/>
      <c r="G37" s="41">
        <v>34</v>
      </c>
      <c r="H37" s="42">
        <v>34</v>
      </c>
      <c r="I37" s="43">
        <v>66</v>
      </c>
      <c r="N37" s="41">
        <v>33</v>
      </c>
      <c r="O37" s="49">
        <v>47</v>
      </c>
      <c r="P37" s="43">
        <f t="shared" si="0"/>
        <v>53</v>
      </c>
    </row>
    <row r="38" spans="1:16" ht="15.75" thickBot="1" x14ac:dyDescent="0.3">
      <c r="G38" s="41">
        <v>35</v>
      </c>
      <c r="H38" s="42">
        <v>35</v>
      </c>
      <c r="I38" s="43">
        <v>65</v>
      </c>
      <c r="N38" s="41">
        <v>34</v>
      </c>
      <c r="O38" s="49">
        <v>48.5</v>
      </c>
      <c r="P38" s="43">
        <f t="shared" si="0"/>
        <v>51.5</v>
      </c>
    </row>
    <row r="39" spans="1:16" ht="15.75" thickBot="1" x14ac:dyDescent="0.3">
      <c r="G39" s="41">
        <v>36</v>
      </c>
      <c r="H39" s="42">
        <v>36</v>
      </c>
      <c r="I39" s="43">
        <v>64</v>
      </c>
      <c r="N39" s="41">
        <v>35</v>
      </c>
      <c r="O39" s="49">
        <v>50</v>
      </c>
      <c r="P39" s="43">
        <f t="shared" si="0"/>
        <v>50</v>
      </c>
    </row>
    <row r="40" spans="1:16" ht="15.75" thickBot="1" x14ac:dyDescent="0.3">
      <c r="G40" s="41">
        <v>37</v>
      </c>
      <c r="H40" s="42">
        <v>37</v>
      </c>
      <c r="I40" s="43">
        <v>63</v>
      </c>
      <c r="N40" s="41">
        <v>36</v>
      </c>
      <c r="O40" s="49">
        <v>51.5</v>
      </c>
      <c r="P40" s="43">
        <f t="shared" si="0"/>
        <v>48.5</v>
      </c>
    </row>
    <row r="41" spans="1:16" ht="15.75" thickBot="1" x14ac:dyDescent="0.3">
      <c r="G41" s="41">
        <v>38</v>
      </c>
      <c r="H41" s="42">
        <v>38</v>
      </c>
      <c r="I41" s="43">
        <v>62</v>
      </c>
      <c r="N41" s="41">
        <v>37</v>
      </c>
      <c r="O41" s="49">
        <v>53</v>
      </c>
      <c r="P41" s="43">
        <f t="shared" si="0"/>
        <v>47</v>
      </c>
    </row>
    <row r="42" spans="1:16" ht="15.75" thickBot="1" x14ac:dyDescent="0.3">
      <c r="G42" s="41">
        <v>39</v>
      </c>
      <c r="H42" s="42">
        <v>39</v>
      </c>
      <c r="I42" s="43">
        <v>61</v>
      </c>
      <c r="N42" s="41">
        <v>38</v>
      </c>
      <c r="O42" s="49">
        <v>54.5</v>
      </c>
      <c r="P42" s="43">
        <f t="shared" si="0"/>
        <v>45.5</v>
      </c>
    </row>
    <row r="43" spans="1:16" ht="15.75" thickBot="1" x14ac:dyDescent="0.3">
      <c r="G43" s="41">
        <v>40</v>
      </c>
      <c r="H43" s="42">
        <v>40</v>
      </c>
      <c r="I43" s="43">
        <v>60</v>
      </c>
      <c r="N43" s="41">
        <v>39</v>
      </c>
      <c r="O43" s="49">
        <v>56</v>
      </c>
      <c r="P43" s="43">
        <f t="shared" si="0"/>
        <v>44</v>
      </c>
    </row>
    <row r="44" spans="1:16" ht="15.75" thickBot="1" x14ac:dyDescent="0.3">
      <c r="G44" s="41">
        <v>41</v>
      </c>
      <c r="H44" s="42">
        <v>41</v>
      </c>
      <c r="I44" s="43">
        <v>59</v>
      </c>
      <c r="N44" s="41">
        <v>40</v>
      </c>
      <c r="O44" s="49">
        <v>57.5</v>
      </c>
      <c r="P44" s="43">
        <f t="shared" si="0"/>
        <v>42.5</v>
      </c>
    </row>
    <row r="45" spans="1:16" ht="15.75" thickBot="1" x14ac:dyDescent="0.3">
      <c r="G45" s="41">
        <v>42</v>
      </c>
      <c r="H45" s="42">
        <v>42</v>
      </c>
      <c r="I45" s="43">
        <v>58</v>
      </c>
      <c r="N45" s="41">
        <v>41</v>
      </c>
      <c r="O45" s="49">
        <v>59</v>
      </c>
      <c r="P45" s="43">
        <f t="shared" si="0"/>
        <v>41</v>
      </c>
    </row>
    <row r="46" spans="1:16" ht="15.75" thickBot="1" x14ac:dyDescent="0.3">
      <c r="G46" s="41">
        <v>43</v>
      </c>
      <c r="H46" s="42">
        <v>43</v>
      </c>
      <c r="I46" s="43">
        <v>57</v>
      </c>
      <c r="N46" s="41">
        <v>42</v>
      </c>
      <c r="O46" s="49">
        <v>60.5</v>
      </c>
      <c r="P46" s="43">
        <f t="shared" si="0"/>
        <v>39.5</v>
      </c>
    </row>
    <row r="47" spans="1:16" ht="15.75" thickBot="1" x14ac:dyDescent="0.3">
      <c r="G47" s="41">
        <v>44</v>
      </c>
      <c r="H47" s="42">
        <v>44</v>
      </c>
      <c r="I47" s="43">
        <v>56</v>
      </c>
      <c r="N47" s="41">
        <v>43</v>
      </c>
      <c r="O47" s="49">
        <v>62</v>
      </c>
      <c r="P47" s="43">
        <f t="shared" si="0"/>
        <v>38</v>
      </c>
    </row>
    <row r="48" spans="1:16" ht="15.75" thickBot="1" x14ac:dyDescent="0.3">
      <c r="G48" s="41">
        <v>45</v>
      </c>
      <c r="H48" s="42">
        <v>45</v>
      </c>
      <c r="I48" s="43">
        <v>55</v>
      </c>
      <c r="N48" s="41">
        <v>44</v>
      </c>
      <c r="O48" s="49">
        <v>63.5</v>
      </c>
      <c r="P48" s="43">
        <f t="shared" si="0"/>
        <v>36.5</v>
      </c>
    </row>
    <row r="49" spans="7:16" ht="15.75" thickBot="1" x14ac:dyDescent="0.3">
      <c r="G49" s="41">
        <v>46</v>
      </c>
      <c r="H49" s="42">
        <v>46</v>
      </c>
      <c r="I49" s="43">
        <v>54</v>
      </c>
      <c r="N49" s="41">
        <v>45</v>
      </c>
      <c r="O49" s="49">
        <v>65</v>
      </c>
      <c r="P49" s="43">
        <f t="shared" si="0"/>
        <v>35</v>
      </c>
    </row>
    <row r="50" spans="7:16" ht="15.75" thickBot="1" x14ac:dyDescent="0.3">
      <c r="G50" s="41">
        <v>47</v>
      </c>
      <c r="H50" s="42">
        <v>47</v>
      </c>
      <c r="I50" s="43">
        <v>53</v>
      </c>
      <c r="N50" s="41">
        <v>46</v>
      </c>
      <c r="O50" s="49">
        <v>66.5</v>
      </c>
      <c r="P50" s="43">
        <f t="shared" si="0"/>
        <v>33.5</v>
      </c>
    </row>
    <row r="51" spans="7:16" ht="15.75" thickBot="1" x14ac:dyDescent="0.3">
      <c r="G51" s="41">
        <v>48</v>
      </c>
      <c r="H51" s="42">
        <v>48</v>
      </c>
      <c r="I51" s="43">
        <v>52</v>
      </c>
      <c r="N51" s="41">
        <v>47</v>
      </c>
      <c r="O51" s="49">
        <v>68</v>
      </c>
      <c r="P51" s="43">
        <f t="shared" si="0"/>
        <v>32</v>
      </c>
    </row>
    <row r="52" spans="7:16" ht="15.75" thickBot="1" x14ac:dyDescent="0.3">
      <c r="G52" s="41">
        <v>49</v>
      </c>
      <c r="H52" s="42">
        <v>49</v>
      </c>
      <c r="I52" s="43">
        <v>51</v>
      </c>
      <c r="N52" s="41">
        <v>48</v>
      </c>
      <c r="O52" s="49">
        <v>69.5</v>
      </c>
      <c r="P52" s="43">
        <f t="shared" si="0"/>
        <v>30.5</v>
      </c>
    </row>
    <row r="53" spans="7:16" ht="15.75" thickBot="1" x14ac:dyDescent="0.3">
      <c r="G53" s="41">
        <v>50</v>
      </c>
      <c r="H53" s="42">
        <v>50</v>
      </c>
      <c r="I53" s="43">
        <v>50</v>
      </c>
      <c r="N53" s="41">
        <v>49</v>
      </c>
      <c r="O53" s="49">
        <v>71</v>
      </c>
      <c r="P53" s="43">
        <f t="shared" si="0"/>
        <v>29</v>
      </c>
    </row>
    <row r="54" spans="7:16" ht="15.75" thickBot="1" x14ac:dyDescent="0.3">
      <c r="G54" s="41">
        <v>51</v>
      </c>
      <c r="H54" s="42">
        <v>51</v>
      </c>
      <c r="I54" s="43">
        <v>49</v>
      </c>
      <c r="N54" s="41">
        <v>50</v>
      </c>
      <c r="O54" s="49">
        <v>72.5</v>
      </c>
      <c r="P54" s="43">
        <f t="shared" si="0"/>
        <v>27.5</v>
      </c>
    </row>
    <row r="55" spans="7:16" ht="15.75" thickBot="1" x14ac:dyDescent="0.3">
      <c r="G55" s="41">
        <v>52</v>
      </c>
      <c r="H55" s="42">
        <v>52</v>
      </c>
      <c r="I55" s="43">
        <v>48</v>
      </c>
      <c r="N55" s="41">
        <v>51</v>
      </c>
      <c r="O55" s="49">
        <v>74</v>
      </c>
      <c r="P55" s="43">
        <f t="shared" si="0"/>
        <v>26</v>
      </c>
    </row>
    <row r="56" spans="7:16" ht="15.75" thickBot="1" x14ac:dyDescent="0.3">
      <c r="G56" s="41">
        <v>53</v>
      </c>
      <c r="H56" s="42">
        <v>53</v>
      </c>
      <c r="I56" s="43">
        <v>47</v>
      </c>
      <c r="N56" s="41">
        <v>52</v>
      </c>
      <c r="O56" s="49">
        <v>75.5</v>
      </c>
      <c r="P56" s="43">
        <f t="shared" si="0"/>
        <v>24.5</v>
      </c>
    </row>
    <row r="57" spans="7:16" ht="15.75" thickBot="1" x14ac:dyDescent="0.3">
      <c r="G57" s="41">
        <v>54</v>
      </c>
      <c r="H57" s="42">
        <v>54</v>
      </c>
      <c r="I57" s="43">
        <v>46</v>
      </c>
      <c r="N57" s="41">
        <v>53</v>
      </c>
      <c r="O57" s="49">
        <v>77</v>
      </c>
      <c r="P57" s="43">
        <f t="shared" si="0"/>
        <v>23</v>
      </c>
    </row>
    <row r="58" spans="7:16" ht="15.75" thickBot="1" x14ac:dyDescent="0.3">
      <c r="G58" s="41">
        <v>55</v>
      </c>
      <c r="H58" s="42">
        <v>55</v>
      </c>
      <c r="I58" s="43">
        <v>45</v>
      </c>
      <c r="N58" s="41">
        <v>54</v>
      </c>
      <c r="O58" s="49">
        <v>78.5</v>
      </c>
      <c r="P58" s="43">
        <f t="shared" si="0"/>
        <v>21.5</v>
      </c>
    </row>
    <row r="59" spans="7:16" ht="15.75" thickBot="1" x14ac:dyDescent="0.3">
      <c r="G59" s="41">
        <v>56</v>
      </c>
      <c r="H59" s="42">
        <v>56</v>
      </c>
      <c r="I59" s="43">
        <v>44</v>
      </c>
      <c r="N59" s="41">
        <v>55</v>
      </c>
      <c r="O59" s="49">
        <v>80</v>
      </c>
      <c r="P59" s="43">
        <f t="shared" si="0"/>
        <v>20</v>
      </c>
    </row>
    <row r="60" spans="7:16" ht="15.75" thickBot="1" x14ac:dyDescent="0.3">
      <c r="G60" s="41">
        <v>57</v>
      </c>
      <c r="H60" s="42">
        <v>57</v>
      </c>
      <c r="I60" s="43">
        <v>43</v>
      </c>
      <c r="N60" s="41">
        <v>56</v>
      </c>
      <c r="O60" s="49">
        <v>81.5</v>
      </c>
      <c r="P60" s="43">
        <f t="shared" si="0"/>
        <v>18.5</v>
      </c>
    </row>
    <row r="61" spans="7:16" ht="15.75" thickBot="1" x14ac:dyDescent="0.3">
      <c r="G61" s="41">
        <v>58</v>
      </c>
      <c r="H61" s="42">
        <v>58</v>
      </c>
      <c r="I61" s="43">
        <v>42</v>
      </c>
      <c r="N61" s="41">
        <v>57</v>
      </c>
      <c r="O61" s="49">
        <v>83</v>
      </c>
      <c r="P61" s="43">
        <f t="shared" si="0"/>
        <v>17</v>
      </c>
    </row>
    <row r="62" spans="7:16" ht="15.75" thickBot="1" x14ac:dyDescent="0.3">
      <c r="G62" s="41">
        <v>59</v>
      </c>
      <c r="H62" s="42">
        <v>59</v>
      </c>
      <c r="I62" s="43">
        <v>41</v>
      </c>
      <c r="N62" s="41">
        <v>58</v>
      </c>
      <c r="O62" s="49">
        <v>84.5</v>
      </c>
      <c r="P62" s="43">
        <f t="shared" si="0"/>
        <v>15.5</v>
      </c>
    </row>
    <row r="63" spans="7:16" ht="15.75" thickBot="1" x14ac:dyDescent="0.3">
      <c r="G63" s="41">
        <v>60</v>
      </c>
      <c r="H63" s="42">
        <v>60</v>
      </c>
      <c r="I63" s="43">
        <v>40</v>
      </c>
      <c r="N63" s="41">
        <v>59</v>
      </c>
      <c r="O63" s="49">
        <v>85</v>
      </c>
      <c r="P63" s="57">
        <f t="shared" si="0"/>
        <v>14</v>
      </c>
    </row>
    <row r="64" spans="7:16" ht="15.75" thickBot="1" x14ac:dyDescent="0.3">
      <c r="G64" s="41">
        <v>61</v>
      </c>
      <c r="H64" s="42">
        <v>61</v>
      </c>
      <c r="I64" s="43">
        <v>39</v>
      </c>
      <c r="N64" s="41">
        <v>60</v>
      </c>
    </row>
    <row r="65" spans="7:15" ht="15.75" thickBot="1" x14ac:dyDescent="0.3">
      <c r="G65" s="41">
        <v>62</v>
      </c>
      <c r="H65" s="42">
        <v>62</v>
      </c>
      <c r="I65" s="43">
        <v>38</v>
      </c>
      <c r="N65" s="41">
        <v>61</v>
      </c>
      <c r="O65" s="65"/>
    </row>
    <row r="66" spans="7:15" ht="15.75" thickBot="1" x14ac:dyDescent="0.3">
      <c r="G66" s="41">
        <v>63</v>
      </c>
      <c r="H66" s="42">
        <v>63</v>
      </c>
      <c r="I66" s="43">
        <v>37</v>
      </c>
      <c r="N66" s="41">
        <v>62</v>
      </c>
      <c r="O66" s="65"/>
    </row>
    <row r="67" spans="7:15" ht="15.75" thickBot="1" x14ac:dyDescent="0.3">
      <c r="G67" s="41">
        <v>64</v>
      </c>
      <c r="H67" s="42">
        <v>64</v>
      </c>
      <c r="I67" s="43">
        <v>36</v>
      </c>
      <c r="N67" s="41">
        <v>63</v>
      </c>
      <c r="O67" s="65"/>
    </row>
    <row r="68" spans="7:15" ht="15.75" thickBot="1" x14ac:dyDescent="0.3">
      <c r="G68" s="41">
        <v>65</v>
      </c>
      <c r="H68" s="42">
        <v>65</v>
      </c>
      <c r="I68" s="43">
        <v>35</v>
      </c>
      <c r="N68" s="41">
        <v>64</v>
      </c>
      <c r="O68" s="65"/>
    </row>
    <row r="69" spans="7:15" ht="15.75" thickBot="1" x14ac:dyDescent="0.3">
      <c r="G69" s="41">
        <v>66</v>
      </c>
      <c r="H69" s="42">
        <v>66</v>
      </c>
      <c r="I69" s="43">
        <v>34</v>
      </c>
      <c r="N69" s="41">
        <v>65</v>
      </c>
      <c r="O69" s="65"/>
    </row>
    <row r="70" spans="7:15" ht="15.75" thickBot="1" x14ac:dyDescent="0.3">
      <c r="G70" s="41">
        <v>67</v>
      </c>
      <c r="H70" s="42">
        <v>67</v>
      </c>
      <c r="I70" s="43">
        <v>33</v>
      </c>
      <c r="N70" s="41">
        <v>66</v>
      </c>
      <c r="O70" s="65"/>
    </row>
    <row r="71" spans="7:15" ht="15.75" thickBot="1" x14ac:dyDescent="0.3">
      <c r="G71" s="41">
        <v>68</v>
      </c>
      <c r="H71" s="42">
        <v>68</v>
      </c>
      <c r="I71" s="43">
        <v>32</v>
      </c>
      <c r="N71" s="41">
        <v>67</v>
      </c>
      <c r="O71" s="65"/>
    </row>
    <row r="72" spans="7:15" ht="15.75" thickBot="1" x14ac:dyDescent="0.3">
      <c r="G72" s="41">
        <v>69</v>
      </c>
      <c r="H72" s="42">
        <v>69</v>
      </c>
      <c r="I72" s="43">
        <v>31</v>
      </c>
      <c r="N72" s="41">
        <v>68</v>
      </c>
      <c r="O72" s="65"/>
    </row>
    <row r="73" spans="7:15" ht="15.75" thickBot="1" x14ac:dyDescent="0.3">
      <c r="G73" s="41">
        <v>70</v>
      </c>
      <c r="H73" s="42">
        <v>70</v>
      </c>
      <c r="I73" s="57">
        <v>30</v>
      </c>
      <c r="N73" s="41">
        <v>69</v>
      </c>
      <c r="O73" s="65"/>
    </row>
    <row r="74" spans="7:15" ht="15.75" thickBot="1" x14ac:dyDescent="0.3">
      <c r="G74" s="32"/>
      <c r="H74" s="66"/>
      <c r="I74" s="67"/>
      <c r="N74" s="41">
        <v>70</v>
      </c>
      <c r="O74" s="65"/>
    </row>
    <row r="75" spans="7:15" ht="15.75" thickBot="1" x14ac:dyDescent="0.3">
      <c r="G75" s="32"/>
      <c r="H75" s="66"/>
      <c r="N75" s="41"/>
      <c r="O75" s="65"/>
    </row>
    <row r="76" spans="7:15" x14ac:dyDescent="0.25">
      <c r="G76" s="32"/>
      <c r="H76" s="66"/>
    </row>
    <row r="77" spans="7:15" x14ac:dyDescent="0.25">
      <c r="G77" s="32"/>
      <c r="H77" s="66"/>
    </row>
    <row r="78" spans="7:15" x14ac:dyDescent="0.25">
      <c r="G78" s="32"/>
      <c r="H78" s="66"/>
    </row>
    <row r="79" spans="7:15" x14ac:dyDescent="0.25">
      <c r="G79" s="32"/>
      <c r="H79" s="66"/>
    </row>
    <row r="80" spans="7:15" x14ac:dyDescent="0.25">
      <c r="G80" s="32"/>
      <c r="H80" s="66"/>
    </row>
    <row r="81" spans="7:8" x14ac:dyDescent="0.25">
      <c r="G81" s="32"/>
      <c r="H81" s="66"/>
    </row>
    <row r="82" spans="7:8" x14ac:dyDescent="0.25">
      <c r="G82" s="32"/>
      <c r="H82" s="66"/>
    </row>
    <row r="83" spans="7:8" x14ac:dyDescent="0.25">
      <c r="G83" s="32"/>
      <c r="H83" s="66"/>
    </row>
    <row r="84" spans="7:8" x14ac:dyDescent="0.25">
      <c r="G84" s="32"/>
      <c r="H84" s="66"/>
    </row>
    <row r="85" spans="7:8" x14ac:dyDescent="0.25">
      <c r="G85" s="32"/>
      <c r="H85" s="66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84"/>
  <sheetViews>
    <sheetView tabSelected="1" zoomScale="130" zoomScaleNormal="130" workbookViewId="0">
      <selection activeCell="C20" sqref="C20"/>
    </sheetView>
  </sheetViews>
  <sheetFormatPr defaultRowHeight="15" x14ac:dyDescent="0.25"/>
  <cols>
    <col min="1" max="1" width="21.7109375" bestFit="1" customWidth="1"/>
    <col min="2" max="2" width="17" customWidth="1"/>
    <col min="3" max="3" width="19.140625" customWidth="1"/>
    <col min="4" max="4" width="15.5703125" bestFit="1" customWidth="1"/>
    <col min="5" max="5" width="27.140625" customWidth="1"/>
    <col min="6" max="6" width="24" customWidth="1"/>
    <col min="7" max="7" width="8.85546875" customWidth="1"/>
    <col min="8" max="8" width="19.42578125" customWidth="1"/>
    <col min="9" max="9" width="12" bestFit="1" customWidth="1"/>
    <col min="10" max="10" width="13.42578125" bestFit="1" customWidth="1"/>
  </cols>
  <sheetData>
    <row r="1" spans="1:12" x14ac:dyDescent="0.25">
      <c r="A1" s="6"/>
      <c r="B1" s="7"/>
      <c r="C1" s="7"/>
      <c r="D1" s="86"/>
    </row>
    <row r="2" spans="1:12" x14ac:dyDescent="0.25">
      <c r="A2" s="8"/>
      <c r="C2" s="87" t="s">
        <v>75</v>
      </c>
      <c r="D2" s="88"/>
      <c r="G2" t="s">
        <v>58</v>
      </c>
      <c r="I2" s="3"/>
    </row>
    <row r="3" spans="1:12" ht="18.75" x14ac:dyDescent="0.3">
      <c r="A3" s="8" t="s">
        <v>9</v>
      </c>
      <c r="B3" s="10"/>
      <c r="C3" s="89">
        <f>C4+C5</f>
        <v>39100</v>
      </c>
      <c r="D3" s="90" t="s">
        <v>76</v>
      </c>
      <c r="F3" s="91" t="s">
        <v>67</v>
      </c>
      <c r="G3" s="92" t="s">
        <v>60</v>
      </c>
      <c r="H3" s="93">
        <v>11.62</v>
      </c>
      <c r="I3" s="94">
        <f>H3*10.764</f>
        <v>125.07767999999999</v>
      </c>
      <c r="K3" t="s">
        <v>68</v>
      </c>
    </row>
    <row r="4" spans="1:12" ht="30" x14ac:dyDescent="0.25">
      <c r="A4" s="11" t="s">
        <v>10</v>
      </c>
      <c r="B4" s="10"/>
      <c r="C4" s="89">
        <v>2600</v>
      </c>
      <c r="D4" s="95"/>
      <c r="F4" s="96"/>
      <c r="G4" s="92"/>
      <c r="H4" s="92"/>
      <c r="I4" s="94"/>
      <c r="K4" t="s">
        <v>63</v>
      </c>
      <c r="L4">
        <v>817</v>
      </c>
    </row>
    <row r="5" spans="1:12" x14ac:dyDescent="0.25">
      <c r="A5" s="8" t="s">
        <v>11</v>
      </c>
      <c r="B5" s="10"/>
      <c r="C5" s="89">
        <v>36500</v>
      </c>
      <c r="D5" s="95"/>
      <c r="G5" s="92"/>
      <c r="H5" s="92"/>
      <c r="I5" s="94"/>
    </row>
    <row r="6" spans="1:12" x14ac:dyDescent="0.25">
      <c r="A6" s="8" t="s">
        <v>12</v>
      </c>
      <c r="B6" s="10"/>
      <c r="C6" s="89">
        <f>C4</f>
        <v>2600</v>
      </c>
      <c r="D6" s="95"/>
      <c r="G6" s="119"/>
      <c r="H6" s="119"/>
      <c r="I6" s="97"/>
    </row>
    <row r="7" spans="1:12" x14ac:dyDescent="0.25">
      <c r="A7" s="8" t="s">
        <v>13</v>
      </c>
      <c r="B7" s="12"/>
      <c r="C7" s="3">
        <f>E9-E8</f>
        <v>17</v>
      </c>
      <c r="D7" s="3"/>
    </row>
    <row r="8" spans="1:12" x14ac:dyDescent="0.25">
      <c r="A8" s="8" t="s">
        <v>14</v>
      </c>
      <c r="B8" s="12"/>
      <c r="C8" s="3">
        <f>C9-C7</f>
        <v>43</v>
      </c>
      <c r="D8" s="98" t="s">
        <v>74</v>
      </c>
      <c r="E8" s="87">
        <v>2007</v>
      </c>
    </row>
    <row r="9" spans="1:12" x14ac:dyDescent="0.25">
      <c r="A9" s="8" t="s">
        <v>15</v>
      </c>
      <c r="B9" s="12"/>
      <c r="C9" s="3">
        <v>60</v>
      </c>
      <c r="D9" s="99"/>
      <c r="E9" s="87">
        <v>2024</v>
      </c>
    </row>
    <row r="10" spans="1:12" ht="30" x14ac:dyDescent="0.25">
      <c r="A10" s="11" t="s">
        <v>16</v>
      </c>
      <c r="B10" s="12"/>
      <c r="C10" s="3">
        <f>90*C7/C9</f>
        <v>25.5</v>
      </c>
      <c r="D10" s="3"/>
      <c r="F10" s="85"/>
      <c r="G10" s="85"/>
    </row>
    <row r="11" spans="1:12" x14ac:dyDescent="0.25">
      <c r="A11" s="8"/>
      <c r="B11" s="13"/>
      <c r="C11" s="100">
        <f>C10%</f>
        <v>0.255</v>
      </c>
      <c r="D11" s="100"/>
    </row>
    <row r="12" spans="1:12" x14ac:dyDescent="0.25">
      <c r="A12" s="8" t="s">
        <v>17</v>
      </c>
      <c r="B12" s="10"/>
      <c r="C12" s="89">
        <f>C6*C11</f>
        <v>663</v>
      </c>
      <c r="D12" s="95"/>
    </row>
    <row r="13" spans="1:12" x14ac:dyDescent="0.25">
      <c r="A13" s="8" t="s">
        <v>18</v>
      </c>
      <c r="B13" s="10"/>
      <c r="C13" s="89">
        <f>C6-C12</f>
        <v>1937</v>
      </c>
      <c r="D13" s="95"/>
      <c r="F13" s="29"/>
    </row>
    <row r="14" spans="1:12" x14ac:dyDescent="0.25">
      <c r="A14" s="8" t="s">
        <v>11</v>
      </c>
      <c r="B14" s="10"/>
      <c r="C14" s="89">
        <f>C5</f>
        <v>36500</v>
      </c>
      <c r="D14" s="95"/>
      <c r="F14" s="85"/>
      <c r="G14" s="85"/>
      <c r="H14" s="85"/>
    </row>
    <row r="15" spans="1:12" x14ac:dyDescent="0.25">
      <c r="B15" s="10"/>
      <c r="C15" s="89"/>
      <c r="D15" s="95"/>
      <c r="H15" s="85"/>
    </row>
    <row r="16" spans="1:12" x14ac:dyDescent="0.25">
      <c r="A16" s="8" t="s">
        <v>19</v>
      </c>
      <c r="B16" s="109"/>
      <c r="C16" s="95">
        <f>C14+C13</f>
        <v>38437</v>
      </c>
      <c r="D16" s="90"/>
      <c r="E16" s="29"/>
      <c r="H16" s="85"/>
    </row>
    <row r="17" spans="1:10" x14ac:dyDescent="0.25">
      <c r="A17" s="4" t="s">
        <v>71</v>
      </c>
      <c r="B17" s="108"/>
      <c r="C17" s="93"/>
      <c r="D17" s="3"/>
      <c r="H17" s="85"/>
    </row>
    <row r="18" spans="1:10" ht="16.5" x14ac:dyDescent="0.3">
      <c r="A18" s="14" t="s">
        <v>60</v>
      </c>
      <c r="B18" s="4"/>
      <c r="C18" s="101">
        <v>125</v>
      </c>
      <c r="D18" s="101"/>
      <c r="E18" s="102"/>
    </row>
    <row r="19" spans="1:10" x14ac:dyDescent="0.25">
      <c r="A19" s="8"/>
      <c r="B19" s="3"/>
      <c r="C19" s="103">
        <f>C18*C16</f>
        <v>4804625</v>
      </c>
      <c r="D19" s="92" t="s">
        <v>42</v>
      </c>
      <c r="E19" s="104"/>
      <c r="F19" t="s">
        <v>79</v>
      </c>
      <c r="H19" s="85" t="s">
        <v>78</v>
      </c>
    </row>
    <row r="20" spans="1:10" x14ac:dyDescent="0.25">
      <c r="A20" s="8"/>
      <c r="B20" s="29"/>
      <c r="C20" s="103">
        <f>C19*0.9</f>
        <v>4324162.5</v>
      </c>
      <c r="D20" s="92" t="s">
        <v>20</v>
      </c>
      <c r="E20" s="29"/>
      <c r="F20" s="5"/>
      <c r="H20" s="85"/>
    </row>
    <row r="21" spans="1:10" x14ac:dyDescent="0.25">
      <c r="A21" s="8"/>
      <c r="C21" s="103">
        <f>C19*80%</f>
        <v>3843700</v>
      </c>
      <c r="D21" s="92" t="s">
        <v>21</v>
      </c>
      <c r="E21" s="29"/>
      <c r="F21" s="29"/>
    </row>
    <row r="22" spans="1:10" x14ac:dyDescent="0.25">
      <c r="A22" s="8"/>
      <c r="E22" s="29"/>
      <c r="H22">
        <v>104</v>
      </c>
      <c r="I22">
        <f>H22*1.2</f>
        <v>124.8</v>
      </c>
    </row>
    <row r="23" spans="1:10" x14ac:dyDescent="0.25">
      <c r="A23" s="15" t="s">
        <v>22</v>
      </c>
      <c r="B23" s="16"/>
      <c r="C23" s="105">
        <f>C4*D23</f>
        <v>390000</v>
      </c>
      <c r="D23" s="105">
        <f>C18*1.2</f>
        <v>150</v>
      </c>
      <c r="E23" s="29"/>
      <c r="H23">
        <v>42000</v>
      </c>
    </row>
    <row r="24" spans="1:10" x14ac:dyDescent="0.25">
      <c r="A24" s="8" t="s">
        <v>23</v>
      </c>
      <c r="C24" s="72">
        <f>433.4*10438</f>
        <v>4523829.2</v>
      </c>
      <c r="H24" s="5">
        <f>H22*H23</f>
        <v>4368000</v>
      </c>
      <c r="I24" s="29">
        <f>H24/I22</f>
        <v>35000</v>
      </c>
    </row>
    <row r="25" spans="1:10" x14ac:dyDescent="0.25">
      <c r="A25" s="17" t="s">
        <v>24</v>
      </c>
      <c r="B25" s="9"/>
      <c r="C25" s="29">
        <f>C19*0.03/12</f>
        <v>12011.5625</v>
      </c>
      <c r="D25" s="29"/>
    </row>
    <row r="26" spans="1:10" x14ac:dyDescent="0.25">
      <c r="C26" s="29"/>
      <c r="D26" s="29"/>
      <c r="F26" s="92" t="s">
        <v>72</v>
      </c>
    </row>
    <row r="27" spans="1:10" x14ac:dyDescent="0.25">
      <c r="A27" s="4" t="s">
        <v>77</v>
      </c>
      <c r="B27" s="4"/>
      <c r="C27" s="106"/>
      <c r="D27" s="106"/>
    </row>
    <row r="28" spans="1:10" x14ac:dyDescent="0.25">
      <c r="D28" s="85"/>
    </row>
    <row r="30" spans="1:10" ht="18.75" x14ac:dyDescent="0.3">
      <c r="E30" s="120" t="s">
        <v>80</v>
      </c>
      <c r="F30" s="120"/>
      <c r="G30" s="2"/>
      <c r="H30" s="2"/>
    </row>
    <row r="31" spans="1:10" ht="18.75" x14ac:dyDescent="0.3">
      <c r="E31" s="120" t="s">
        <v>81</v>
      </c>
      <c r="F31" s="120"/>
      <c r="G31" s="2"/>
      <c r="H31" s="2"/>
    </row>
    <row r="32" spans="1:10" ht="18.75" x14ac:dyDescent="0.3">
      <c r="E32" s="107" t="s">
        <v>42</v>
      </c>
      <c r="F32" s="107">
        <f>C19</f>
        <v>4804625</v>
      </c>
      <c r="G32" s="2"/>
      <c r="H32" s="2"/>
      <c r="J32" s="5">
        <v>4529625</v>
      </c>
    </row>
    <row r="33" spans="1:10" ht="18.75" x14ac:dyDescent="0.3">
      <c r="E33" s="107" t="s">
        <v>20</v>
      </c>
      <c r="F33" s="107">
        <f>F32*0.9</f>
        <v>4324162.5</v>
      </c>
      <c r="G33" s="2"/>
      <c r="H33" s="110">
        <f>F32*80</f>
        <v>384370000</v>
      </c>
      <c r="J33">
        <f>J32/I22</f>
        <v>36295.072115384617</v>
      </c>
    </row>
    <row r="34" spans="1:10" ht="18.75" x14ac:dyDescent="0.3">
      <c r="E34" s="107" t="s">
        <v>21</v>
      </c>
      <c r="F34" s="107">
        <f>F32*80%</f>
        <v>3843700</v>
      </c>
      <c r="G34" s="2"/>
      <c r="H34" s="2"/>
    </row>
    <row r="35" spans="1:10" x14ac:dyDescent="0.25">
      <c r="E35" s="2"/>
      <c r="F35" s="2"/>
      <c r="G35" s="2"/>
      <c r="H35" s="2"/>
    </row>
    <row r="36" spans="1:10" x14ac:dyDescent="0.25">
      <c r="E36" s="2"/>
      <c r="F36" s="2"/>
      <c r="G36" s="2"/>
      <c r="H36" s="2"/>
    </row>
    <row r="37" spans="1:10" x14ac:dyDescent="0.25">
      <c r="E37" s="2"/>
      <c r="F37" s="2"/>
      <c r="G37" s="2"/>
      <c r="H37" s="2"/>
    </row>
    <row r="38" spans="1:10" x14ac:dyDescent="0.25">
      <c r="E38" s="2"/>
      <c r="F38" s="2"/>
      <c r="G38" s="2"/>
      <c r="H38" s="2"/>
    </row>
    <row r="46" spans="1:10" x14ac:dyDescent="0.25">
      <c r="A46" s="18"/>
    </row>
    <row r="59" spans="1:1" ht="15.75" x14ac:dyDescent="0.25">
      <c r="A59" s="19"/>
    </row>
    <row r="60" spans="1:1" ht="15.75" x14ac:dyDescent="0.25">
      <c r="A60" s="19"/>
    </row>
    <row r="61" spans="1:1" ht="15.75" x14ac:dyDescent="0.25">
      <c r="A61" s="19"/>
    </row>
    <row r="62" spans="1:1" ht="15.75" x14ac:dyDescent="0.25">
      <c r="A62" s="19"/>
    </row>
    <row r="63" spans="1:1" ht="15.75" x14ac:dyDescent="0.25">
      <c r="A63" s="19"/>
    </row>
    <row r="64" spans="1:1" ht="15.75" x14ac:dyDescent="0.25">
      <c r="A64" s="19"/>
    </row>
    <row r="65" spans="1:1" ht="15.75" x14ac:dyDescent="0.25">
      <c r="A65" s="19"/>
    </row>
    <row r="84" spans="3:3" x14ac:dyDescent="0.25">
      <c r="C84">
        <f>C83*C82</f>
        <v>0</v>
      </c>
    </row>
  </sheetData>
  <mergeCells count="3">
    <mergeCell ref="G6:H6"/>
    <mergeCell ref="E30:F30"/>
    <mergeCell ref="E31:F31"/>
  </mergeCells>
  <pageMargins left="0.7" right="0.7" top="0.75" bottom="0.75" header="0.3" footer="0.3"/>
  <pageSetup orientation="portrait" horizontalDpi="1200" verticalDpi="1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H58"/>
  <sheetViews>
    <sheetView zoomScale="115" zoomScaleNormal="115" workbookViewId="0">
      <selection activeCell="G6" sqref="G6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5" width="12.85546875" customWidth="1"/>
    <col min="16" max="17" width="16.140625" customWidth="1"/>
    <col min="18" max="18" width="13.85546875" customWidth="1"/>
    <col min="19" max="19" width="8.85546875" customWidth="1"/>
    <col min="20" max="20" width="6.28515625" customWidth="1"/>
    <col min="26" max="26" width="10.42578125" bestFit="1" customWidth="1"/>
    <col min="30" max="30" width="10.42578125" bestFit="1" customWidth="1"/>
  </cols>
  <sheetData>
    <row r="1" spans="1:34" s="1" customFormat="1" ht="60" x14ac:dyDescent="0.25">
      <c r="A1" s="1" t="s">
        <v>0</v>
      </c>
      <c r="B1" s="1" t="s">
        <v>4</v>
      </c>
      <c r="C1" s="1" t="s">
        <v>69</v>
      </c>
      <c r="D1" s="1" t="s">
        <v>6</v>
      </c>
      <c r="E1" s="1" t="s">
        <v>1</v>
      </c>
      <c r="F1" s="1" t="s">
        <v>5</v>
      </c>
      <c r="G1" s="1" t="s">
        <v>7</v>
      </c>
      <c r="H1" s="1" t="s">
        <v>8</v>
      </c>
      <c r="I1" s="1" t="s">
        <v>2</v>
      </c>
      <c r="J1" s="1" t="s">
        <v>3</v>
      </c>
      <c r="N1" s="1" t="s">
        <v>63</v>
      </c>
      <c r="O1" s="1" t="s">
        <v>60</v>
      </c>
      <c r="P1" s="1" t="s">
        <v>1</v>
      </c>
      <c r="Q1" s="1" t="s">
        <v>63</v>
      </c>
      <c r="R1" s="1" t="s">
        <v>60</v>
      </c>
    </row>
    <row r="2" spans="1:34" x14ac:dyDescent="0.25">
      <c r="B2">
        <v>1100</v>
      </c>
      <c r="C2">
        <f>B2*1.2</f>
        <v>1320</v>
      </c>
      <c r="D2" s="73">
        <f>C2*1.2</f>
        <v>1584</v>
      </c>
      <c r="E2" s="73">
        <v>30000000</v>
      </c>
      <c r="F2" s="73">
        <f t="shared" ref="F2" si="0">ROUND((E2/B2),0)</f>
        <v>27273</v>
      </c>
      <c r="G2" s="68">
        <f>E2/C2</f>
        <v>22727.272727272728</v>
      </c>
      <c r="H2" s="83">
        <f>E2/D2</f>
        <v>18939.39393939394</v>
      </c>
      <c r="I2" s="32"/>
      <c r="J2">
        <v>2</v>
      </c>
      <c r="N2" s="116">
        <v>180</v>
      </c>
      <c r="O2" s="113">
        <f>N2*1.2</f>
        <v>216</v>
      </c>
      <c r="P2" s="113">
        <v>7200000</v>
      </c>
      <c r="Q2" s="113">
        <f t="shared" ref="Q2:Q12" si="1">P2/N2</f>
        <v>40000</v>
      </c>
      <c r="R2" s="113">
        <f>P2/O2</f>
        <v>33333.333333333336</v>
      </c>
      <c r="S2" s="73"/>
      <c r="U2" s="2"/>
      <c r="V2" s="2"/>
      <c r="W2" s="2"/>
      <c r="X2" s="2"/>
      <c r="Y2" s="2"/>
      <c r="Z2" s="81"/>
      <c r="AA2" s="2"/>
      <c r="AB2" s="2"/>
      <c r="AC2" s="2"/>
      <c r="AD2" s="2"/>
    </row>
    <row r="3" spans="1:34" x14ac:dyDescent="0.25">
      <c r="C3">
        <v>191</v>
      </c>
      <c r="D3" s="73">
        <f>C3*1.2</f>
        <v>229.2</v>
      </c>
      <c r="E3" s="73">
        <v>5000000</v>
      </c>
      <c r="F3" s="73">
        <v>0</v>
      </c>
      <c r="G3" s="68">
        <f t="shared" ref="G3:G16" si="2">E3/C3</f>
        <v>26178.01047120419</v>
      </c>
      <c r="H3" s="83">
        <f t="shared" ref="H3:H16" si="3">E3/D3</f>
        <v>21815.008726003492</v>
      </c>
      <c r="I3" s="32"/>
      <c r="N3" s="84">
        <f>O3/1.2</f>
        <v>129.16666666666669</v>
      </c>
      <c r="O3" s="113">
        <v>155</v>
      </c>
      <c r="P3" s="113">
        <v>6000000</v>
      </c>
      <c r="Q3" s="113">
        <f t="shared" si="1"/>
        <v>46451.612903225803</v>
      </c>
      <c r="R3" s="113">
        <f t="shared" ref="R3:R7" si="4">P3/O3</f>
        <v>38709.677419354841</v>
      </c>
      <c r="S3" s="73"/>
      <c r="U3" s="2"/>
      <c r="V3" s="2"/>
      <c r="W3" s="2"/>
      <c r="X3" s="2"/>
      <c r="Y3" s="2"/>
      <c r="Z3" s="2"/>
      <c r="AA3" s="2"/>
      <c r="AB3" s="2"/>
      <c r="AC3" s="2"/>
      <c r="AD3" s="81"/>
    </row>
    <row r="4" spans="1:34" x14ac:dyDescent="0.25">
      <c r="B4" s="85"/>
      <c r="C4">
        <v>350</v>
      </c>
      <c r="D4" s="73">
        <f>C4*1.2</f>
        <v>420</v>
      </c>
      <c r="E4" s="73">
        <v>10600000</v>
      </c>
      <c r="F4" s="73">
        <v>0</v>
      </c>
      <c r="G4" s="68">
        <f t="shared" si="2"/>
        <v>30285.714285714286</v>
      </c>
      <c r="H4" s="83">
        <f t="shared" si="3"/>
        <v>25238.095238095237</v>
      </c>
      <c r="I4" s="32"/>
      <c r="J4">
        <v>2</v>
      </c>
      <c r="N4" s="84"/>
      <c r="O4" s="73"/>
      <c r="P4" s="73"/>
      <c r="Q4" s="73"/>
      <c r="R4" s="73"/>
      <c r="S4" s="73"/>
      <c r="U4" s="2"/>
      <c r="V4" s="2"/>
      <c r="W4" s="2"/>
      <c r="X4" s="2"/>
      <c r="Y4" s="2"/>
      <c r="Z4" s="2"/>
      <c r="AA4" s="2"/>
      <c r="AB4" s="2"/>
      <c r="AC4" s="2"/>
      <c r="AD4" s="2"/>
    </row>
    <row r="5" spans="1:34" x14ac:dyDescent="0.25">
      <c r="C5" s="4">
        <v>184</v>
      </c>
      <c r="D5" s="112">
        <f>C5*1.2</f>
        <v>220.79999999999998</v>
      </c>
      <c r="E5" s="113">
        <v>6500000</v>
      </c>
      <c r="F5" s="113" t="e">
        <f t="shared" ref="F5:F16" si="5">ROUND((E5/B5),0)</f>
        <v>#DIV/0!</v>
      </c>
      <c r="G5" s="114">
        <f t="shared" si="2"/>
        <v>35326.086956521736</v>
      </c>
      <c r="H5" s="115">
        <f t="shared" si="3"/>
        <v>29438.405797101452</v>
      </c>
      <c r="I5" s="32"/>
      <c r="N5" s="84"/>
      <c r="O5" s="73"/>
      <c r="P5" s="73"/>
      <c r="Q5" s="73" t="e">
        <f t="shared" si="1"/>
        <v>#DIV/0!</v>
      </c>
      <c r="R5" s="73" t="e">
        <f t="shared" si="4"/>
        <v>#DIV/0!</v>
      </c>
      <c r="S5" s="73"/>
      <c r="U5" s="2"/>
      <c r="V5" s="2"/>
      <c r="W5" s="2"/>
      <c r="X5" s="2"/>
      <c r="Y5" s="2"/>
      <c r="Z5" s="2"/>
      <c r="AA5" s="2"/>
      <c r="AB5" s="2"/>
      <c r="AC5" s="2"/>
      <c r="AD5" s="2"/>
    </row>
    <row r="6" spans="1:34" x14ac:dyDescent="0.25">
      <c r="B6">
        <f>C6/1.2</f>
        <v>250</v>
      </c>
      <c r="C6" s="4">
        <v>300</v>
      </c>
      <c r="D6" s="112">
        <f>C6*1.2</f>
        <v>360</v>
      </c>
      <c r="E6" s="113">
        <v>12000000</v>
      </c>
      <c r="F6" s="113">
        <f t="shared" si="5"/>
        <v>48000</v>
      </c>
      <c r="G6" s="114">
        <f t="shared" si="2"/>
        <v>40000</v>
      </c>
      <c r="H6" s="115">
        <f t="shared" si="3"/>
        <v>33333.333333333336</v>
      </c>
      <c r="I6" s="32"/>
      <c r="N6" s="84"/>
      <c r="O6" s="73"/>
      <c r="P6" s="73"/>
      <c r="Q6" s="73" t="e">
        <f t="shared" si="1"/>
        <v>#DIV/0!</v>
      </c>
      <c r="R6" s="73" t="e">
        <f t="shared" si="4"/>
        <v>#DIV/0!</v>
      </c>
      <c r="S6" s="73"/>
      <c r="U6" s="2"/>
      <c r="V6" s="2"/>
      <c r="W6" s="2"/>
      <c r="X6" s="2"/>
      <c r="Y6" s="2"/>
      <c r="Z6" s="2"/>
      <c r="AA6" s="2"/>
      <c r="AB6" s="2"/>
      <c r="AC6" s="2"/>
      <c r="AD6" s="2"/>
      <c r="AH6" t="s">
        <v>43</v>
      </c>
    </row>
    <row r="7" spans="1:34" x14ac:dyDescent="0.25">
      <c r="B7">
        <v>290</v>
      </c>
      <c r="C7">
        <f>B7*1.2</f>
        <v>348</v>
      </c>
      <c r="D7" s="73">
        <f t="shared" ref="D7:D17" si="6">C7*1.2</f>
        <v>417.59999999999997</v>
      </c>
      <c r="E7" s="73">
        <v>11500000</v>
      </c>
      <c r="F7" s="73">
        <f t="shared" si="5"/>
        <v>39655</v>
      </c>
      <c r="G7" s="68">
        <f t="shared" si="2"/>
        <v>33045.977011494251</v>
      </c>
      <c r="H7" s="83">
        <f t="shared" si="3"/>
        <v>27538.314176245214</v>
      </c>
      <c r="I7" s="32"/>
      <c r="N7" s="73"/>
      <c r="O7" s="73"/>
      <c r="P7" s="73"/>
      <c r="Q7" s="73" t="e">
        <f t="shared" si="1"/>
        <v>#DIV/0!</v>
      </c>
      <c r="R7" s="73" t="e">
        <f t="shared" si="4"/>
        <v>#DIV/0!</v>
      </c>
      <c r="S7" s="73"/>
      <c r="U7" s="2"/>
      <c r="V7" s="2"/>
      <c r="W7" s="2"/>
      <c r="X7" s="2"/>
      <c r="Y7" s="2"/>
      <c r="Z7" s="2"/>
      <c r="AA7" s="2"/>
      <c r="AB7" s="2"/>
      <c r="AC7" s="2"/>
      <c r="AD7" s="2"/>
    </row>
    <row r="8" spans="1:34" x14ac:dyDescent="0.25">
      <c r="B8">
        <v>200</v>
      </c>
      <c r="C8">
        <f>B8*1.2</f>
        <v>240</v>
      </c>
      <c r="D8" s="73">
        <f t="shared" si="6"/>
        <v>288</v>
      </c>
      <c r="E8" s="73">
        <v>8500000</v>
      </c>
      <c r="F8" s="73">
        <f t="shared" si="5"/>
        <v>42500</v>
      </c>
      <c r="G8" s="68">
        <f t="shared" si="2"/>
        <v>35416.666666666664</v>
      </c>
      <c r="H8" s="83">
        <f t="shared" si="3"/>
        <v>29513.888888888891</v>
      </c>
      <c r="I8" s="32"/>
      <c r="O8" s="73"/>
      <c r="P8" s="73"/>
      <c r="Q8" s="73" t="e">
        <f>P8/N8</f>
        <v>#DIV/0!</v>
      </c>
      <c r="R8" s="73" t="e">
        <f>P8/O8</f>
        <v>#DIV/0!</v>
      </c>
      <c r="S8" s="73"/>
      <c r="U8" s="2"/>
      <c r="V8" s="2"/>
      <c r="W8" s="2"/>
      <c r="X8" s="2"/>
      <c r="Y8" s="2"/>
      <c r="Z8" s="2"/>
      <c r="AA8" s="2"/>
      <c r="AB8" s="2"/>
      <c r="AC8" s="2"/>
      <c r="AD8" s="2"/>
    </row>
    <row r="9" spans="1:34" x14ac:dyDescent="0.25">
      <c r="B9" s="4">
        <v>130</v>
      </c>
      <c r="C9" s="4">
        <f>B9*1.2</f>
        <v>156</v>
      </c>
      <c r="D9" s="113">
        <v>200</v>
      </c>
      <c r="E9" s="113">
        <v>6500000</v>
      </c>
      <c r="F9" s="113">
        <f t="shared" si="5"/>
        <v>50000</v>
      </c>
      <c r="G9" s="114">
        <f t="shared" si="2"/>
        <v>41666.666666666664</v>
      </c>
      <c r="H9" s="115">
        <f t="shared" si="3"/>
        <v>32500</v>
      </c>
      <c r="I9" s="32"/>
      <c r="J9">
        <f t="shared" ref="J9:J14" si="7">T9</f>
        <v>0</v>
      </c>
      <c r="N9" s="73"/>
      <c r="O9" s="73"/>
      <c r="P9" s="73"/>
      <c r="Q9" s="73" t="e">
        <f t="shared" si="1"/>
        <v>#DIV/0!</v>
      </c>
      <c r="R9" s="73" t="e">
        <f>P9/O9</f>
        <v>#DIV/0!</v>
      </c>
      <c r="U9" s="2"/>
      <c r="V9" s="2"/>
      <c r="W9" s="2"/>
      <c r="X9" s="2"/>
      <c r="Y9" s="2"/>
      <c r="Z9" s="2"/>
      <c r="AA9" s="2"/>
      <c r="AB9" s="2"/>
      <c r="AC9" s="2"/>
      <c r="AD9" s="2"/>
    </row>
    <row r="10" spans="1:34" ht="16.5" x14ac:dyDescent="0.3">
      <c r="B10" s="4">
        <v>264</v>
      </c>
      <c r="C10" s="4">
        <f>B10*1.2</f>
        <v>316.8</v>
      </c>
      <c r="D10" s="113">
        <f t="shared" si="6"/>
        <v>380.16</v>
      </c>
      <c r="E10" s="113">
        <v>11500000</v>
      </c>
      <c r="F10" s="113">
        <f t="shared" si="5"/>
        <v>43561</v>
      </c>
      <c r="G10" s="114">
        <f t="shared" si="2"/>
        <v>36300.505050505046</v>
      </c>
      <c r="H10" s="115">
        <f t="shared" si="3"/>
        <v>30250.420875420874</v>
      </c>
      <c r="I10" s="32"/>
      <c r="N10" s="73"/>
      <c r="O10" s="73"/>
      <c r="P10" s="73"/>
      <c r="Q10" s="73" t="e">
        <f t="shared" si="1"/>
        <v>#DIV/0!</v>
      </c>
      <c r="R10" s="73" t="e">
        <f t="shared" ref="R10:R13" si="8">P10/O10</f>
        <v>#DIV/0!</v>
      </c>
      <c r="U10" s="2"/>
      <c r="V10" s="76"/>
      <c r="W10" s="76"/>
      <c r="X10" s="76"/>
      <c r="Y10" s="76"/>
      <c r="Z10" s="76"/>
      <c r="AA10" s="76"/>
      <c r="AB10" s="76"/>
      <c r="AC10" s="2"/>
      <c r="AD10" s="2"/>
    </row>
    <row r="11" spans="1:34" ht="18.75" x14ac:dyDescent="0.25">
      <c r="B11">
        <v>180</v>
      </c>
      <c r="C11">
        <f t="shared" ref="C11:C18" si="9">B11*1.2</f>
        <v>216</v>
      </c>
      <c r="D11" s="73">
        <f t="shared" si="6"/>
        <v>259.2</v>
      </c>
      <c r="E11" s="73">
        <v>6500000</v>
      </c>
      <c r="F11" s="73">
        <f t="shared" si="5"/>
        <v>36111</v>
      </c>
      <c r="G11" s="68">
        <f t="shared" si="2"/>
        <v>30092.592592592591</v>
      </c>
      <c r="H11" s="83">
        <f t="shared" si="3"/>
        <v>25077.160493827163</v>
      </c>
      <c r="J11">
        <f t="shared" si="7"/>
        <v>0</v>
      </c>
      <c r="N11" s="73"/>
      <c r="O11" s="73"/>
      <c r="P11" s="73"/>
      <c r="Q11" s="73" t="e">
        <f t="shared" si="1"/>
        <v>#DIV/0!</v>
      </c>
      <c r="R11" s="73" t="e">
        <f t="shared" si="8"/>
        <v>#DIV/0!</v>
      </c>
      <c r="U11" s="82"/>
      <c r="V11" s="2"/>
      <c r="W11" s="2"/>
      <c r="X11" s="2"/>
      <c r="Y11" s="2"/>
      <c r="Z11" s="2"/>
      <c r="AA11" s="2"/>
      <c r="AB11" s="2"/>
      <c r="AC11" s="2"/>
      <c r="AD11" s="2"/>
    </row>
    <row r="12" spans="1:34" x14ac:dyDescent="0.25">
      <c r="B12">
        <v>0</v>
      </c>
      <c r="C12">
        <f t="shared" si="9"/>
        <v>0</v>
      </c>
      <c r="D12" s="73">
        <f t="shared" si="6"/>
        <v>0</v>
      </c>
      <c r="E12" s="73">
        <v>0</v>
      </c>
      <c r="F12" s="73" t="e">
        <f t="shared" si="5"/>
        <v>#DIV/0!</v>
      </c>
      <c r="G12" s="68" t="e">
        <f t="shared" si="2"/>
        <v>#DIV/0!</v>
      </c>
      <c r="H12" s="83" t="e">
        <f t="shared" si="3"/>
        <v>#DIV/0!</v>
      </c>
      <c r="J12">
        <f t="shared" si="7"/>
        <v>0</v>
      </c>
      <c r="N12" s="73"/>
      <c r="O12" s="73"/>
      <c r="P12" s="73"/>
      <c r="Q12" s="73" t="e">
        <f t="shared" si="1"/>
        <v>#DIV/0!</v>
      </c>
      <c r="R12" s="73" t="e">
        <f t="shared" si="8"/>
        <v>#DIV/0!</v>
      </c>
      <c r="U12" s="2"/>
      <c r="V12" s="2"/>
      <c r="W12" s="2"/>
      <c r="X12" s="2"/>
      <c r="Y12" s="2"/>
      <c r="Z12" s="2"/>
      <c r="AA12" s="2"/>
      <c r="AB12" s="2"/>
      <c r="AC12" s="2"/>
      <c r="AD12" s="2"/>
    </row>
    <row r="13" spans="1:34" x14ac:dyDescent="0.25">
      <c r="B13">
        <v>0</v>
      </c>
      <c r="C13">
        <f t="shared" si="9"/>
        <v>0</v>
      </c>
      <c r="D13" s="73">
        <f t="shared" si="6"/>
        <v>0</v>
      </c>
      <c r="E13" s="73">
        <v>0</v>
      </c>
      <c r="F13" s="73" t="e">
        <f t="shared" si="5"/>
        <v>#DIV/0!</v>
      </c>
      <c r="G13" s="68" t="e">
        <f t="shared" si="2"/>
        <v>#DIV/0!</v>
      </c>
      <c r="H13" s="83" t="e">
        <f t="shared" si="3"/>
        <v>#DIV/0!</v>
      </c>
      <c r="I13">
        <f>S13</f>
        <v>0</v>
      </c>
      <c r="J13">
        <f t="shared" si="7"/>
        <v>0</v>
      </c>
      <c r="P13" s="73"/>
      <c r="Q13" s="73"/>
      <c r="R13" s="73" t="e">
        <f t="shared" si="8"/>
        <v>#DIV/0!</v>
      </c>
      <c r="U13" s="2"/>
      <c r="V13" s="2"/>
      <c r="W13" s="2"/>
      <c r="X13" s="2"/>
      <c r="Y13" s="2"/>
      <c r="Z13" s="2"/>
      <c r="AA13" s="2"/>
      <c r="AB13" s="2"/>
      <c r="AC13" s="2"/>
      <c r="AD13" s="2"/>
    </row>
    <row r="14" spans="1:34" x14ac:dyDescent="0.25">
      <c r="B14">
        <v>0</v>
      </c>
      <c r="C14">
        <f t="shared" si="9"/>
        <v>0</v>
      </c>
      <c r="D14" s="73">
        <f t="shared" si="6"/>
        <v>0</v>
      </c>
      <c r="E14" s="73">
        <v>0</v>
      </c>
      <c r="F14" s="73" t="e">
        <f t="shared" si="5"/>
        <v>#DIV/0!</v>
      </c>
      <c r="G14" s="68" t="e">
        <f t="shared" si="2"/>
        <v>#DIV/0!</v>
      </c>
      <c r="H14" s="83" t="e">
        <f t="shared" si="3"/>
        <v>#DIV/0!</v>
      </c>
      <c r="I14">
        <f>S14</f>
        <v>0</v>
      </c>
      <c r="J14">
        <f t="shared" si="7"/>
        <v>0</v>
      </c>
      <c r="P14" s="73"/>
      <c r="Q14" s="73"/>
      <c r="R14" s="73"/>
      <c r="U14" s="2"/>
      <c r="V14" s="2"/>
      <c r="W14" s="2"/>
      <c r="X14" s="2"/>
      <c r="Y14" s="2"/>
      <c r="Z14" s="2"/>
      <c r="AA14" s="2"/>
      <c r="AB14" s="2"/>
      <c r="AC14" s="2"/>
      <c r="AD14" s="2"/>
    </row>
    <row r="15" spans="1:34" x14ac:dyDescent="0.25">
      <c r="B15">
        <v>0</v>
      </c>
      <c r="C15">
        <f t="shared" si="9"/>
        <v>0</v>
      </c>
      <c r="D15" s="73">
        <f t="shared" si="6"/>
        <v>0</v>
      </c>
      <c r="E15" s="73">
        <v>0</v>
      </c>
      <c r="F15" s="73" t="e">
        <f t="shared" si="5"/>
        <v>#DIV/0!</v>
      </c>
      <c r="G15" s="68" t="e">
        <f t="shared" si="2"/>
        <v>#DIV/0!</v>
      </c>
      <c r="H15" s="83" t="e">
        <f t="shared" si="3"/>
        <v>#DIV/0!</v>
      </c>
      <c r="I15">
        <f t="shared" ref="I15:J18" si="10">S15</f>
        <v>0</v>
      </c>
      <c r="J15">
        <f t="shared" si="10"/>
        <v>0</v>
      </c>
      <c r="O15" s="2"/>
      <c r="P15" s="75"/>
      <c r="Q15" s="75"/>
      <c r="R15" s="75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</row>
    <row r="16" spans="1:34" x14ac:dyDescent="0.25">
      <c r="B16">
        <v>0</v>
      </c>
      <c r="C16">
        <f t="shared" si="9"/>
        <v>0</v>
      </c>
      <c r="D16" s="73">
        <f t="shared" si="6"/>
        <v>0</v>
      </c>
      <c r="E16" s="73">
        <v>0</v>
      </c>
      <c r="F16" s="73" t="e">
        <f t="shared" si="5"/>
        <v>#DIV/0!</v>
      </c>
      <c r="G16" s="68" t="e">
        <f t="shared" si="2"/>
        <v>#DIV/0!</v>
      </c>
      <c r="H16" s="83" t="e">
        <f t="shared" si="3"/>
        <v>#DIV/0!</v>
      </c>
      <c r="I16">
        <f t="shared" si="10"/>
        <v>0</v>
      </c>
      <c r="J16">
        <f t="shared" si="10"/>
        <v>0</v>
      </c>
      <c r="O16" s="2"/>
      <c r="P16" s="75"/>
      <c r="Q16" s="75"/>
      <c r="R16" s="75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</row>
    <row r="17" spans="1:24" x14ac:dyDescent="0.25">
      <c r="B17">
        <f>N17</f>
        <v>0</v>
      </c>
      <c r="C17">
        <f t="shared" si="9"/>
        <v>0</v>
      </c>
      <c r="D17" s="73">
        <f t="shared" si="6"/>
        <v>0</v>
      </c>
      <c r="E17" s="73">
        <f>P17</f>
        <v>0</v>
      </c>
      <c r="F17" t="e">
        <f>ROUND((E17/B17),0)</f>
        <v>#DIV/0!</v>
      </c>
      <c r="G17" t="e">
        <f>ROUND((E17/C17),0)</f>
        <v>#DIV/0!</v>
      </c>
      <c r="H17" t="e">
        <f>ROUND((E17/D17),0)</f>
        <v>#DIV/0!</v>
      </c>
      <c r="I17">
        <f t="shared" si="10"/>
        <v>0</v>
      </c>
      <c r="J17">
        <f t="shared" si="10"/>
        <v>0</v>
      </c>
      <c r="P17" s="73"/>
      <c r="Q17" s="73"/>
      <c r="R17" s="73"/>
    </row>
    <row r="18" spans="1:24" x14ac:dyDescent="0.25">
      <c r="B18">
        <f>N18</f>
        <v>0</v>
      </c>
      <c r="C18">
        <f t="shared" si="9"/>
        <v>0</v>
      </c>
      <c r="D18">
        <f>C18*1.2</f>
        <v>0</v>
      </c>
      <c r="E18" s="73">
        <f>P18</f>
        <v>0</v>
      </c>
      <c r="F18" t="e">
        <f>ROUND((E18/B18),0)</f>
        <v>#DIV/0!</v>
      </c>
      <c r="G18" t="e">
        <f>ROUND((E18/C18),0)</f>
        <v>#DIV/0!</v>
      </c>
      <c r="H18" t="e">
        <f>ROUND((E18/D18),0)</f>
        <v>#DIV/0!</v>
      </c>
      <c r="I18">
        <f t="shared" si="10"/>
        <v>0</v>
      </c>
      <c r="J18">
        <f t="shared" si="10"/>
        <v>0</v>
      </c>
      <c r="P18" s="73"/>
      <c r="Q18" s="73"/>
      <c r="R18" s="73">
        <f>R2*1.1</f>
        <v>36666.666666666672</v>
      </c>
    </row>
    <row r="19" spans="1:24" s="5" customFormat="1" x14ac:dyDescent="0.25">
      <c r="A19" s="68"/>
      <c r="B19" s="68"/>
      <c r="C19" s="68"/>
      <c r="D19" s="68"/>
      <c r="E19" s="68"/>
      <c r="F19" s="68"/>
      <c r="G19" s="68"/>
      <c r="H19" s="68"/>
      <c r="I19" s="68"/>
      <c r="J19" s="68"/>
      <c r="K19" s="68"/>
      <c r="L19" s="68"/>
      <c r="M19" s="68"/>
      <c r="N19" s="68"/>
      <c r="O19" s="68"/>
      <c r="P19" s="68"/>
      <c r="Q19" s="68"/>
      <c r="R19" s="68"/>
      <c r="S19" s="68"/>
      <c r="T19" s="68"/>
      <c r="U19" s="68"/>
      <c r="V19" s="68"/>
      <c r="W19" s="68"/>
      <c r="X19" s="68"/>
    </row>
    <row r="20" spans="1:24" s="5" customFormat="1" ht="16.5" x14ac:dyDescent="0.3">
      <c r="B20" s="74"/>
      <c r="C20" s="74"/>
      <c r="D20" s="74"/>
      <c r="E20" s="74"/>
      <c r="F20" s="76"/>
      <c r="G20" s="74"/>
      <c r="H20" s="74"/>
      <c r="I20" s="74"/>
      <c r="J20" s="74"/>
      <c r="K20" s="69"/>
      <c r="L20" s="69"/>
      <c r="M20" s="69"/>
      <c r="N20" s="68"/>
      <c r="O20" s="68"/>
      <c r="P20" s="68"/>
      <c r="Q20" s="68"/>
      <c r="R20" s="68"/>
      <c r="S20" s="68"/>
      <c r="T20" s="68"/>
      <c r="U20" s="68"/>
      <c r="V20" s="68"/>
      <c r="W20" s="68"/>
      <c r="X20" s="68"/>
    </row>
    <row r="21" spans="1:24" s="5" customFormat="1" x14ac:dyDescent="0.25">
      <c r="B21" s="74"/>
      <c r="C21" s="74"/>
      <c r="D21" s="74"/>
      <c r="E21" s="74"/>
      <c r="F21" s="111" t="s">
        <v>64</v>
      </c>
      <c r="G21" s="69"/>
      <c r="H21" s="69"/>
      <c r="I21" s="69"/>
      <c r="J21" s="74"/>
      <c r="K21" s="69"/>
      <c r="L21" s="69"/>
      <c r="M21" s="69"/>
      <c r="N21" s="68"/>
      <c r="O21" s="68"/>
      <c r="P21" s="68"/>
      <c r="Q21" s="68"/>
      <c r="R21" s="68"/>
      <c r="S21" s="68"/>
      <c r="T21" s="68"/>
      <c r="U21" s="68"/>
      <c r="V21" s="68"/>
      <c r="W21" s="68"/>
      <c r="X21" s="68"/>
    </row>
    <row r="22" spans="1:24" s="5" customFormat="1" ht="16.5" x14ac:dyDescent="0.3">
      <c r="B22" s="74"/>
      <c r="C22" s="77" t="s">
        <v>73</v>
      </c>
      <c r="D22" s="77"/>
      <c r="E22" s="20"/>
      <c r="F22" s="70" t="s">
        <v>63</v>
      </c>
      <c r="G22" s="70">
        <v>394</v>
      </c>
      <c r="H22" s="69"/>
      <c r="I22" s="69"/>
      <c r="J22" s="74"/>
      <c r="K22" s="69"/>
      <c r="L22" s="69"/>
      <c r="M22" s="69"/>
    </row>
    <row r="23" spans="1:24" s="5" customFormat="1" x14ac:dyDescent="0.25">
      <c r="B23" s="74"/>
      <c r="C23" s="77" t="s">
        <v>1</v>
      </c>
      <c r="D23" s="77"/>
      <c r="E23" s="77"/>
      <c r="F23" s="70" t="s">
        <v>61</v>
      </c>
      <c r="G23" s="70">
        <v>0</v>
      </c>
      <c r="H23" s="69"/>
      <c r="I23" s="69"/>
      <c r="J23" s="74"/>
      <c r="K23" s="69"/>
      <c r="L23" s="69"/>
      <c r="M23" s="69"/>
    </row>
    <row r="24" spans="1:24" s="5" customFormat="1" x14ac:dyDescent="0.25">
      <c r="B24" s="74"/>
      <c r="C24" s="77"/>
      <c r="D24" s="77"/>
      <c r="E24" s="77"/>
      <c r="F24" s="70" t="s">
        <v>65</v>
      </c>
      <c r="G24" s="70">
        <v>0</v>
      </c>
      <c r="H24" s="69"/>
      <c r="I24" s="69"/>
      <c r="J24" s="74"/>
      <c r="K24" s="69"/>
      <c r="L24" s="69"/>
      <c r="M24" s="69"/>
    </row>
    <row r="25" spans="1:24" s="5" customFormat="1" x14ac:dyDescent="0.25">
      <c r="B25" s="68"/>
      <c r="C25" s="68"/>
      <c r="D25" s="77"/>
      <c r="E25" s="68"/>
      <c r="F25" s="71" t="s">
        <v>66</v>
      </c>
      <c r="G25" s="71">
        <f>G22+G23+G24</f>
        <v>394</v>
      </c>
      <c r="H25" s="69"/>
      <c r="I25" s="69"/>
      <c r="J25" s="69"/>
      <c r="K25" s="69"/>
      <c r="L25" s="69"/>
      <c r="M25" s="69"/>
    </row>
    <row r="26" spans="1:24" s="5" customFormat="1" x14ac:dyDescent="0.25">
      <c r="B26" s="68"/>
      <c r="C26" s="68"/>
      <c r="D26" s="77"/>
      <c r="E26" s="77"/>
      <c r="F26" s="70"/>
      <c r="G26" s="70"/>
      <c r="H26" s="69"/>
      <c r="I26" s="69"/>
      <c r="J26" s="69"/>
      <c r="K26" s="69"/>
      <c r="L26" s="69"/>
      <c r="M26" s="69"/>
    </row>
    <row r="27" spans="1:24" s="5" customFormat="1" x14ac:dyDescent="0.25">
      <c r="B27" s="69"/>
      <c r="C27" s="69"/>
      <c r="D27" s="78"/>
      <c r="E27" s="80"/>
      <c r="F27" s="70" t="s">
        <v>60</v>
      </c>
      <c r="G27" s="70">
        <v>0</v>
      </c>
      <c r="H27" s="69"/>
      <c r="I27" s="69" t="e">
        <f>G36/G27</f>
        <v>#DIV/0!</v>
      </c>
      <c r="J27" s="69"/>
      <c r="K27" s="69"/>
      <c r="L27" s="69"/>
      <c r="M27" s="69"/>
    </row>
    <row r="28" spans="1:24" s="5" customFormat="1" x14ac:dyDescent="0.25">
      <c r="B28" s="69"/>
      <c r="C28" s="69"/>
      <c r="D28" s="77"/>
      <c r="E28" s="80"/>
      <c r="F28" s="70" t="s">
        <v>61</v>
      </c>
      <c r="G28" s="70">
        <v>0</v>
      </c>
      <c r="H28" s="69"/>
      <c r="I28" s="69"/>
      <c r="J28" s="69"/>
      <c r="K28" s="69"/>
      <c r="L28" s="69"/>
      <c r="M28" s="69"/>
    </row>
    <row r="29" spans="1:24" s="5" customFormat="1" x14ac:dyDescent="0.25">
      <c r="B29" s="69"/>
      <c r="C29" s="69"/>
      <c r="D29" s="77"/>
      <c r="E29" s="80"/>
      <c r="F29" s="70" t="s">
        <v>59</v>
      </c>
      <c r="G29" s="70">
        <v>0</v>
      </c>
      <c r="H29" s="69"/>
      <c r="I29" s="69"/>
      <c r="J29" s="69"/>
      <c r="K29" s="69"/>
      <c r="L29" s="69"/>
      <c r="M29" s="69"/>
    </row>
    <row r="30" spans="1:24" s="5" customFormat="1" x14ac:dyDescent="0.25">
      <c r="B30" s="69"/>
      <c r="C30" s="72"/>
      <c r="D30" s="79"/>
      <c r="E30" s="80"/>
      <c r="F30" s="71" t="s">
        <v>70</v>
      </c>
      <c r="G30" s="71">
        <f>SUM(G27:G29)</f>
        <v>0</v>
      </c>
      <c r="H30" s="69"/>
      <c r="I30" s="69" t="e">
        <f>I22/G30</f>
        <v>#DIV/0!</v>
      </c>
      <c r="J30" s="69"/>
      <c r="K30" s="69"/>
      <c r="L30" s="69"/>
      <c r="M30" s="69"/>
      <c r="N30" s="31"/>
      <c r="O30" s="31"/>
    </row>
    <row r="31" spans="1:24" s="5" customFormat="1" x14ac:dyDescent="0.25">
      <c r="B31" s="69"/>
      <c r="C31" s="72"/>
      <c r="D31" s="79"/>
      <c r="E31" s="80"/>
      <c r="F31" s="71"/>
      <c r="G31" s="71"/>
      <c r="H31" s="69"/>
      <c r="I31" s="69"/>
      <c r="J31" s="69"/>
      <c r="K31" s="69"/>
      <c r="L31" s="69"/>
      <c r="M31" s="69"/>
      <c r="N31" s="31"/>
      <c r="O31" s="31"/>
    </row>
    <row r="32" spans="1:24" s="5" customFormat="1" x14ac:dyDescent="0.25">
      <c r="B32" s="69"/>
      <c r="C32" s="72"/>
      <c r="D32" s="79"/>
      <c r="E32" s="80"/>
      <c r="F32" s="71"/>
      <c r="G32" s="71"/>
      <c r="H32" s="69"/>
      <c r="I32" s="69"/>
      <c r="J32" s="69"/>
      <c r="K32" s="69"/>
      <c r="L32" s="69"/>
      <c r="M32" s="69"/>
      <c r="N32" s="31"/>
      <c r="O32" s="31"/>
    </row>
    <row r="33" spans="2:19" s="5" customFormat="1" x14ac:dyDescent="0.25">
      <c r="B33" s="69"/>
      <c r="C33" s="72"/>
      <c r="D33" s="79"/>
      <c r="E33" s="80"/>
      <c r="F33" s="71"/>
      <c r="G33" s="71"/>
      <c r="H33" s="69"/>
      <c r="I33" s="69"/>
      <c r="J33" s="69"/>
      <c r="K33" s="69"/>
      <c r="L33" s="69"/>
      <c r="M33" s="69"/>
      <c r="N33" s="31"/>
      <c r="O33" s="31"/>
    </row>
    <row r="34" spans="2:19" s="5" customFormat="1" x14ac:dyDescent="0.25">
      <c r="B34" s="69"/>
      <c r="C34" s="72"/>
      <c r="D34"/>
      <c r="E34" s="77"/>
      <c r="F34" s="71" t="s">
        <v>62</v>
      </c>
      <c r="G34" s="70">
        <f>G30</f>
        <v>0</v>
      </c>
      <c r="H34" s="69" t="e">
        <f>G30/G34</f>
        <v>#DIV/0!</v>
      </c>
      <c r="I34" s="69" t="s">
        <v>44</v>
      </c>
      <c r="J34" s="69"/>
      <c r="K34" s="69"/>
      <c r="L34" s="69"/>
      <c r="M34" s="69"/>
    </row>
    <row r="35" spans="2:19" s="5" customFormat="1" x14ac:dyDescent="0.25">
      <c r="B35" s="69"/>
      <c r="C35" s="72"/>
      <c r="D35"/>
      <c r="E35" s="77"/>
      <c r="F35" s="70" t="s">
        <v>41</v>
      </c>
      <c r="G35" s="70">
        <v>10000</v>
      </c>
      <c r="H35" s="69"/>
      <c r="I35" s="69"/>
      <c r="J35" s="69"/>
      <c r="K35" s="69"/>
      <c r="L35" s="69"/>
      <c r="M35" s="69"/>
    </row>
    <row r="36" spans="2:19" s="5" customFormat="1" x14ac:dyDescent="0.25">
      <c r="B36" s="69"/>
      <c r="C36" s="72"/>
      <c r="D36"/>
      <c r="E36" s="68"/>
      <c r="F36" s="71" t="s">
        <v>42</v>
      </c>
      <c r="G36" s="71">
        <f>G25*G35</f>
        <v>3940000</v>
      </c>
      <c r="H36" s="69" t="e">
        <f>G36/D27</f>
        <v>#DIV/0!</v>
      </c>
      <c r="I36" s="69"/>
      <c r="J36" s="69"/>
      <c r="K36" s="69"/>
      <c r="L36" s="69"/>
      <c r="M36" s="69"/>
    </row>
    <row r="37" spans="2:19" s="5" customFormat="1" x14ac:dyDescent="0.25">
      <c r="B37" s="69"/>
      <c r="C37" s="72"/>
      <c r="D37"/>
      <c r="E37" s="68"/>
      <c r="F37" s="71" t="s">
        <v>20</v>
      </c>
      <c r="G37" s="71">
        <f>G36*90%</f>
        <v>3546000</v>
      </c>
      <c r="H37" s="69"/>
      <c r="I37" s="69"/>
      <c r="J37" s="69"/>
      <c r="K37" s="69"/>
      <c r="L37" s="69"/>
      <c r="M37" s="69"/>
    </row>
    <row r="38" spans="2:19" s="5" customFormat="1" x14ac:dyDescent="0.25">
      <c r="B38" s="69"/>
      <c r="C38" s="72"/>
      <c r="D38"/>
      <c r="E38" s="68"/>
      <c r="F38" s="71" t="s">
        <v>21</v>
      </c>
      <c r="G38" s="71">
        <f>G36*80%</f>
        <v>3152000</v>
      </c>
      <c r="H38" s="69"/>
      <c r="I38" s="69"/>
      <c r="J38" s="69"/>
      <c r="K38" s="69"/>
      <c r="L38" s="69"/>
      <c r="M38" s="69"/>
    </row>
    <row r="39" spans="2:19" x14ac:dyDescent="0.25">
      <c r="B39" s="72"/>
      <c r="C39" s="72"/>
      <c r="F39" s="72"/>
      <c r="G39" s="72"/>
      <c r="H39" s="72"/>
      <c r="I39" s="72"/>
      <c r="J39" s="72"/>
      <c r="K39" s="72"/>
      <c r="L39" s="72"/>
      <c r="M39" s="72"/>
    </row>
    <row r="40" spans="2:19" x14ac:dyDescent="0.25">
      <c r="B40" s="72"/>
      <c r="C40" s="72"/>
      <c r="F40" s="72"/>
      <c r="G40" s="72"/>
      <c r="H40" s="72"/>
      <c r="I40" s="72"/>
      <c r="J40" s="72"/>
      <c r="K40" s="72"/>
      <c r="L40" s="72"/>
      <c r="M40" s="72"/>
      <c r="N40" s="5"/>
      <c r="O40" s="5"/>
      <c r="P40" s="5"/>
      <c r="Q40" s="5"/>
      <c r="R40" s="5"/>
      <c r="S40" s="5"/>
    </row>
    <row r="41" spans="2:19" x14ac:dyDescent="0.25">
      <c r="B41" s="72"/>
      <c r="C41" s="72"/>
      <c r="F41" s="72"/>
      <c r="G41" s="72"/>
      <c r="H41" s="72"/>
      <c r="I41" s="72"/>
      <c r="J41" s="72"/>
      <c r="K41" s="72"/>
      <c r="L41" s="72"/>
      <c r="M41" s="72"/>
      <c r="N41" s="5"/>
      <c r="O41" s="5"/>
      <c r="P41" s="5"/>
      <c r="Q41" s="5"/>
      <c r="R41" s="5"/>
      <c r="S41" s="5"/>
    </row>
    <row r="42" spans="2:19" x14ac:dyDescent="0.25"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5"/>
      <c r="O42" s="5"/>
      <c r="P42" s="5"/>
      <c r="Q42" s="5"/>
      <c r="R42" s="5"/>
      <c r="S42" s="5"/>
    </row>
    <row r="43" spans="2:19" x14ac:dyDescent="0.25">
      <c r="B43" s="72"/>
      <c r="C43" s="72"/>
      <c r="D43" s="72"/>
      <c r="E43" s="72"/>
      <c r="F43" s="72"/>
      <c r="G43" s="72"/>
      <c r="H43" s="72"/>
      <c r="I43" s="72"/>
      <c r="J43" s="72"/>
      <c r="K43" s="72"/>
      <c r="L43" s="72"/>
      <c r="M43" s="72"/>
      <c r="N43" s="5"/>
      <c r="O43" s="5"/>
      <c r="P43" s="5"/>
      <c r="Q43" s="5"/>
      <c r="R43" s="5"/>
      <c r="S43" s="5"/>
    </row>
    <row r="44" spans="2:19" x14ac:dyDescent="0.25">
      <c r="B44" s="72"/>
      <c r="C44" s="72"/>
      <c r="D44" s="72"/>
      <c r="E44" s="72"/>
      <c r="F44" s="72"/>
      <c r="G44" s="72"/>
      <c r="H44" s="72"/>
      <c r="I44" s="72"/>
      <c r="J44" s="72"/>
      <c r="K44" s="72"/>
      <c r="L44" s="72"/>
      <c r="M44" s="72"/>
      <c r="N44" s="5"/>
      <c r="O44" s="5"/>
      <c r="P44" s="5"/>
      <c r="Q44" s="5"/>
      <c r="R44" s="5"/>
      <c r="S44" s="5"/>
    </row>
    <row r="45" spans="2:19" x14ac:dyDescent="0.25">
      <c r="B45" s="72"/>
      <c r="C45" s="72"/>
      <c r="D45" s="72"/>
      <c r="E45" s="72"/>
      <c r="F45" s="72"/>
      <c r="G45" s="72"/>
      <c r="H45" s="72"/>
      <c r="I45" s="72"/>
      <c r="J45" s="72"/>
      <c r="K45" s="72"/>
      <c r="L45" s="72"/>
      <c r="M45" s="72"/>
      <c r="N45" s="31"/>
      <c r="O45" s="31"/>
      <c r="P45" s="5"/>
      <c r="Q45" s="5"/>
      <c r="R45" s="5"/>
      <c r="S45" s="5"/>
    </row>
    <row r="46" spans="2:19" x14ac:dyDescent="0.25">
      <c r="B46" s="72"/>
      <c r="C46" s="72"/>
      <c r="D46" s="72"/>
      <c r="E46" s="72"/>
      <c r="F46" s="72"/>
      <c r="G46" s="72"/>
      <c r="H46" s="72"/>
      <c r="I46" s="72"/>
      <c r="J46" s="72"/>
      <c r="K46" s="72"/>
      <c r="L46" s="72"/>
      <c r="M46" s="72"/>
      <c r="N46" s="5"/>
      <c r="O46" s="5"/>
      <c r="P46" s="5"/>
      <c r="Q46" s="5"/>
      <c r="R46" s="5"/>
      <c r="S46" s="5"/>
    </row>
    <row r="47" spans="2:19" x14ac:dyDescent="0.25">
      <c r="B47" s="72"/>
      <c r="C47" s="72"/>
      <c r="D47" s="72"/>
      <c r="E47" s="72"/>
      <c r="F47" s="72"/>
      <c r="G47" s="72"/>
      <c r="H47" s="72"/>
      <c r="I47" s="72"/>
      <c r="J47" s="72"/>
      <c r="K47" s="72"/>
      <c r="L47" s="72"/>
      <c r="M47" s="72"/>
      <c r="N47" s="5"/>
      <c r="O47" s="5"/>
      <c r="P47" s="5"/>
      <c r="Q47" s="5"/>
      <c r="R47" s="5"/>
      <c r="S47" s="5"/>
    </row>
    <row r="48" spans="2:19" x14ac:dyDescent="0.25">
      <c r="N48" s="5"/>
      <c r="O48" s="5"/>
      <c r="P48" s="5"/>
      <c r="Q48" s="5"/>
      <c r="R48" s="5"/>
      <c r="S48" s="5"/>
    </row>
    <row r="51" spans="14:19" x14ac:dyDescent="0.25">
      <c r="N51" s="5"/>
      <c r="O51" s="5"/>
      <c r="P51" s="5"/>
      <c r="Q51" s="5"/>
      <c r="R51" s="5"/>
      <c r="S51" s="5"/>
    </row>
    <row r="52" spans="14:19" x14ac:dyDescent="0.25">
      <c r="N52" s="5"/>
      <c r="O52" s="5"/>
      <c r="P52" s="5"/>
      <c r="Q52" s="5"/>
      <c r="R52" s="5"/>
      <c r="S52" s="5"/>
    </row>
    <row r="53" spans="14:19" x14ac:dyDescent="0.25">
      <c r="N53" s="5"/>
      <c r="O53" s="5"/>
      <c r="P53" s="5"/>
      <c r="Q53" s="5"/>
      <c r="R53" s="5"/>
      <c r="S53" s="5"/>
    </row>
    <row r="54" spans="14:19" x14ac:dyDescent="0.25">
      <c r="N54" s="5"/>
      <c r="O54" s="5"/>
      <c r="P54" s="5"/>
      <c r="Q54" s="5"/>
      <c r="R54" s="5"/>
      <c r="S54" s="5"/>
    </row>
    <row r="55" spans="14:19" x14ac:dyDescent="0.25">
      <c r="N55" s="31"/>
      <c r="O55" s="31"/>
      <c r="P55" s="5"/>
      <c r="Q55" s="5"/>
      <c r="R55" s="5"/>
      <c r="S55" s="5"/>
    </row>
    <row r="56" spans="14:19" x14ac:dyDescent="0.25">
      <c r="N56" s="5"/>
      <c r="O56" s="5"/>
      <c r="P56" s="5"/>
      <c r="Q56" s="5"/>
      <c r="R56" s="5"/>
      <c r="S56" s="5"/>
    </row>
    <row r="57" spans="14:19" x14ac:dyDescent="0.25">
      <c r="N57" s="5"/>
      <c r="O57" s="5"/>
      <c r="P57" s="5"/>
      <c r="Q57" s="5"/>
      <c r="R57" s="5"/>
      <c r="S57" s="5"/>
    </row>
    <row r="58" spans="14:19" x14ac:dyDescent="0.25">
      <c r="N58" s="5"/>
      <c r="O58" s="5"/>
      <c r="P58" s="5"/>
      <c r="Q58" s="5"/>
      <c r="R58" s="5"/>
      <c r="S58" s="5"/>
    </row>
  </sheetData>
  <phoneticPr fontId="12" type="noConversion"/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362CDC-A218-420C-9F84-501D6AD5D0EA}">
  <dimension ref="F117:M117"/>
  <sheetViews>
    <sheetView topLeftCell="A16" workbookViewId="0">
      <selection activeCell="B11" sqref="B11"/>
    </sheetView>
  </sheetViews>
  <sheetFormatPr defaultRowHeight="15" x14ac:dyDescent="0.25"/>
  <sheetData>
    <row r="117" spans="6:13" x14ac:dyDescent="0.25">
      <c r="F117" s="119" t="s">
        <v>57</v>
      </c>
      <c r="G117" s="119"/>
      <c r="H117" s="119"/>
      <c r="I117" s="119"/>
      <c r="J117" s="119"/>
      <c r="K117" s="119"/>
      <c r="L117" s="119"/>
      <c r="M117" s="119"/>
    </row>
  </sheetData>
  <mergeCells count="1">
    <mergeCell ref="F117:M117"/>
  </mergeCells>
  <pageMargins left="0.7" right="0.7" top="0.75" bottom="0.75" header="0.3" footer="0.3"/>
  <pageSetup orientation="portrait" horizontalDpi="1200" verticalDpi="12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4F634B-ECBC-4BD9-99C3-3A3B91921E07}">
  <dimension ref="A1"/>
  <sheetViews>
    <sheetView topLeftCell="A173" zoomScale="130" zoomScaleNormal="130" workbookViewId="0">
      <selection activeCell="A357" sqref="A35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ABB662-0FF4-496B-ACFE-A67F68EDD600}">
  <dimension ref="A1"/>
  <sheetViews>
    <sheetView topLeftCell="A3" zoomScale="130" zoomScaleNormal="130"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Depreciation</vt:lpstr>
      <vt:lpstr>Calculation</vt:lpstr>
      <vt:lpstr>20-20</vt:lpstr>
      <vt:lpstr>RR</vt:lpstr>
      <vt:lpstr>Rates</vt:lpstr>
      <vt:lpstr>Area Page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Vinita Surve</cp:lastModifiedBy>
  <cp:lastPrinted>2019-11-05T06:14:02Z</cp:lastPrinted>
  <dcterms:created xsi:type="dcterms:W3CDTF">2018-02-17T10:36:41Z</dcterms:created>
  <dcterms:modified xsi:type="dcterms:W3CDTF">2024-11-25T09:22:54Z</dcterms:modified>
</cp:coreProperties>
</file>