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Vidya West World -SERENIT\"/>
    </mc:Choice>
  </mc:AlternateContent>
  <xr:revisionPtr revIDLastSave="0" documentId="13_ncr:1_{3084318E-0DDC-4F4D-92D1-2CE0B70D983E}" xr6:coauthVersionLast="47" xr6:coauthVersionMax="47" xr10:uidLastSave="{00000000-0000-0000-0000-000000000000}"/>
  <bookViews>
    <workbookView xWindow="-120" yWindow="-120" windowWidth="29040" windowHeight="15720" tabRatio="451" firstSheet="1" activeTab="6" xr2:uid="{00000000-000D-0000-FFFF-FFFF00000000}"/>
  </bookViews>
  <sheets>
    <sheet name="Serenity" sheetId="102" r:id="rId1"/>
    <sheet name="Serenity (sale)" sheetId="104" r:id="rId2"/>
    <sheet name="Serenity (Rehab)" sheetId="105" r:id="rId3"/>
    <sheet name="Total" sheetId="68" r:id="rId4"/>
    <sheet name="RERA" sheetId="73" r:id="rId5"/>
    <sheet name="Typical Floor" sheetId="92" r:id="rId6"/>
    <sheet name="Rates" sheetId="93" r:id="rId7"/>
    <sheet name="Sheet1" sheetId="103" r:id="rId8"/>
  </sheets>
  <definedNames>
    <definedName name="_xlnm._FilterDatabase" localSheetId="4" hidden="1">RERA!#REF!</definedName>
    <definedName name="_xlnm._FilterDatabase" localSheetId="0" hidden="1">Serenity!$L$1:$L$37</definedName>
    <definedName name="_xlnm._FilterDatabase" localSheetId="2" hidden="1">'Serenity (Rehab)'!$D$2:$D$17</definedName>
    <definedName name="_xlnm._FilterDatabase" localSheetId="1" hidden="1">'Serenity (sale)'!$D$2:$D$22</definedName>
    <definedName name="_xlnm._FilterDatabase" localSheetId="5" hidden="1">'Typical Floor'!#REF!</definedName>
  </definedNames>
  <calcPr calcId="191029"/>
</workbook>
</file>

<file path=xl/calcChain.xml><?xml version="1.0" encoding="utf-8"?>
<calcChain xmlns="http://schemas.openxmlformats.org/spreadsheetml/2006/main">
  <c r="E4" i="93" l="1"/>
  <c r="C4" i="93"/>
  <c r="B3" i="93"/>
  <c r="E3" i="93"/>
  <c r="M39" i="102"/>
  <c r="J5" i="68"/>
  <c r="J4" i="68"/>
  <c r="J3" i="68"/>
  <c r="F4" i="68"/>
  <c r="E4" i="68"/>
  <c r="D4" i="68"/>
  <c r="H3" i="68"/>
  <c r="G3" i="68"/>
  <c r="E17" i="105"/>
  <c r="I16" i="105"/>
  <c r="J16" i="105" s="1"/>
  <c r="F16" i="105"/>
  <c r="K16" i="105" s="1"/>
  <c r="I15" i="105"/>
  <c r="J15" i="105" s="1"/>
  <c r="F15" i="105"/>
  <c r="K15" i="105" s="1"/>
  <c r="I14" i="105"/>
  <c r="J14" i="105" s="1"/>
  <c r="F14" i="105"/>
  <c r="K14" i="105" s="1"/>
  <c r="I13" i="105"/>
  <c r="J13" i="105" s="1"/>
  <c r="F13" i="105"/>
  <c r="K13" i="105" s="1"/>
  <c r="I12" i="105"/>
  <c r="J12" i="105" s="1"/>
  <c r="F12" i="105"/>
  <c r="K12" i="105" s="1"/>
  <c r="I11" i="105"/>
  <c r="J11" i="105" s="1"/>
  <c r="F11" i="105"/>
  <c r="K11" i="105" s="1"/>
  <c r="I10" i="105"/>
  <c r="J10" i="105" s="1"/>
  <c r="F10" i="105"/>
  <c r="K10" i="105" s="1"/>
  <c r="I9" i="105"/>
  <c r="J9" i="105" s="1"/>
  <c r="F9" i="105"/>
  <c r="K9" i="105" s="1"/>
  <c r="I8" i="105"/>
  <c r="J8" i="105" s="1"/>
  <c r="F8" i="105"/>
  <c r="K8" i="105" s="1"/>
  <c r="I7" i="105"/>
  <c r="J7" i="105" s="1"/>
  <c r="F7" i="105"/>
  <c r="K7" i="105" s="1"/>
  <c r="I6" i="105"/>
  <c r="J6" i="105" s="1"/>
  <c r="F6" i="105"/>
  <c r="I5" i="105"/>
  <c r="J5" i="105" s="1"/>
  <c r="F5" i="105"/>
  <c r="K5" i="105" s="1"/>
  <c r="I4" i="105"/>
  <c r="J4" i="105" s="1"/>
  <c r="F4" i="105"/>
  <c r="K4" i="105" s="1"/>
  <c r="I3" i="105"/>
  <c r="J3" i="105" s="1"/>
  <c r="F3" i="105"/>
  <c r="K3" i="105" s="1"/>
  <c r="G3" i="105"/>
  <c r="G4" i="105" s="1"/>
  <c r="I2" i="105"/>
  <c r="J2" i="105" s="1"/>
  <c r="F2" i="105"/>
  <c r="K2" i="105" s="1"/>
  <c r="E22" i="104"/>
  <c r="F21" i="104"/>
  <c r="K21" i="104" s="1"/>
  <c r="F20" i="104"/>
  <c r="K20" i="104" s="1"/>
  <c r="F19" i="104"/>
  <c r="K19" i="104" s="1"/>
  <c r="F18" i="104"/>
  <c r="K18" i="104" s="1"/>
  <c r="F17" i="104"/>
  <c r="K17" i="104" s="1"/>
  <c r="F16" i="104"/>
  <c r="K16" i="104" s="1"/>
  <c r="F15" i="104"/>
  <c r="K15" i="104" s="1"/>
  <c r="F14" i="104"/>
  <c r="K14" i="104" s="1"/>
  <c r="F13" i="104"/>
  <c r="K13" i="104" s="1"/>
  <c r="F12" i="104"/>
  <c r="K12" i="104" s="1"/>
  <c r="F11" i="104"/>
  <c r="K11" i="104" s="1"/>
  <c r="F10" i="104"/>
  <c r="K10" i="104" s="1"/>
  <c r="F9" i="104"/>
  <c r="K9" i="104" s="1"/>
  <c r="F8" i="104"/>
  <c r="K8" i="104" s="1"/>
  <c r="F7" i="104"/>
  <c r="K7" i="104" s="1"/>
  <c r="F6" i="104"/>
  <c r="K6" i="104" s="1"/>
  <c r="F5" i="104"/>
  <c r="K5" i="104" s="1"/>
  <c r="F4" i="104"/>
  <c r="K4" i="104" s="1"/>
  <c r="F3" i="104"/>
  <c r="F2" i="104"/>
  <c r="K2" i="104" s="1"/>
  <c r="G3" i="102"/>
  <c r="G4" i="102" s="1"/>
  <c r="H4" i="102" s="1"/>
  <c r="I4" i="102" s="1"/>
  <c r="J4" i="102" s="1"/>
  <c r="E37" i="102"/>
  <c r="F3" i="102"/>
  <c r="K3" i="102" s="1"/>
  <c r="F4" i="102"/>
  <c r="K4" i="102" s="1"/>
  <c r="F5" i="102"/>
  <c r="K5" i="102" s="1"/>
  <c r="F6" i="102"/>
  <c r="K6" i="102" s="1"/>
  <c r="F7" i="102"/>
  <c r="K7" i="102" s="1"/>
  <c r="F8" i="102"/>
  <c r="K8" i="102" s="1"/>
  <c r="F9" i="102"/>
  <c r="K9" i="102" s="1"/>
  <c r="F10" i="102"/>
  <c r="K10" i="102" s="1"/>
  <c r="F11" i="102"/>
  <c r="K11" i="102" s="1"/>
  <c r="F12" i="102"/>
  <c r="K12" i="102" s="1"/>
  <c r="F13" i="102"/>
  <c r="K13" i="102" s="1"/>
  <c r="F14" i="102"/>
  <c r="K14" i="102" s="1"/>
  <c r="F15" i="102"/>
  <c r="K15" i="102" s="1"/>
  <c r="F16" i="102"/>
  <c r="K16" i="102" s="1"/>
  <c r="F17" i="102"/>
  <c r="K17" i="102" s="1"/>
  <c r="F18" i="102"/>
  <c r="K18" i="102" s="1"/>
  <c r="F19" i="102"/>
  <c r="K19" i="102" s="1"/>
  <c r="F20" i="102"/>
  <c r="K20" i="102" s="1"/>
  <c r="F21" i="102"/>
  <c r="K21" i="102" s="1"/>
  <c r="F22" i="102"/>
  <c r="K22" i="102" s="1"/>
  <c r="F23" i="102"/>
  <c r="K23" i="102" s="1"/>
  <c r="F24" i="102"/>
  <c r="K24" i="102" s="1"/>
  <c r="F25" i="102"/>
  <c r="K25" i="102" s="1"/>
  <c r="F26" i="102"/>
  <c r="K26" i="102" s="1"/>
  <c r="F27" i="102"/>
  <c r="K27" i="102" s="1"/>
  <c r="F28" i="102"/>
  <c r="K28" i="102" s="1"/>
  <c r="F29" i="102"/>
  <c r="K29" i="102" s="1"/>
  <c r="F30" i="102"/>
  <c r="K30" i="102" s="1"/>
  <c r="F31" i="102"/>
  <c r="K31" i="102" s="1"/>
  <c r="F32" i="102"/>
  <c r="K32" i="102" s="1"/>
  <c r="F33" i="102"/>
  <c r="K33" i="102" s="1"/>
  <c r="F34" i="102"/>
  <c r="K34" i="102" s="1"/>
  <c r="F35" i="102"/>
  <c r="K35" i="102" s="1"/>
  <c r="F36" i="102"/>
  <c r="K36" i="102" s="1"/>
  <c r="E19" i="92"/>
  <c r="E18" i="92"/>
  <c r="E17" i="92"/>
  <c r="E16" i="92"/>
  <c r="E13" i="92"/>
  <c r="E12" i="92"/>
  <c r="E11" i="92"/>
  <c r="E10" i="92"/>
  <c r="E5" i="92"/>
  <c r="E6" i="92"/>
  <c r="E7" i="92"/>
  <c r="E4" i="92"/>
  <c r="F17" i="105" l="1"/>
  <c r="F22" i="104"/>
  <c r="H3" i="104"/>
  <c r="I3" i="104" s="1"/>
  <c r="J3" i="104" s="1"/>
  <c r="H2" i="104"/>
  <c r="I2" i="104" s="1"/>
  <c r="J2" i="104" s="1"/>
  <c r="K3" i="104"/>
  <c r="K22" i="104" s="1"/>
  <c r="K6" i="105"/>
  <c r="K17" i="105" s="1"/>
  <c r="H4" i="104"/>
  <c r="I4" i="104" s="1"/>
  <c r="J4" i="104" s="1"/>
  <c r="H3" i="102"/>
  <c r="I3" i="102" s="1"/>
  <c r="J3" i="102" s="1"/>
  <c r="K32" i="73"/>
  <c r="J26" i="73"/>
  <c r="J27" i="73"/>
  <c r="J28" i="73"/>
  <c r="J29" i="73"/>
  <c r="J30" i="73"/>
  <c r="J31" i="73"/>
  <c r="J25" i="73"/>
  <c r="D5" i="68"/>
  <c r="G5" i="68"/>
  <c r="H5" i="68"/>
  <c r="E5" i="68"/>
  <c r="F5" i="68"/>
  <c r="G5" i="105" l="1"/>
  <c r="G6" i="105" s="1"/>
  <c r="H5" i="104"/>
  <c r="I5" i="104" s="1"/>
  <c r="F2" i="102"/>
  <c r="H6" i="104" l="1"/>
  <c r="J5" i="104"/>
  <c r="K2" i="102"/>
  <c r="K37" i="102" s="1"/>
  <c r="F37" i="102"/>
  <c r="G7" i="105" l="1"/>
  <c r="G8" i="105" s="1"/>
  <c r="H7" i="104"/>
  <c r="I7" i="104" s="1"/>
  <c r="J7" i="104" s="1"/>
  <c r="I6" i="104"/>
  <c r="I2" i="102"/>
  <c r="J2" i="102" s="1"/>
  <c r="J6" i="104" l="1"/>
  <c r="H8" i="104"/>
  <c r="G5" i="102"/>
  <c r="G9" i="105" l="1"/>
  <c r="G10" i="105" s="1"/>
  <c r="I8" i="104"/>
  <c r="H9" i="104"/>
  <c r="I9" i="104" s="1"/>
  <c r="J9" i="104" s="1"/>
  <c r="I5" i="102"/>
  <c r="G6" i="102"/>
  <c r="H10" i="104" l="1"/>
  <c r="I10" i="104" s="1"/>
  <c r="J10" i="104" s="1"/>
  <c r="J8" i="104"/>
  <c r="G7" i="102"/>
  <c r="H7" i="102" s="1"/>
  <c r="I7" i="102" s="1"/>
  <c r="J7" i="102" s="1"/>
  <c r="J5" i="102"/>
  <c r="G11" i="105" l="1"/>
  <c r="G12" i="105" s="1"/>
  <c r="H11" i="104"/>
  <c r="I11" i="104" s="1"/>
  <c r="J11" i="104" s="1"/>
  <c r="G8" i="102"/>
  <c r="H8" i="102" s="1"/>
  <c r="I8" i="102" s="1"/>
  <c r="J8" i="102" s="1"/>
  <c r="I6" i="102"/>
  <c r="G9" i="102"/>
  <c r="H12" i="104" l="1"/>
  <c r="I12" i="104" s="1"/>
  <c r="J12" i="104" s="1"/>
  <c r="G10" i="102"/>
  <c r="I10" i="102" s="1"/>
  <c r="J10" i="102" s="1"/>
  <c r="J6" i="102"/>
  <c r="G13" i="105" l="1"/>
  <c r="G14" i="105" s="1"/>
  <c r="H13" i="104"/>
  <c r="I13" i="104" s="1"/>
  <c r="J13" i="104" s="1"/>
  <c r="G11" i="102"/>
  <c r="H11" i="102" s="1"/>
  <c r="I11" i="102" s="1"/>
  <c r="J11" i="102" s="1"/>
  <c r="I9" i="102"/>
  <c r="G12" i="102" l="1"/>
  <c r="H14" i="104"/>
  <c r="I14" i="104" s="1"/>
  <c r="J14" i="104" s="1"/>
  <c r="G13" i="102"/>
  <c r="H12" i="102"/>
  <c r="J9" i="102"/>
  <c r="H15" i="104" l="1"/>
  <c r="I15" i="104" s="1"/>
  <c r="J15" i="104" s="1"/>
  <c r="I12" i="102"/>
  <c r="J12" i="102" s="1"/>
  <c r="G14" i="102"/>
  <c r="I13" i="102"/>
  <c r="J13" i="102" s="1"/>
  <c r="H16" i="104" l="1"/>
  <c r="I16" i="104" s="1"/>
  <c r="J16" i="104" s="1"/>
  <c r="G15" i="102"/>
  <c r="I14" i="102"/>
  <c r="J14" i="102" s="1"/>
  <c r="H17" i="104" l="1"/>
  <c r="I17" i="104" s="1"/>
  <c r="J17" i="104" s="1"/>
  <c r="G16" i="102"/>
  <c r="H15" i="102"/>
  <c r="I15" i="102" s="1"/>
  <c r="J15" i="102" s="1"/>
  <c r="H18" i="104" l="1"/>
  <c r="I18" i="104" s="1"/>
  <c r="J18" i="104" s="1"/>
  <c r="G17" i="102"/>
  <c r="H16" i="102"/>
  <c r="I16" i="102" s="1"/>
  <c r="J16" i="102" s="1"/>
  <c r="G15" i="105" l="1"/>
  <c r="G16" i="105" s="1"/>
  <c r="H19" i="104"/>
  <c r="I19" i="104" s="1"/>
  <c r="J19" i="104" s="1"/>
  <c r="G18" i="102"/>
  <c r="I17" i="102"/>
  <c r="J17" i="102" s="1"/>
  <c r="H21" i="104" l="1"/>
  <c r="H20" i="104"/>
  <c r="I20" i="104" s="1"/>
  <c r="J20" i="104" s="1"/>
  <c r="G19" i="102"/>
  <c r="I18" i="102"/>
  <c r="J18" i="102" s="1"/>
  <c r="H17" i="105" l="1"/>
  <c r="I21" i="104"/>
  <c r="H22" i="104"/>
  <c r="G20" i="102"/>
  <c r="H19" i="102"/>
  <c r="I19" i="102" s="1"/>
  <c r="J19" i="102" s="1"/>
  <c r="I17" i="105" l="1"/>
  <c r="J21" i="104"/>
  <c r="I22" i="104"/>
  <c r="G21" i="102"/>
  <c r="H20" i="102"/>
  <c r="I20" i="102" s="1"/>
  <c r="J20" i="102" s="1"/>
  <c r="G22" i="102" l="1"/>
  <c r="I21" i="102"/>
  <c r="J21" i="102" s="1"/>
  <c r="G23" i="102" l="1"/>
  <c r="I22" i="102"/>
  <c r="J22" i="102" s="1"/>
  <c r="G24" i="102" l="1"/>
  <c r="H23" i="102"/>
  <c r="I23" i="102" s="1"/>
  <c r="J23" i="102" s="1"/>
  <c r="G25" i="102" l="1"/>
  <c r="H24" i="102"/>
  <c r="I24" i="102" s="1"/>
  <c r="J24" i="102" s="1"/>
  <c r="G26" i="102" l="1"/>
  <c r="I25" i="102"/>
  <c r="J25" i="102" s="1"/>
  <c r="G27" i="102" l="1"/>
  <c r="I26" i="102"/>
  <c r="J26" i="102" s="1"/>
  <c r="G28" i="102" l="1"/>
  <c r="H27" i="102"/>
  <c r="I27" i="102" s="1"/>
  <c r="J27" i="102" s="1"/>
  <c r="G29" i="102" l="1"/>
  <c r="H28" i="102"/>
  <c r="I28" i="102" s="1"/>
  <c r="J28" i="102" s="1"/>
  <c r="G30" i="102" l="1"/>
  <c r="H29" i="102"/>
  <c r="I29" i="102" s="1"/>
  <c r="J29" i="102" s="1"/>
  <c r="G31" i="102" l="1"/>
  <c r="H30" i="102"/>
  <c r="I30" i="102" s="1"/>
  <c r="J30" i="102" s="1"/>
  <c r="G32" i="102" l="1"/>
  <c r="H31" i="102"/>
  <c r="I31" i="102" s="1"/>
  <c r="J31" i="102" s="1"/>
  <c r="G33" i="102" l="1"/>
  <c r="H32" i="102"/>
  <c r="I32" i="102" s="1"/>
  <c r="J32" i="102" s="1"/>
  <c r="G34" i="102" l="1"/>
  <c r="I33" i="102"/>
  <c r="J33" i="102" s="1"/>
  <c r="G35" i="102" l="1"/>
  <c r="I34" i="102"/>
  <c r="J34" i="102" s="1"/>
  <c r="G36" i="102" l="1"/>
  <c r="H36" i="102" s="1"/>
  <c r="H35" i="102"/>
  <c r="I35" i="102" s="1"/>
  <c r="J35" i="102" s="1"/>
  <c r="I36" i="102" l="1"/>
  <c r="H37" i="102"/>
  <c r="J36" i="102" l="1"/>
  <c r="I37" i="102"/>
</calcChain>
</file>

<file path=xl/sharedStrings.xml><?xml version="1.0" encoding="utf-8"?>
<sst xmlns="http://schemas.openxmlformats.org/spreadsheetml/2006/main" count="219" uniqueCount="42">
  <si>
    <t>Sr. No.</t>
  </si>
  <si>
    <t>Floor No.</t>
  </si>
  <si>
    <t>Comp.</t>
  </si>
  <si>
    <t xml:space="preserve">Built up Area in 
Sq. ft. 
</t>
  </si>
  <si>
    <t>Total</t>
  </si>
  <si>
    <t xml:space="preserve">Total Number of Flats </t>
  </si>
  <si>
    <t>Carpet Area in Sq. Ft.</t>
  </si>
  <si>
    <t>Built up Area in Sq. Ft.</t>
  </si>
  <si>
    <t xml:space="preserve">  Flat No.</t>
  </si>
  <si>
    <t>2 BHK</t>
  </si>
  <si>
    <t>3 BHK</t>
  </si>
  <si>
    <t>1st Flr</t>
  </si>
  <si>
    <t>Tot - 3</t>
  </si>
  <si>
    <t>Tot - 4</t>
  </si>
  <si>
    <t>Sale / Rehab</t>
  </si>
  <si>
    <t>Sale</t>
  </si>
  <si>
    <t>Rehab</t>
  </si>
  <si>
    <t>Sale Flat</t>
  </si>
  <si>
    <t>Rehab Flat</t>
  </si>
  <si>
    <t>Project</t>
  </si>
  <si>
    <t>2BHK</t>
  </si>
  <si>
    <t>2.5 BHK</t>
  </si>
  <si>
    <t>3 BHK REHAB</t>
  </si>
  <si>
    <t>2 BHK REHAB</t>
  </si>
  <si>
    <t>2.5 BHK REHAB</t>
  </si>
  <si>
    <t>1BHK</t>
  </si>
  <si>
    <t>Wing - A</t>
  </si>
  <si>
    <t>fitt</t>
  </si>
  <si>
    <t>1 BHK</t>
  </si>
  <si>
    <t>2nd &amp; 3rd Flr</t>
  </si>
  <si>
    <t>4th &amp; 9th Flr</t>
  </si>
  <si>
    <t xml:space="preserve">As per Approved Plan Carpet Area in 
Sq. ft. 
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</si>
  <si>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</si>
  <si>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</si>
  <si>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Final Realizable Value after completion of flat                           (Including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</si>
  <si>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</si>
  <si>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</si>
  <si>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1 BHK  - 09                             2 BHK -09                                              2.5 BHK - 01                        3 BHK - 01</t>
  </si>
  <si>
    <t xml:space="preserve">                                             2.5 BHK - 07                        3 BHK - 08</t>
  </si>
  <si>
    <r>
      <t>Market Value (</t>
    </r>
    <r>
      <rPr>
        <b/>
        <sz val="10"/>
        <color theme="1"/>
        <rFont val="Rupee Foradian"/>
        <family val="2"/>
      </rPr>
      <t>`</t>
    </r>
    <r>
      <rPr>
        <b/>
        <sz val="10"/>
        <color theme="1"/>
        <rFont val="Arial Narrow"/>
        <family val="2"/>
      </rPr>
      <t>)</t>
    </r>
  </si>
  <si>
    <r>
      <t>Realizable Value                       in (</t>
    </r>
    <r>
      <rPr>
        <b/>
        <sz val="7.5"/>
        <color theme="1"/>
        <rFont val="Rupee Foradian"/>
        <family val="2"/>
      </rPr>
      <t>`</t>
    </r>
    <r>
      <rPr>
        <b/>
        <sz val="7.5"/>
        <color theme="1"/>
        <rFont val="Arial Narrow"/>
        <family val="2"/>
      </rPr>
      <t>)</t>
    </r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</si>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</sst>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Open Sans"/>
      <family val="2"/>
    </font>
    <font>
      <sz val="10"/>
      <color rgb="FF000000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7.5"/>
      <color theme="1"/>
      <name val="Arial Narrow"/>
      <family val="2"/>
    </font>
    <font>
      <b/>
      <sz val="10"/>
      <color theme="1"/>
      <name val="Rupee Foradian"/>
      <family val="2"/>
    </font>
    <font>
      <b/>
      <sz val="7.5"/>
      <color theme="1"/>
      <name val="Rupee Foradi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3" fontId="3" fillId="0" borderId="0" xfId="3" applyFont="1"/>
    <xf numFmtId="43" fontId="3" fillId="0" borderId="0" xfId="0" applyNumberFormat="1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0" borderId="0" xfId="0" applyNumberFormat="1"/>
    <xf numFmtId="165" fontId="4" fillId="0" borderId="4" xfId="0" applyNumberFormat="1" applyFont="1" applyBorder="1" applyAlignment="1">
      <alignment horizontal="center" vertical="center" wrapText="1"/>
    </xf>
    <xf numFmtId="43" fontId="0" fillId="0" borderId="0" xfId="3" applyFont="1" applyFill="1"/>
    <xf numFmtId="0" fontId="7" fillId="3" borderId="7" xfId="0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 wrapText="1"/>
    </xf>
    <xf numFmtId="0" fontId="2" fillId="2" borderId="0" xfId="0" applyFont="1" applyFill="1"/>
    <xf numFmtId="1" fontId="8" fillId="0" borderId="1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top" wrapText="1"/>
    </xf>
    <xf numFmtId="165" fontId="5" fillId="0" borderId="1" xfId="3" applyNumberFormat="1" applyFont="1" applyFill="1" applyBorder="1" applyAlignment="1">
      <alignment horizontal="center" vertical="top" wrapText="1"/>
    </xf>
    <xf numFmtId="43" fontId="0" fillId="0" borderId="0" xfId="0" applyNumberFormat="1" applyFont="1"/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top" wrapText="1"/>
    </xf>
    <xf numFmtId="165" fontId="0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0" fillId="0" borderId="1" xfId="0" applyNumberFormat="1" applyFont="1" applyBorder="1"/>
    <xf numFmtId="43" fontId="0" fillId="0" borderId="0" xfId="3" applyFont="1"/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27</xdr:col>
      <xdr:colOff>545213</xdr:colOff>
      <xdr:row>21</xdr:row>
      <xdr:rowOff>114821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5A6B01-D1E9-388B-E7B0-4933056DF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81000"/>
          <a:ext cx="16394813" cy="3734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18</xdr:col>
      <xdr:colOff>587085</xdr:colOff>
      <xdr:row>31</xdr:row>
      <xdr:rowOff>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B470F4-7F2D-CBCC-195C-997BD242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5077" y="0"/>
          <a:ext cx="6668431" cy="590632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146537</xdr:rowOff>
    </xdr:from>
    <xdr:to>
      <xdr:col>17</xdr:col>
      <xdr:colOff>549520</xdr:colOff>
      <xdr:row>51</xdr:row>
      <xdr:rowOff>51498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F0BE42-CC12-F7F6-BE6A-78380F1A4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3212" y="6242537"/>
          <a:ext cx="5414596" cy="3524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opLeftCell="A22" zoomScale="175" zoomScaleNormal="175" workbookViewId="0">
      <selection activeCell="F36" sqref="F36"/>
    </sheetView>
  </sheetViews>
  <sheetFormatPr defaultRowHeight="15" x14ac:dyDescent="0.25"/>
  <cols>
    <col min="1" max="1" width="4.7109375" customWidth="1"/>
    <col min="2" max="2" width="6" customWidth="1"/>
    <col min="3" max="3" width="4.5703125" customWidth="1"/>
    <col min="4" max="4" width="7.140625" customWidth="1"/>
    <col min="5" max="5" width="7.28515625" customWidth="1"/>
    <col min="6" max="6" width="6.140625" style="28" customWidth="1"/>
    <col min="7" max="7" width="8" style="28" customWidth="1"/>
    <col min="8" max="8" width="12.42578125" style="37" customWidth="1"/>
    <col min="9" max="9" width="12.7109375" style="37" customWidth="1"/>
    <col min="10" max="10" width="7.7109375" style="28" customWidth="1"/>
    <col min="11" max="11" width="10.28515625" style="37" customWidth="1"/>
    <col min="12" max="12" width="7.42578125" style="28" customWidth="1"/>
    <col min="13" max="13" width="15.7109375" style="28" customWidth="1"/>
  </cols>
  <sheetData>
    <row r="1" spans="1:13" ht="51.75" customHeight="1" x14ac:dyDescent="0.25">
      <c r="A1" s="5" t="s">
        <v>0</v>
      </c>
      <c r="B1" s="5" t="s">
        <v>8</v>
      </c>
      <c r="C1" s="5" t="s">
        <v>1</v>
      </c>
      <c r="D1" s="5" t="s">
        <v>2</v>
      </c>
      <c r="E1" s="6" t="s">
        <v>31</v>
      </c>
      <c r="F1" s="5" t="s">
        <v>3</v>
      </c>
      <c r="G1" s="5" t="s">
        <v>32</v>
      </c>
      <c r="H1" s="27" t="s">
        <v>33</v>
      </c>
      <c r="I1" s="27" t="s">
        <v>34</v>
      </c>
      <c r="J1" s="5" t="s">
        <v>35</v>
      </c>
      <c r="K1" s="14" t="s">
        <v>36</v>
      </c>
      <c r="L1" s="14" t="s">
        <v>14</v>
      </c>
    </row>
    <row r="2" spans="1:13" ht="16.5" customHeight="1" x14ac:dyDescent="0.25">
      <c r="A2" s="7">
        <v>1</v>
      </c>
      <c r="B2" s="7">
        <v>101</v>
      </c>
      <c r="C2" s="7">
        <v>1</v>
      </c>
      <c r="D2" s="19" t="s">
        <v>10</v>
      </c>
      <c r="E2" s="20">
        <v>1089</v>
      </c>
      <c r="F2" s="8">
        <f t="shared" ref="F2:F36" si="0">E2*1.1</f>
        <v>1197.9000000000001</v>
      </c>
      <c r="G2" s="29">
        <v>35700</v>
      </c>
      <c r="H2" s="30">
        <v>0</v>
      </c>
      <c r="I2" s="30">
        <f>H2*1.2</f>
        <v>0</v>
      </c>
      <c r="J2" s="31">
        <f t="shared" ref="J2" si="1">MROUND((I2*0.025/12),500)</f>
        <v>0</v>
      </c>
      <c r="K2" s="32">
        <f t="shared" ref="K2" si="2">F2*3000</f>
        <v>3593700.0000000005</v>
      </c>
      <c r="L2" s="23" t="s">
        <v>16</v>
      </c>
      <c r="M2" s="33"/>
    </row>
    <row r="3" spans="1:13" ht="16.5" customHeight="1" x14ac:dyDescent="0.25">
      <c r="A3" s="7">
        <v>2</v>
      </c>
      <c r="B3" s="7">
        <v>103</v>
      </c>
      <c r="C3" s="7">
        <v>1</v>
      </c>
      <c r="D3" s="21" t="s">
        <v>28</v>
      </c>
      <c r="E3" s="22">
        <v>424</v>
      </c>
      <c r="F3" s="8">
        <f t="shared" si="0"/>
        <v>466.40000000000003</v>
      </c>
      <c r="G3" s="29">
        <f>G2</f>
        <v>35700</v>
      </c>
      <c r="H3" s="30">
        <f t="shared" ref="H3:H36" si="3">E3*G3</f>
        <v>15136800</v>
      </c>
      <c r="I3" s="30">
        <f t="shared" ref="I3:I36" si="4">H3*1.2</f>
        <v>18164160</v>
      </c>
      <c r="J3" s="31">
        <f t="shared" ref="J3:J36" si="5">MROUND((I3*0.025/12),500)</f>
        <v>38000</v>
      </c>
      <c r="K3" s="32">
        <f t="shared" ref="K3:K36" si="6">F3*3000</f>
        <v>1399200</v>
      </c>
      <c r="L3" s="23" t="s">
        <v>15</v>
      </c>
    </row>
    <row r="4" spans="1:13" ht="16.5" customHeight="1" x14ac:dyDescent="0.25">
      <c r="A4" s="7">
        <v>3</v>
      </c>
      <c r="B4" s="7">
        <v>104</v>
      </c>
      <c r="C4" s="7">
        <v>1</v>
      </c>
      <c r="D4" s="21" t="s">
        <v>9</v>
      </c>
      <c r="E4" s="22">
        <v>724</v>
      </c>
      <c r="F4" s="8">
        <f t="shared" si="0"/>
        <v>796.40000000000009</v>
      </c>
      <c r="G4" s="29">
        <f>G3</f>
        <v>35700</v>
      </c>
      <c r="H4" s="30">
        <f t="shared" si="3"/>
        <v>25846800</v>
      </c>
      <c r="I4" s="30">
        <f t="shared" si="4"/>
        <v>31016160</v>
      </c>
      <c r="J4" s="31">
        <f t="shared" si="5"/>
        <v>64500</v>
      </c>
      <c r="K4" s="32">
        <f t="shared" si="6"/>
        <v>2389200.0000000005</v>
      </c>
      <c r="L4" s="23" t="s">
        <v>15</v>
      </c>
    </row>
    <row r="5" spans="1:13" ht="16.5" customHeight="1" x14ac:dyDescent="0.25">
      <c r="A5" s="7">
        <v>4</v>
      </c>
      <c r="B5" s="7">
        <v>201</v>
      </c>
      <c r="C5" s="7">
        <v>2</v>
      </c>
      <c r="D5" s="19" t="s">
        <v>10</v>
      </c>
      <c r="E5" s="20">
        <v>1089</v>
      </c>
      <c r="F5" s="8">
        <f t="shared" si="0"/>
        <v>1197.9000000000001</v>
      </c>
      <c r="G5" s="29">
        <f>G3</f>
        <v>35700</v>
      </c>
      <c r="H5" s="30">
        <v>0</v>
      </c>
      <c r="I5" s="30">
        <f t="shared" si="4"/>
        <v>0</v>
      </c>
      <c r="J5" s="31">
        <f t="shared" si="5"/>
        <v>0</v>
      </c>
      <c r="K5" s="32">
        <f t="shared" si="6"/>
        <v>3593700.0000000005</v>
      </c>
      <c r="L5" s="23" t="s">
        <v>16</v>
      </c>
    </row>
    <row r="6" spans="1:13" ht="16.5" customHeight="1" x14ac:dyDescent="0.25">
      <c r="A6" s="7">
        <v>5</v>
      </c>
      <c r="B6" s="7">
        <v>202</v>
      </c>
      <c r="C6" s="7">
        <v>2</v>
      </c>
      <c r="D6" s="21" t="s">
        <v>21</v>
      </c>
      <c r="E6" s="22">
        <v>836</v>
      </c>
      <c r="F6" s="8">
        <f t="shared" si="0"/>
        <v>919.6</v>
      </c>
      <c r="G6" s="29">
        <f t="shared" ref="G6:G8" si="7">G5</f>
        <v>35700</v>
      </c>
      <c r="H6" s="30">
        <v>0</v>
      </c>
      <c r="I6" s="30">
        <f t="shared" si="4"/>
        <v>0</v>
      </c>
      <c r="J6" s="31">
        <f t="shared" si="5"/>
        <v>0</v>
      </c>
      <c r="K6" s="32">
        <f t="shared" si="6"/>
        <v>2758800</v>
      </c>
      <c r="L6" s="23" t="s">
        <v>16</v>
      </c>
    </row>
    <row r="7" spans="1:13" ht="16.5" customHeight="1" x14ac:dyDescent="0.25">
      <c r="A7" s="7">
        <v>6</v>
      </c>
      <c r="B7" s="7">
        <v>203</v>
      </c>
      <c r="C7" s="7">
        <v>2</v>
      </c>
      <c r="D7" s="21" t="s">
        <v>28</v>
      </c>
      <c r="E7" s="22">
        <v>424</v>
      </c>
      <c r="F7" s="8">
        <f t="shared" si="0"/>
        <v>466.40000000000003</v>
      </c>
      <c r="G7" s="29">
        <f t="shared" si="7"/>
        <v>35700</v>
      </c>
      <c r="H7" s="30">
        <f t="shared" si="3"/>
        <v>15136800</v>
      </c>
      <c r="I7" s="30">
        <f t="shared" si="4"/>
        <v>18164160</v>
      </c>
      <c r="J7" s="31">
        <f t="shared" si="5"/>
        <v>38000</v>
      </c>
      <c r="K7" s="32">
        <f t="shared" si="6"/>
        <v>1399200</v>
      </c>
      <c r="L7" s="23" t="s">
        <v>15</v>
      </c>
    </row>
    <row r="8" spans="1:13" ht="16.5" customHeight="1" x14ac:dyDescent="0.25">
      <c r="A8" s="7">
        <v>7</v>
      </c>
      <c r="B8" s="7">
        <v>204</v>
      </c>
      <c r="C8" s="7">
        <v>2</v>
      </c>
      <c r="D8" s="21" t="s">
        <v>9</v>
      </c>
      <c r="E8" s="22">
        <v>724</v>
      </c>
      <c r="F8" s="8">
        <f t="shared" si="0"/>
        <v>796.40000000000009</v>
      </c>
      <c r="G8" s="29">
        <f t="shared" si="7"/>
        <v>35700</v>
      </c>
      <c r="H8" s="30">
        <f t="shared" si="3"/>
        <v>25846800</v>
      </c>
      <c r="I8" s="30">
        <f t="shared" si="4"/>
        <v>31016160</v>
      </c>
      <c r="J8" s="31">
        <f t="shared" si="5"/>
        <v>64500</v>
      </c>
      <c r="K8" s="32">
        <f t="shared" si="6"/>
        <v>2389200.0000000005</v>
      </c>
      <c r="L8" s="23" t="s">
        <v>15</v>
      </c>
    </row>
    <row r="9" spans="1:13" x14ac:dyDescent="0.25">
      <c r="A9" s="7">
        <v>8</v>
      </c>
      <c r="B9" s="7">
        <v>301</v>
      </c>
      <c r="C9" s="7">
        <v>3</v>
      </c>
      <c r="D9" s="19" t="s">
        <v>10</v>
      </c>
      <c r="E9" s="20">
        <v>1089</v>
      </c>
      <c r="F9" s="8">
        <f t="shared" si="0"/>
        <v>1197.9000000000001</v>
      </c>
      <c r="G9" s="29">
        <f>G8+100</f>
        <v>35800</v>
      </c>
      <c r="H9" s="30">
        <v>0</v>
      </c>
      <c r="I9" s="30">
        <f t="shared" si="4"/>
        <v>0</v>
      </c>
      <c r="J9" s="31">
        <f t="shared" si="5"/>
        <v>0</v>
      </c>
      <c r="K9" s="32">
        <f t="shared" si="6"/>
        <v>3593700.0000000005</v>
      </c>
      <c r="L9" s="23" t="s">
        <v>16</v>
      </c>
    </row>
    <row r="10" spans="1:13" ht="16.5" customHeight="1" x14ac:dyDescent="0.25">
      <c r="A10" s="7">
        <v>9</v>
      </c>
      <c r="B10" s="7">
        <v>302</v>
      </c>
      <c r="C10" s="7">
        <v>3</v>
      </c>
      <c r="D10" s="21" t="s">
        <v>21</v>
      </c>
      <c r="E10" s="22">
        <v>836</v>
      </c>
      <c r="F10" s="8">
        <f t="shared" si="0"/>
        <v>919.6</v>
      </c>
      <c r="G10" s="29">
        <f>G9</f>
        <v>35800</v>
      </c>
      <c r="H10" s="30">
        <v>0</v>
      </c>
      <c r="I10" s="30">
        <f t="shared" si="4"/>
        <v>0</v>
      </c>
      <c r="J10" s="31">
        <f t="shared" si="5"/>
        <v>0</v>
      </c>
      <c r="K10" s="32">
        <f t="shared" si="6"/>
        <v>2758800</v>
      </c>
      <c r="L10" s="23" t="s">
        <v>16</v>
      </c>
    </row>
    <row r="11" spans="1:13" ht="16.5" customHeight="1" x14ac:dyDescent="0.25">
      <c r="A11" s="7">
        <v>10</v>
      </c>
      <c r="B11" s="7">
        <v>303</v>
      </c>
      <c r="C11" s="7">
        <v>3</v>
      </c>
      <c r="D11" s="21" t="s">
        <v>28</v>
      </c>
      <c r="E11" s="22">
        <v>424</v>
      </c>
      <c r="F11" s="8">
        <f t="shared" si="0"/>
        <v>466.40000000000003</v>
      </c>
      <c r="G11" s="29">
        <f>G10</f>
        <v>35800</v>
      </c>
      <c r="H11" s="30">
        <f t="shared" si="3"/>
        <v>15179200</v>
      </c>
      <c r="I11" s="30">
        <f t="shared" si="4"/>
        <v>18215040</v>
      </c>
      <c r="J11" s="31">
        <f t="shared" si="5"/>
        <v>38000</v>
      </c>
      <c r="K11" s="32">
        <f t="shared" si="6"/>
        <v>1399200</v>
      </c>
      <c r="L11" s="23" t="s">
        <v>15</v>
      </c>
    </row>
    <row r="12" spans="1:13" ht="16.5" customHeight="1" x14ac:dyDescent="0.25">
      <c r="A12" s="7">
        <v>11</v>
      </c>
      <c r="B12" s="7">
        <v>304</v>
      </c>
      <c r="C12" s="7">
        <v>3</v>
      </c>
      <c r="D12" s="21" t="s">
        <v>9</v>
      </c>
      <c r="E12" s="22">
        <v>724</v>
      </c>
      <c r="F12" s="8">
        <f t="shared" si="0"/>
        <v>796.40000000000009</v>
      </c>
      <c r="G12" s="29">
        <f>G11</f>
        <v>35800</v>
      </c>
      <c r="H12" s="30">
        <f t="shared" si="3"/>
        <v>25919200</v>
      </c>
      <c r="I12" s="30">
        <f t="shared" si="4"/>
        <v>31103040</v>
      </c>
      <c r="J12" s="31">
        <f t="shared" si="5"/>
        <v>65000</v>
      </c>
      <c r="K12" s="32">
        <f t="shared" si="6"/>
        <v>2389200.0000000005</v>
      </c>
      <c r="L12" s="23" t="s">
        <v>15</v>
      </c>
    </row>
    <row r="13" spans="1:13" ht="16.5" customHeight="1" x14ac:dyDescent="0.25">
      <c r="A13" s="7">
        <v>12</v>
      </c>
      <c r="B13" s="7">
        <v>401</v>
      </c>
      <c r="C13" s="7">
        <v>4</v>
      </c>
      <c r="D13" s="19" t="s">
        <v>10</v>
      </c>
      <c r="E13" s="20">
        <v>1089</v>
      </c>
      <c r="F13" s="8">
        <f t="shared" si="0"/>
        <v>1197.9000000000001</v>
      </c>
      <c r="G13" s="29">
        <f>G12+100</f>
        <v>35900</v>
      </c>
      <c r="H13" s="30">
        <v>0</v>
      </c>
      <c r="I13" s="30">
        <f t="shared" si="4"/>
        <v>0</v>
      </c>
      <c r="J13" s="31">
        <f t="shared" si="5"/>
        <v>0</v>
      </c>
      <c r="K13" s="32">
        <f t="shared" si="6"/>
        <v>3593700.0000000005</v>
      </c>
      <c r="L13" s="23" t="s">
        <v>16</v>
      </c>
    </row>
    <row r="14" spans="1:13" ht="16.5" customHeight="1" x14ac:dyDescent="0.25">
      <c r="A14" s="7">
        <v>13</v>
      </c>
      <c r="B14" s="7">
        <v>402</v>
      </c>
      <c r="C14" s="7">
        <v>4</v>
      </c>
      <c r="D14" s="21" t="s">
        <v>21</v>
      </c>
      <c r="E14" s="22">
        <v>836</v>
      </c>
      <c r="F14" s="8">
        <f t="shared" si="0"/>
        <v>919.6</v>
      </c>
      <c r="G14" s="29">
        <f>G13</f>
        <v>35900</v>
      </c>
      <c r="H14" s="30">
        <v>0</v>
      </c>
      <c r="I14" s="30">
        <f t="shared" si="4"/>
        <v>0</v>
      </c>
      <c r="J14" s="31">
        <f t="shared" si="5"/>
        <v>0</v>
      </c>
      <c r="K14" s="32">
        <f t="shared" si="6"/>
        <v>2758800</v>
      </c>
      <c r="L14" s="23" t="s">
        <v>16</v>
      </c>
    </row>
    <row r="15" spans="1:13" ht="16.5" customHeight="1" x14ac:dyDescent="0.25">
      <c r="A15" s="7">
        <v>14</v>
      </c>
      <c r="B15" s="7">
        <v>403</v>
      </c>
      <c r="C15" s="7">
        <v>4</v>
      </c>
      <c r="D15" s="21" t="s">
        <v>28</v>
      </c>
      <c r="E15" s="22">
        <v>424</v>
      </c>
      <c r="F15" s="8">
        <f t="shared" si="0"/>
        <v>466.40000000000003</v>
      </c>
      <c r="G15" s="29">
        <f>G14</f>
        <v>35900</v>
      </c>
      <c r="H15" s="30">
        <f t="shared" si="3"/>
        <v>15221600</v>
      </c>
      <c r="I15" s="30">
        <f t="shared" si="4"/>
        <v>18265920</v>
      </c>
      <c r="J15" s="31">
        <f t="shared" si="5"/>
        <v>38000</v>
      </c>
      <c r="K15" s="32">
        <f t="shared" si="6"/>
        <v>1399200</v>
      </c>
      <c r="L15" s="23" t="s">
        <v>15</v>
      </c>
    </row>
    <row r="16" spans="1:13" ht="16.5" customHeight="1" x14ac:dyDescent="0.25">
      <c r="A16" s="7">
        <v>15</v>
      </c>
      <c r="B16" s="7">
        <v>404</v>
      </c>
      <c r="C16" s="7">
        <v>4</v>
      </c>
      <c r="D16" s="21" t="s">
        <v>9</v>
      </c>
      <c r="E16" s="22">
        <v>724</v>
      </c>
      <c r="F16" s="8">
        <f t="shared" si="0"/>
        <v>796.40000000000009</v>
      </c>
      <c r="G16" s="29">
        <f>G15</f>
        <v>35900</v>
      </c>
      <c r="H16" s="30">
        <f t="shared" si="3"/>
        <v>25991600</v>
      </c>
      <c r="I16" s="30">
        <f t="shared" si="4"/>
        <v>31189920</v>
      </c>
      <c r="J16" s="31">
        <f t="shared" si="5"/>
        <v>65000</v>
      </c>
      <c r="K16" s="32">
        <f t="shared" si="6"/>
        <v>2389200.0000000005</v>
      </c>
      <c r="L16" s="23" t="s">
        <v>15</v>
      </c>
    </row>
    <row r="17" spans="1:12" ht="16.5" customHeight="1" x14ac:dyDescent="0.25">
      <c r="A17" s="7">
        <v>16</v>
      </c>
      <c r="B17" s="7">
        <v>501</v>
      </c>
      <c r="C17" s="7">
        <v>5</v>
      </c>
      <c r="D17" s="19" t="s">
        <v>10</v>
      </c>
      <c r="E17" s="20">
        <v>1089</v>
      </c>
      <c r="F17" s="8">
        <f t="shared" si="0"/>
        <v>1197.9000000000001</v>
      </c>
      <c r="G17" s="29">
        <f>G16+100</f>
        <v>36000</v>
      </c>
      <c r="H17" s="30">
        <v>0</v>
      </c>
      <c r="I17" s="30">
        <f t="shared" si="4"/>
        <v>0</v>
      </c>
      <c r="J17" s="31">
        <f t="shared" si="5"/>
        <v>0</v>
      </c>
      <c r="K17" s="32">
        <f t="shared" si="6"/>
        <v>3593700.0000000005</v>
      </c>
      <c r="L17" s="23" t="s">
        <v>16</v>
      </c>
    </row>
    <row r="18" spans="1:12" ht="16.5" customHeight="1" x14ac:dyDescent="0.25">
      <c r="A18" s="7">
        <v>17</v>
      </c>
      <c r="B18" s="7">
        <v>502</v>
      </c>
      <c r="C18" s="9">
        <v>5</v>
      </c>
      <c r="D18" s="21" t="s">
        <v>21</v>
      </c>
      <c r="E18" s="22">
        <v>836</v>
      </c>
      <c r="F18" s="8">
        <f t="shared" si="0"/>
        <v>919.6</v>
      </c>
      <c r="G18" s="29">
        <f>G17</f>
        <v>36000</v>
      </c>
      <c r="H18" s="30">
        <v>0</v>
      </c>
      <c r="I18" s="30">
        <f t="shared" si="4"/>
        <v>0</v>
      </c>
      <c r="J18" s="31">
        <f t="shared" si="5"/>
        <v>0</v>
      </c>
      <c r="K18" s="32">
        <f t="shared" si="6"/>
        <v>2758800</v>
      </c>
      <c r="L18" s="23" t="s">
        <v>16</v>
      </c>
    </row>
    <row r="19" spans="1:12" ht="16.5" customHeight="1" x14ac:dyDescent="0.25">
      <c r="A19" s="7">
        <v>18</v>
      </c>
      <c r="B19" s="7">
        <v>503</v>
      </c>
      <c r="C19" s="9">
        <v>5</v>
      </c>
      <c r="D19" s="21" t="s">
        <v>28</v>
      </c>
      <c r="E19" s="22">
        <v>424</v>
      </c>
      <c r="F19" s="8">
        <f t="shared" si="0"/>
        <v>466.40000000000003</v>
      </c>
      <c r="G19" s="29">
        <f>G18</f>
        <v>36000</v>
      </c>
      <c r="H19" s="30">
        <f t="shared" si="3"/>
        <v>15264000</v>
      </c>
      <c r="I19" s="30">
        <f t="shared" si="4"/>
        <v>18316800</v>
      </c>
      <c r="J19" s="31">
        <f t="shared" si="5"/>
        <v>38000</v>
      </c>
      <c r="K19" s="32">
        <f t="shared" si="6"/>
        <v>1399200</v>
      </c>
      <c r="L19" s="23" t="s">
        <v>15</v>
      </c>
    </row>
    <row r="20" spans="1:12" ht="16.5" customHeight="1" x14ac:dyDescent="0.25">
      <c r="A20" s="7">
        <v>19</v>
      </c>
      <c r="B20" s="7">
        <v>504</v>
      </c>
      <c r="C20" s="9">
        <v>5</v>
      </c>
      <c r="D20" s="21" t="s">
        <v>9</v>
      </c>
      <c r="E20" s="22">
        <v>724</v>
      </c>
      <c r="F20" s="8">
        <f t="shared" si="0"/>
        <v>796.40000000000009</v>
      </c>
      <c r="G20" s="29">
        <f>G19</f>
        <v>36000</v>
      </c>
      <c r="H20" s="30">
        <f t="shared" si="3"/>
        <v>26064000</v>
      </c>
      <c r="I20" s="30">
        <f t="shared" si="4"/>
        <v>31276800</v>
      </c>
      <c r="J20" s="31">
        <f t="shared" si="5"/>
        <v>65000</v>
      </c>
      <c r="K20" s="32">
        <f t="shared" si="6"/>
        <v>2389200.0000000005</v>
      </c>
      <c r="L20" s="23" t="s">
        <v>15</v>
      </c>
    </row>
    <row r="21" spans="1:12" ht="16.5" customHeight="1" x14ac:dyDescent="0.25">
      <c r="A21" s="7">
        <v>20</v>
      </c>
      <c r="B21" s="10">
        <v>601</v>
      </c>
      <c r="C21" s="11">
        <v>6</v>
      </c>
      <c r="D21" s="19" t="s">
        <v>10</v>
      </c>
      <c r="E21" s="20">
        <v>1089</v>
      </c>
      <c r="F21" s="8">
        <f t="shared" si="0"/>
        <v>1197.9000000000001</v>
      </c>
      <c r="G21" s="29">
        <f>G20+100</f>
        <v>36100</v>
      </c>
      <c r="H21" s="30">
        <v>0</v>
      </c>
      <c r="I21" s="30">
        <f t="shared" si="4"/>
        <v>0</v>
      </c>
      <c r="J21" s="31">
        <f t="shared" si="5"/>
        <v>0</v>
      </c>
      <c r="K21" s="32">
        <f t="shared" si="6"/>
        <v>3593700.0000000005</v>
      </c>
      <c r="L21" s="23" t="s">
        <v>16</v>
      </c>
    </row>
    <row r="22" spans="1:12" ht="16.5" customHeight="1" x14ac:dyDescent="0.25">
      <c r="A22" s="7">
        <v>21</v>
      </c>
      <c r="B22" s="7">
        <v>602</v>
      </c>
      <c r="C22" s="11">
        <v>6</v>
      </c>
      <c r="D22" s="21" t="s">
        <v>21</v>
      </c>
      <c r="E22" s="22">
        <v>836</v>
      </c>
      <c r="F22" s="8">
        <f t="shared" si="0"/>
        <v>919.6</v>
      </c>
      <c r="G22" s="29">
        <f>G21</f>
        <v>36100</v>
      </c>
      <c r="H22" s="30">
        <v>0</v>
      </c>
      <c r="I22" s="30">
        <f t="shared" si="4"/>
        <v>0</v>
      </c>
      <c r="J22" s="31">
        <f t="shared" si="5"/>
        <v>0</v>
      </c>
      <c r="K22" s="32">
        <f t="shared" si="6"/>
        <v>2758800</v>
      </c>
      <c r="L22" s="23" t="s">
        <v>16</v>
      </c>
    </row>
    <row r="23" spans="1:12" ht="16.5" customHeight="1" x14ac:dyDescent="0.25">
      <c r="A23" s="7">
        <v>22</v>
      </c>
      <c r="B23" s="10">
        <v>603</v>
      </c>
      <c r="C23" s="11">
        <v>6</v>
      </c>
      <c r="D23" s="21" t="s">
        <v>28</v>
      </c>
      <c r="E23" s="22">
        <v>424</v>
      </c>
      <c r="F23" s="8">
        <f t="shared" si="0"/>
        <v>466.40000000000003</v>
      </c>
      <c r="G23" s="29">
        <f>G22</f>
        <v>36100</v>
      </c>
      <c r="H23" s="30">
        <f t="shared" si="3"/>
        <v>15306400</v>
      </c>
      <c r="I23" s="30">
        <f t="shared" si="4"/>
        <v>18367680</v>
      </c>
      <c r="J23" s="31">
        <f t="shared" si="5"/>
        <v>38500</v>
      </c>
      <c r="K23" s="32">
        <f t="shared" si="6"/>
        <v>1399200</v>
      </c>
      <c r="L23" s="23" t="s">
        <v>15</v>
      </c>
    </row>
    <row r="24" spans="1:12" ht="16.5" customHeight="1" x14ac:dyDescent="0.25">
      <c r="A24" s="7">
        <v>23</v>
      </c>
      <c r="B24" s="7">
        <v>604</v>
      </c>
      <c r="C24" s="11">
        <v>6</v>
      </c>
      <c r="D24" s="21" t="s">
        <v>9</v>
      </c>
      <c r="E24" s="22">
        <v>724</v>
      </c>
      <c r="F24" s="8">
        <f t="shared" si="0"/>
        <v>796.40000000000009</v>
      </c>
      <c r="G24" s="29">
        <f>G23</f>
        <v>36100</v>
      </c>
      <c r="H24" s="30">
        <f t="shared" si="3"/>
        <v>26136400</v>
      </c>
      <c r="I24" s="30">
        <f t="shared" si="4"/>
        <v>31363680</v>
      </c>
      <c r="J24" s="31">
        <f t="shared" si="5"/>
        <v>65500</v>
      </c>
      <c r="K24" s="32">
        <f t="shared" si="6"/>
        <v>2389200.0000000005</v>
      </c>
      <c r="L24" s="23" t="s">
        <v>15</v>
      </c>
    </row>
    <row r="25" spans="1:12" x14ac:dyDescent="0.25">
      <c r="A25" s="7">
        <v>24</v>
      </c>
      <c r="B25" s="10">
        <v>701</v>
      </c>
      <c r="C25" s="11">
        <v>7</v>
      </c>
      <c r="D25" s="19" t="s">
        <v>10</v>
      </c>
      <c r="E25" s="20">
        <v>1089</v>
      </c>
      <c r="F25" s="8">
        <f t="shared" si="0"/>
        <v>1197.9000000000001</v>
      </c>
      <c r="G25" s="29">
        <f>G24+100</f>
        <v>36200</v>
      </c>
      <c r="H25" s="30">
        <v>0</v>
      </c>
      <c r="I25" s="30">
        <f t="shared" si="4"/>
        <v>0</v>
      </c>
      <c r="J25" s="31">
        <f t="shared" si="5"/>
        <v>0</v>
      </c>
      <c r="K25" s="32">
        <f t="shared" si="6"/>
        <v>3593700.0000000005</v>
      </c>
      <c r="L25" s="23" t="s">
        <v>16</v>
      </c>
    </row>
    <row r="26" spans="1:12" x14ac:dyDescent="0.25">
      <c r="A26" s="7">
        <v>25</v>
      </c>
      <c r="B26" s="10">
        <v>702</v>
      </c>
      <c r="C26" s="11">
        <v>7</v>
      </c>
      <c r="D26" s="21" t="s">
        <v>21</v>
      </c>
      <c r="E26" s="22">
        <v>836</v>
      </c>
      <c r="F26" s="8">
        <f t="shared" si="0"/>
        <v>919.6</v>
      </c>
      <c r="G26" s="29">
        <f>G25</f>
        <v>36200</v>
      </c>
      <c r="H26" s="30">
        <v>0</v>
      </c>
      <c r="I26" s="30">
        <f t="shared" si="4"/>
        <v>0</v>
      </c>
      <c r="J26" s="31">
        <f t="shared" si="5"/>
        <v>0</v>
      </c>
      <c r="K26" s="32">
        <f t="shared" si="6"/>
        <v>2758800</v>
      </c>
      <c r="L26" s="23" t="s">
        <v>16</v>
      </c>
    </row>
    <row r="27" spans="1:12" x14ac:dyDescent="0.25">
      <c r="A27" s="7">
        <v>26</v>
      </c>
      <c r="B27" s="10">
        <v>703</v>
      </c>
      <c r="C27" s="11">
        <v>7</v>
      </c>
      <c r="D27" s="21" t="s">
        <v>28</v>
      </c>
      <c r="E27" s="22">
        <v>424</v>
      </c>
      <c r="F27" s="8">
        <f t="shared" si="0"/>
        <v>466.40000000000003</v>
      </c>
      <c r="G27" s="29">
        <f>G26</f>
        <v>36200</v>
      </c>
      <c r="H27" s="30">
        <f t="shared" si="3"/>
        <v>15348800</v>
      </c>
      <c r="I27" s="30">
        <f t="shared" si="4"/>
        <v>18418560</v>
      </c>
      <c r="J27" s="31">
        <f t="shared" si="5"/>
        <v>38500</v>
      </c>
      <c r="K27" s="32">
        <f t="shared" si="6"/>
        <v>1399200</v>
      </c>
      <c r="L27" s="23" t="s">
        <v>15</v>
      </c>
    </row>
    <row r="28" spans="1:12" x14ac:dyDescent="0.25">
      <c r="A28" s="7">
        <v>27</v>
      </c>
      <c r="B28" s="10">
        <v>704</v>
      </c>
      <c r="C28" s="11">
        <v>7</v>
      </c>
      <c r="D28" s="21" t="s">
        <v>9</v>
      </c>
      <c r="E28" s="22">
        <v>724</v>
      </c>
      <c r="F28" s="8">
        <f t="shared" si="0"/>
        <v>796.40000000000009</v>
      </c>
      <c r="G28" s="29">
        <f>G27</f>
        <v>36200</v>
      </c>
      <c r="H28" s="30">
        <f t="shared" si="3"/>
        <v>26208800</v>
      </c>
      <c r="I28" s="30">
        <f t="shared" si="4"/>
        <v>31450560</v>
      </c>
      <c r="J28" s="31">
        <f t="shared" si="5"/>
        <v>65500</v>
      </c>
      <c r="K28" s="32">
        <f t="shared" si="6"/>
        <v>2389200.0000000005</v>
      </c>
      <c r="L28" s="23" t="s">
        <v>15</v>
      </c>
    </row>
    <row r="29" spans="1:12" x14ac:dyDescent="0.25">
      <c r="A29" s="7">
        <v>28</v>
      </c>
      <c r="B29" s="10">
        <v>801</v>
      </c>
      <c r="C29" s="11">
        <v>8</v>
      </c>
      <c r="D29" s="19" t="s">
        <v>10</v>
      </c>
      <c r="E29" s="20">
        <v>1089</v>
      </c>
      <c r="F29" s="8">
        <f t="shared" si="0"/>
        <v>1197.9000000000001</v>
      </c>
      <c r="G29" s="29">
        <f>G28+100</f>
        <v>36300</v>
      </c>
      <c r="H29" s="30">
        <f t="shared" si="3"/>
        <v>39530700</v>
      </c>
      <c r="I29" s="30">
        <f t="shared" si="4"/>
        <v>47436840</v>
      </c>
      <c r="J29" s="31">
        <f t="shared" si="5"/>
        <v>99000</v>
      </c>
      <c r="K29" s="32">
        <f t="shared" si="6"/>
        <v>3593700.0000000005</v>
      </c>
      <c r="L29" s="23" t="s">
        <v>15</v>
      </c>
    </row>
    <row r="30" spans="1:12" ht="16.5" customHeight="1" x14ac:dyDescent="0.25">
      <c r="A30" s="7">
        <v>29</v>
      </c>
      <c r="B30" s="10">
        <v>802</v>
      </c>
      <c r="C30" s="11">
        <v>8</v>
      </c>
      <c r="D30" s="21" t="s">
        <v>21</v>
      </c>
      <c r="E30" s="22">
        <v>836</v>
      </c>
      <c r="F30" s="8">
        <f t="shared" si="0"/>
        <v>919.6</v>
      </c>
      <c r="G30" s="29">
        <f>G29</f>
        <v>36300</v>
      </c>
      <c r="H30" s="30">
        <f t="shared" si="3"/>
        <v>30346800</v>
      </c>
      <c r="I30" s="30">
        <f t="shared" si="4"/>
        <v>36416160</v>
      </c>
      <c r="J30" s="31">
        <f t="shared" si="5"/>
        <v>76000</v>
      </c>
      <c r="K30" s="32">
        <f t="shared" si="6"/>
        <v>2758800</v>
      </c>
      <c r="L30" s="23" t="s">
        <v>15</v>
      </c>
    </row>
    <row r="31" spans="1:12" ht="16.5" customHeight="1" x14ac:dyDescent="0.25">
      <c r="A31" s="7">
        <v>30</v>
      </c>
      <c r="B31" s="10">
        <v>803</v>
      </c>
      <c r="C31" s="11">
        <v>8</v>
      </c>
      <c r="D31" s="21" t="s">
        <v>28</v>
      </c>
      <c r="E31" s="22">
        <v>424</v>
      </c>
      <c r="F31" s="8">
        <f t="shared" si="0"/>
        <v>466.40000000000003</v>
      </c>
      <c r="G31" s="29">
        <f>G30</f>
        <v>36300</v>
      </c>
      <c r="H31" s="30">
        <f t="shared" si="3"/>
        <v>15391200</v>
      </c>
      <c r="I31" s="30">
        <f t="shared" si="4"/>
        <v>18469440</v>
      </c>
      <c r="J31" s="31">
        <f t="shared" si="5"/>
        <v>38500</v>
      </c>
      <c r="K31" s="32">
        <f t="shared" si="6"/>
        <v>1399200</v>
      </c>
      <c r="L31" s="23" t="s">
        <v>15</v>
      </c>
    </row>
    <row r="32" spans="1:12" ht="16.5" customHeight="1" x14ac:dyDescent="0.25">
      <c r="A32" s="7">
        <v>31</v>
      </c>
      <c r="B32" s="10">
        <v>804</v>
      </c>
      <c r="C32" s="11">
        <v>8</v>
      </c>
      <c r="D32" s="21" t="s">
        <v>9</v>
      </c>
      <c r="E32" s="22">
        <v>724</v>
      </c>
      <c r="F32" s="8">
        <f t="shared" si="0"/>
        <v>796.40000000000009</v>
      </c>
      <c r="G32" s="29">
        <f>G31</f>
        <v>36300</v>
      </c>
      <c r="H32" s="30">
        <f t="shared" si="3"/>
        <v>26281200</v>
      </c>
      <c r="I32" s="30">
        <f t="shared" si="4"/>
        <v>31537440</v>
      </c>
      <c r="J32" s="31">
        <f t="shared" si="5"/>
        <v>65500</v>
      </c>
      <c r="K32" s="32">
        <f t="shared" si="6"/>
        <v>2389200.0000000005</v>
      </c>
      <c r="L32" s="23" t="s">
        <v>15</v>
      </c>
    </row>
    <row r="33" spans="1:13" ht="16.5" customHeight="1" x14ac:dyDescent="0.25">
      <c r="A33" s="7">
        <v>32</v>
      </c>
      <c r="B33" s="10">
        <v>901</v>
      </c>
      <c r="C33" s="11">
        <v>9</v>
      </c>
      <c r="D33" s="19" t="s">
        <v>10</v>
      </c>
      <c r="E33" s="20">
        <v>1089</v>
      </c>
      <c r="F33" s="8">
        <f t="shared" si="0"/>
        <v>1197.9000000000001</v>
      </c>
      <c r="G33" s="29">
        <f>G32+100</f>
        <v>36400</v>
      </c>
      <c r="H33" s="30">
        <v>0</v>
      </c>
      <c r="I33" s="30">
        <f t="shared" si="4"/>
        <v>0</v>
      </c>
      <c r="J33" s="31">
        <f t="shared" si="5"/>
        <v>0</v>
      </c>
      <c r="K33" s="32">
        <f t="shared" si="6"/>
        <v>3593700.0000000005</v>
      </c>
      <c r="L33" s="23" t="s">
        <v>16</v>
      </c>
    </row>
    <row r="34" spans="1:13" ht="16.5" customHeight="1" x14ac:dyDescent="0.25">
      <c r="A34" s="7">
        <v>33</v>
      </c>
      <c r="B34" s="10">
        <v>902</v>
      </c>
      <c r="C34" s="11">
        <v>9</v>
      </c>
      <c r="D34" s="21" t="s">
        <v>21</v>
      </c>
      <c r="E34" s="22">
        <v>836</v>
      </c>
      <c r="F34" s="8">
        <f t="shared" si="0"/>
        <v>919.6</v>
      </c>
      <c r="G34" s="29">
        <f>G33</f>
        <v>36400</v>
      </c>
      <c r="H34" s="30">
        <v>0</v>
      </c>
      <c r="I34" s="30">
        <f t="shared" si="4"/>
        <v>0</v>
      </c>
      <c r="J34" s="31">
        <f t="shared" si="5"/>
        <v>0</v>
      </c>
      <c r="K34" s="32">
        <f t="shared" si="6"/>
        <v>2758800</v>
      </c>
      <c r="L34" s="23" t="s">
        <v>16</v>
      </c>
    </row>
    <row r="35" spans="1:13" x14ac:dyDescent="0.25">
      <c r="A35" s="7">
        <v>34</v>
      </c>
      <c r="B35" s="10">
        <v>903</v>
      </c>
      <c r="C35" s="11">
        <v>9</v>
      </c>
      <c r="D35" s="21" t="s">
        <v>28</v>
      </c>
      <c r="E35" s="22">
        <v>424</v>
      </c>
      <c r="F35" s="8">
        <f t="shared" si="0"/>
        <v>466.40000000000003</v>
      </c>
      <c r="G35" s="29">
        <f>G34</f>
        <v>36400</v>
      </c>
      <c r="H35" s="30">
        <f t="shared" si="3"/>
        <v>15433600</v>
      </c>
      <c r="I35" s="30">
        <f t="shared" si="4"/>
        <v>18520320</v>
      </c>
      <c r="J35" s="31">
        <f t="shared" si="5"/>
        <v>38500</v>
      </c>
      <c r="K35" s="32">
        <f t="shared" si="6"/>
        <v>1399200</v>
      </c>
      <c r="L35" s="23" t="s">
        <v>15</v>
      </c>
    </row>
    <row r="36" spans="1:13" ht="16.5" customHeight="1" x14ac:dyDescent="0.25">
      <c r="A36" s="7">
        <v>35</v>
      </c>
      <c r="B36" s="10">
        <v>904</v>
      </c>
      <c r="C36" s="11">
        <v>9</v>
      </c>
      <c r="D36" s="21" t="s">
        <v>9</v>
      </c>
      <c r="E36" s="22">
        <v>724</v>
      </c>
      <c r="F36" s="8">
        <f t="shared" si="0"/>
        <v>796.40000000000009</v>
      </c>
      <c r="G36" s="29">
        <f>G35</f>
        <v>36400</v>
      </c>
      <c r="H36" s="30">
        <f t="shared" si="3"/>
        <v>26353600</v>
      </c>
      <c r="I36" s="30">
        <f t="shared" si="4"/>
        <v>31624320</v>
      </c>
      <c r="J36" s="31">
        <f t="shared" si="5"/>
        <v>66000</v>
      </c>
      <c r="K36" s="32">
        <f t="shared" si="6"/>
        <v>2389200.0000000005</v>
      </c>
      <c r="L36" s="23" t="s">
        <v>15</v>
      </c>
    </row>
    <row r="37" spans="1:13" x14ac:dyDescent="0.25">
      <c r="A37" s="24" t="s">
        <v>4</v>
      </c>
      <c r="B37" s="25"/>
      <c r="C37" s="25"/>
      <c r="D37" s="26"/>
      <c r="E37" s="12">
        <f t="shared" ref="E37:F37" si="8">SUM(E2:E36)</f>
        <v>26821</v>
      </c>
      <c r="F37" s="12">
        <f t="shared" si="8"/>
        <v>29503.100000000009</v>
      </c>
      <c r="G37" s="34"/>
      <c r="H37" s="35">
        <f t="shared" ref="H37:K37" si="9">SUM(H2:H36)</f>
        <v>441944300</v>
      </c>
      <c r="I37" s="35">
        <f t="shared" si="9"/>
        <v>530333160</v>
      </c>
      <c r="J37" s="31"/>
      <c r="K37" s="36">
        <f t="shared" si="9"/>
        <v>88509300</v>
      </c>
      <c r="L37" s="15"/>
    </row>
    <row r="39" spans="1:13" x14ac:dyDescent="0.25">
      <c r="M39" s="28">
        <f>F37*3000</f>
        <v>88509300.00000003</v>
      </c>
    </row>
  </sheetData>
  <mergeCells count="1">
    <mergeCell ref="A37:D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C80D-1EA1-469D-85DE-895C08C21993}">
  <dimension ref="A1:M22"/>
  <sheetViews>
    <sheetView topLeftCell="A13" zoomScale="175" zoomScaleNormal="175" workbookViewId="0">
      <selection activeCell="E22" sqref="E22:F22"/>
    </sheetView>
  </sheetViews>
  <sheetFormatPr defaultRowHeight="15" x14ac:dyDescent="0.25"/>
  <cols>
    <col min="1" max="1" width="4.7109375" customWidth="1"/>
    <col min="2" max="2" width="6" customWidth="1"/>
    <col min="3" max="3" width="4.5703125" customWidth="1"/>
    <col min="4" max="4" width="7.140625" customWidth="1"/>
    <col min="5" max="5" width="7.28515625" customWidth="1"/>
    <col min="6" max="6" width="6.140625" style="28" customWidth="1"/>
    <col min="7" max="7" width="8" style="28" customWidth="1"/>
    <col min="8" max="8" width="12.42578125" style="37" customWidth="1"/>
    <col min="9" max="9" width="12.7109375" style="37" customWidth="1"/>
    <col min="10" max="10" width="7.7109375" style="28" customWidth="1"/>
    <col min="11" max="11" width="10.28515625" style="37" customWidth="1"/>
    <col min="12" max="12" width="7.42578125" style="28" customWidth="1"/>
    <col min="13" max="13" width="15.7109375" style="28" customWidth="1"/>
  </cols>
  <sheetData>
    <row r="1" spans="1:12" ht="51.75" customHeight="1" x14ac:dyDescent="0.25">
      <c r="A1" s="5" t="s">
        <v>0</v>
      </c>
      <c r="B1" s="5" t="s">
        <v>8</v>
      </c>
      <c r="C1" s="5" t="s">
        <v>1</v>
      </c>
      <c r="D1" s="5" t="s">
        <v>2</v>
      </c>
      <c r="E1" s="6" t="s">
        <v>31</v>
      </c>
      <c r="F1" s="5" t="s">
        <v>3</v>
      </c>
      <c r="G1" s="5" t="s">
        <v>32</v>
      </c>
      <c r="H1" s="27" t="s">
        <v>33</v>
      </c>
      <c r="I1" s="27" t="s">
        <v>34</v>
      </c>
      <c r="J1" s="5" t="s">
        <v>35</v>
      </c>
      <c r="K1" s="14" t="s">
        <v>36</v>
      </c>
      <c r="L1" s="14" t="s">
        <v>14</v>
      </c>
    </row>
    <row r="2" spans="1:12" ht="16.5" customHeight="1" x14ac:dyDescent="0.25">
      <c r="A2" s="7">
        <v>1</v>
      </c>
      <c r="B2" s="7">
        <v>103</v>
      </c>
      <c r="C2" s="7">
        <v>1</v>
      </c>
      <c r="D2" s="21" t="s">
        <v>28</v>
      </c>
      <c r="E2" s="22">
        <v>424</v>
      </c>
      <c r="F2" s="8">
        <f t="shared" ref="F2:F21" si="0">E2*1.1</f>
        <v>466.40000000000003</v>
      </c>
      <c r="G2" s="29">
        <v>35700</v>
      </c>
      <c r="H2" s="30">
        <f t="shared" ref="H2:H21" si="1">E2*G2</f>
        <v>15136800</v>
      </c>
      <c r="I2" s="30">
        <f t="shared" ref="I2:I21" si="2">H2*1.2</f>
        <v>18164160</v>
      </c>
      <c r="J2" s="31">
        <f t="shared" ref="J2:J21" si="3">MROUND((I2*0.025/12),500)</f>
        <v>38000</v>
      </c>
      <c r="K2" s="32">
        <f t="shared" ref="K2:K21" si="4">F2*3000</f>
        <v>1399200</v>
      </c>
      <c r="L2" s="23" t="s">
        <v>15</v>
      </c>
    </row>
    <row r="3" spans="1:12" ht="16.5" customHeight="1" x14ac:dyDescent="0.25">
      <c r="A3" s="7">
        <v>2</v>
      </c>
      <c r="B3" s="7">
        <v>104</v>
      </c>
      <c r="C3" s="7">
        <v>1</v>
      </c>
      <c r="D3" s="21" t="s">
        <v>9</v>
      </c>
      <c r="E3" s="22">
        <v>724</v>
      </c>
      <c r="F3" s="8">
        <f t="shared" si="0"/>
        <v>796.40000000000009</v>
      </c>
      <c r="G3" s="29">
        <v>35700</v>
      </c>
      <c r="H3" s="30">
        <f t="shared" si="1"/>
        <v>25846800</v>
      </c>
      <c r="I3" s="30">
        <f t="shared" si="2"/>
        <v>31016160</v>
      </c>
      <c r="J3" s="31">
        <f t="shared" si="3"/>
        <v>64500</v>
      </c>
      <c r="K3" s="32">
        <f t="shared" si="4"/>
        <v>2389200.0000000005</v>
      </c>
      <c r="L3" s="23" t="s">
        <v>15</v>
      </c>
    </row>
    <row r="4" spans="1:12" ht="16.5" customHeight="1" x14ac:dyDescent="0.25">
      <c r="A4" s="7">
        <v>3</v>
      </c>
      <c r="B4" s="7">
        <v>203</v>
      </c>
      <c r="C4" s="7">
        <v>2</v>
      </c>
      <c r="D4" s="21" t="s">
        <v>28</v>
      </c>
      <c r="E4" s="22">
        <v>424</v>
      </c>
      <c r="F4" s="8">
        <f t="shared" si="0"/>
        <v>466.40000000000003</v>
      </c>
      <c r="G4" s="29">
        <v>35700</v>
      </c>
      <c r="H4" s="30">
        <f t="shared" si="1"/>
        <v>15136800</v>
      </c>
      <c r="I4" s="30">
        <f t="shared" si="2"/>
        <v>18164160</v>
      </c>
      <c r="J4" s="31">
        <f t="shared" si="3"/>
        <v>38000</v>
      </c>
      <c r="K4" s="32">
        <f t="shared" si="4"/>
        <v>1399200</v>
      </c>
      <c r="L4" s="23" t="s">
        <v>15</v>
      </c>
    </row>
    <row r="5" spans="1:12" ht="16.5" customHeight="1" x14ac:dyDescent="0.25">
      <c r="A5" s="7">
        <v>4</v>
      </c>
      <c r="B5" s="7">
        <v>204</v>
      </c>
      <c r="C5" s="7">
        <v>2</v>
      </c>
      <c r="D5" s="21" t="s">
        <v>9</v>
      </c>
      <c r="E5" s="22">
        <v>724</v>
      </c>
      <c r="F5" s="8">
        <f t="shared" si="0"/>
        <v>796.40000000000009</v>
      </c>
      <c r="G5" s="29">
        <v>35700</v>
      </c>
      <c r="H5" s="30">
        <f t="shared" si="1"/>
        <v>25846800</v>
      </c>
      <c r="I5" s="30">
        <f t="shared" si="2"/>
        <v>31016160</v>
      </c>
      <c r="J5" s="31">
        <f t="shared" si="3"/>
        <v>64500</v>
      </c>
      <c r="K5" s="32">
        <f t="shared" si="4"/>
        <v>2389200.0000000005</v>
      </c>
      <c r="L5" s="23" t="s">
        <v>15</v>
      </c>
    </row>
    <row r="6" spans="1:12" ht="16.5" customHeight="1" x14ac:dyDescent="0.25">
      <c r="A6" s="7">
        <v>5</v>
      </c>
      <c r="B6" s="7">
        <v>303</v>
      </c>
      <c r="C6" s="7">
        <v>3</v>
      </c>
      <c r="D6" s="21" t="s">
        <v>28</v>
      </c>
      <c r="E6" s="22">
        <v>424</v>
      </c>
      <c r="F6" s="8">
        <f t="shared" si="0"/>
        <v>466.40000000000003</v>
      </c>
      <c r="G6" s="29">
        <v>35800</v>
      </c>
      <c r="H6" s="30">
        <f t="shared" si="1"/>
        <v>15179200</v>
      </c>
      <c r="I6" s="30">
        <f t="shared" si="2"/>
        <v>18215040</v>
      </c>
      <c r="J6" s="31">
        <f t="shared" si="3"/>
        <v>38000</v>
      </c>
      <c r="K6" s="32">
        <f t="shared" si="4"/>
        <v>1399200</v>
      </c>
      <c r="L6" s="23" t="s">
        <v>15</v>
      </c>
    </row>
    <row r="7" spans="1:12" ht="16.5" customHeight="1" x14ac:dyDescent="0.25">
      <c r="A7" s="7">
        <v>6</v>
      </c>
      <c r="B7" s="7">
        <v>304</v>
      </c>
      <c r="C7" s="7">
        <v>3</v>
      </c>
      <c r="D7" s="21" t="s">
        <v>9</v>
      </c>
      <c r="E7" s="22">
        <v>724</v>
      </c>
      <c r="F7" s="8">
        <f t="shared" si="0"/>
        <v>796.40000000000009</v>
      </c>
      <c r="G7" s="29">
        <v>35800</v>
      </c>
      <c r="H7" s="30">
        <f t="shared" si="1"/>
        <v>25919200</v>
      </c>
      <c r="I7" s="30">
        <f t="shared" si="2"/>
        <v>31103040</v>
      </c>
      <c r="J7" s="31">
        <f t="shared" si="3"/>
        <v>65000</v>
      </c>
      <c r="K7" s="32">
        <f t="shared" si="4"/>
        <v>2389200.0000000005</v>
      </c>
      <c r="L7" s="23" t="s">
        <v>15</v>
      </c>
    </row>
    <row r="8" spans="1:12" ht="16.5" customHeight="1" x14ac:dyDescent="0.25">
      <c r="A8" s="7">
        <v>7</v>
      </c>
      <c r="B8" s="7">
        <v>403</v>
      </c>
      <c r="C8" s="7">
        <v>4</v>
      </c>
      <c r="D8" s="21" t="s">
        <v>28</v>
      </c>
      <c r="E8" s="22">
        <v>424</v>
      </c>
      <c r="F8" s="8">
        <f t="shared" si="0"/>
        <v>466.40000000000003</v>
      </c>
      <c r="G8" s="29">
        <v>35900</v>
      </c>
      <c r="H8" s="30">
        <f t="shared" si="1"/>
        <v>15221600</v>
      </c>
      <c r="I8" s="30">
        <f t="shared" si="2"/>
        <v>18265920</v>
      </c>
      <c r="J8" s="31">
        <f t="shared" si="3"/>
        <v>38000</v>
      </c>
      <c r="K8" s="32">
        <f t="shared" si="4"/>
        <v>1399200</v>
      </c>
      <c r="L8" s="23" t="s">
        <v>15</v>
      </c>
    </row>
    <row r="9" spans="1:12" ht="16.5" customHeight="1" x14ac:dyDescent="0.25">
      <c r="A9" s="7">
        <v>8</v>
      </c>
      <c r="B9" s="7">
        <v>404</v>
      </c>
      <c r="C9" s="7">
        <v>4</v>
      </c>
      <c r="D9" s="21" t="s">
        <v>9</v>
      </c>
      <c r="E9" s="22">
        <v>724</v>
      </c>
      <c r="F9" s="8">
        <f t="shared" si="0"/>
        <v>796.40000000000009</v>
      </c>
      <c r="G9" s="29">
        <v>35900</v>
      </c>
      <c r="H9" s="30">
        <f t="shared" si="1"/>
        <v>25991600</v>
      </c>
      <c r="I9" s="30">
        <f t="shared" si="2"/>
        <v>31189920</v>
      </c>
      <c r="J9" s="31">
        <f t="shared" si="3"/>
        <v>65000</v>
      </c>
      <c r="K9" s="32">
        <f t="shared" si="4"/>
        <v>2389200.0000000005</v>
      </c>
      <c r="L9" s="23" t="s">
        <v>15</v>
      </c>
    </row>
    <row r="10" spans="1:12" s="28" customFormat="1" ht="16.5" customHeight="1" x14ac:dyDescent="0.25">
      <c r="A10" s="7">
        <v>9</v>
      </c>
      <c r="B10" s="7">
        <v>503</v>
      </c>
      <c r="C10" s="9">
        <v>5</v>
      </c>
      <c r="D10" s="21" t="s">
        <v>28</v>
      </c>
      <c r="E10" s="22">
        <v>424</v>
      </c>
      <c r="F10" s="8">
        <f t="shared" si="0"/>
        <v>466.40000000000003</v>
      </c>
      <c r="G10" s="29">
        <v>36000</v>
      </c>
      <c r="H10" s="30">
        <f t="shared" si="1"/>
        <v>15264000</v>
      </c>
      <c r="I10" s="30">
        <f t="shared" si="2"/>
        <v>18316800</v>
      </c>
      <c r="J10" s="31">
        <f t="shared" si="3"/>
        <v>38000</v>
      </c>
      <c r="K10" s="32">
        <f t="shared" si="4"/>
        <v>1399200</v>
      </c>
      <c r="L10" s="23" t="s">
        <v>15</v>
      </c>
    </row>
    <row r="11" spans="1:12" s="28" customFormat="1" ht="16.5" customHeight="1" x14ac:dyDescent="0.25">
      <c r="A11" s="7">
        <v>10</v>
      </c>
      <c r="B11" s="7">
        <v>504</v>
      </c>
      <c r="C11" s="9">
        <v>5</v>
      </c>
      <c r="D11" s="21" t="s">
        <v>9</v>
      </c>
      <c r="E11" s="22">
        <v>724</v>
      </c>
      <c r="F11" s="8">
        <f t="shared" si="0"/>
        <v>796.40000000000009</v>
      </c>
      <c r="G11" s="29">
        <v>36000</v>
      </c>
      <c r="H11" s="30">
        <f t="shared" si="1"/>
        <v>26064000</v>
      </c>
      <c r="I11" s="30">
        <f t="shared" si="2"/>
        <v>31276800</v>
      </c>
      <c r="J11" s="31">
        <f t="shared" si="3"/>
        <v>65000</v>
      </c>
      <c r="K11" s="32">
        <f t="shared" si="4"/>
        <v>2389200.0000000005</v>
      </c>
      <c r="L11" s="23" t="s">
        <v>15</v>
      </c>
    </row>
    <row r="12" spans="1:12" s="28" customFormat="1" ht="16.5" customHeight="1" x14ac:dyDescent="0.25">
      <c r="A12" s="7">
        <v>11</v>
      </c>
      <c r="B12" s="10">
        <v>603</v>
      </c>
      <c r="C12" s="11">
        <v>6</v>
      </c>
      <c r="D12" s="21" t="s">
        <v>28</v>
      </c>
      <c r="E12" s="22">
        <v>424</v>
      </c>
      <c r="F12" s="8">
        <f t="shared" si="0"/>
        <v>466.40000000000003</v>
      </c>
      <c r="G12" s="29">
        <v>36100</v>
      </c>
      <c r="H12" s="30">
        <f t="shared" si="1"/>
        <v>15306400</v>
      </c>
      <c r="I12" s="30">
        <f t="shared" si="2"/>
        <v>18367680</v>
      </c>
      <c r="J12" s="31">
        <f t="shared" si="3"/>
        <v>38500</v>
      </c>
      <c r="K12" s="32">
        <f t="shared" si="4"/>
        <v>1399200</v>
      </c>
      <c r="L12" s="23" t="s">
        <v>15</v>
      </c>
    </row>
    <row r="13" spans="1:12" s="28" customFormat="1" ht="16.5" customHeight="1" x14ac:dyDescent="0.25">
      <c r="A13" s="7">
        <v>12</v>
      </c>
      <c r="B13" s="7">
        <v>604</v>
      </c>
      <c r="C13" s="11">
        <v>6</v>
      </c>
      <c r="D13" s="21" t="s">
        <v>9</v>
      </c>
      <c r="E13" s="22">
        <v>724</v>
      </c>
      <c r="F13" s="8">
        <f t="shared" si="0"/>
        <v>796.40000000000009</v>
      </c>
      <c r="G13" s="29">
        <v>36100</v>
      </c>
      <c r="H13" s="30">
        <f t="shared" si="1"/>
        <v>26136400</v>
      </c>
      <c r="I13" s="30">
        <f t="shared" si="2"/>
        <v>31363680</v>
      </c>
      <c r="J13" s="31">
        <f t="shared" si="3"/>
        <v>65500</v>
      </c>
      <c r="K13" s="32">
        <f t="shared" si="4"/>
        <v>2389200.0000000005</v>
      </c>
      <c r="L13" s="23" t="s">
        <v>15</v>
      </c>
    </row>
    <row r="14" spans="1:12" s="28" customFormat="1" x14ac:dyDescent="0.25">
      <c r="A14" s="7">
        <v>13</v>
      </c>
      <c r="B14" s="10">
        <v>703</v>
      </c>
      <c r="C14" s="11">
        <v>7</v>
      </c>
      <c r="D14" s="21" t="s">
        <v>28</v>
      </c>
      <c r="E14" s="22">
        <v>424</v>
      </c>
      <c r="F14" s="8">
        <f t="shared" si="0"/>
        <v>466.40000000000003</v>
      </c>
      <c r="G14" s="29">
        <v>36200</v>
      </c>
      <c r="H14" s="30">
        <f t="shared" si="1"/>
        <v>15348800</v>
      </c>
      <c r="I14" s="30">
        <f t="shared" si="2"/>
        <v>18418560</v>
      </c>
      <c r="J14" s="31">
        <f t="shared" si="3"/>
        <v>38500</v>
      </c>
      <c r="K14" s="32">
        <f t="shared" si="4"/>
        <v>1399200</v>
      </c>
      <c r="L14" s="23" t="s">
        <v>15</v>
      </c>
    </row>
    <row r="15" spans="1:12" s="28" customFormat="1" x14ac:dyDescent="0.25">
      <c r="A15" s="7">
        <v>14</v>
      </c>
      <c r="B15" s="10">
        <v>704</v>
      </c>
      <c r="C15" s="11">
        <v>7</v>
      </c>
      <c r="D15" s="21" t="s">
        <v>9</v>
      </c>
      <c r="E15" s="22">
        <v>724</v>
      </c>
      <c r="F15" s="8">
        <f t="shared" si="0"/>
        <v>796.40000000000009</v>
      </c>
      <c r="G15" s="29">
        <v>36200</v>
      </c>
      <c r="H15" s="30">
        <f t="shared" si="1"/>
        <v>26208800</v>
      </c>
      <c r="I15" s="30">
        <f t="shared" si="2"/>
        <v>31450560</v>
      </c>
      <c r="J15" s="31">
        <f t="shared" si="3"/>
        <v>65500</v>
      </c>
      <c r="K15" s="32">
        <f t="shared" si="4"/>
        <v>2389200.0000000005</v>
      </c>
      <c r="L15" s="23" t="s">
        <v>15</v>
      </c>
    </row>
    <row r="16" spans="1:12" s="28" customFormat="1" x14ac:dyDescent="0.25">
      <c r="A16" s="7">
        <v>15</v>
      </c>
      <c r="B16" s="10">
        <v>801</v>
      </c>
      <c r="C16" s="11">
        <v>8</v>
      </c>
      <c r="D16" s="19" t="s">
        <v>10</v>
      </c>
      <c r="E16" s="20">
        <v>1089</v>
      </c>
      <c r="F16" s="8">
        <f t="shared" si="0"/>
        <v>1197.9000000000001</v>
      </c>
      <c r="G16" s="29">
        <v>36300</v>
      </c>
      <c r="H16" s="30">
        <f t="shared" si="1"/>
        <v>39530700</v>
      </c>
      <c r="I16" s="30">
        <f t="shared" si="2"/>
        <v>47436840</v>
      </c>
      <c r="J16" s="31">
        <f t="shared" si="3"/>
        <v>99000</v>
      </c>
      <c r="K16" s="32">
        <f t="shared" si="4"/>
        <v>3593700.0000000005</v>
      </c>
      <c r="L16" s="23" t="s">
        <v>15</v>
      </c>
    </row>
    <row r="17" spans="1:12" s="28" customFormat="1" ht="16.5" customHeight="1" x14ac:dyDescent="0.25">
      <c r="A17" s="7">
        <v>16</v>
      </c>
      <c r="B17" s="10">
        <v>802</v>
      </c>
      <c r="C17" s="11">
        <v>8</v>
      </c>
      <c r="D17" s="21" t="s">
        <v>21</v>
      </c>
      <c r="E17" s="22">
        <v>836</v>
      </c>
      <c r="F17" s="8">
        <f t="shared" si="0"/>
        <v>919.6</v>
      </c>
      <c r="G17" s="29">
        <v>36300</v>
      </c>
      <c r="H17" s="30">
        <f t="shared" si="1"/>
        <v>30346800</v>
      </c>
      <c r="I17" s="30">
        <f t="shared" si="2"/>
        <v>36416160</v>
      </c>
      <c r="J17" s="31">
        <f t="shared" si="3"/>
        <v>76000</v>
      </c>
      <c r="K17" s="32">
        <f t="shared" si="4"/>
        <v>2758800</v>
      </c>
      <c r="L17" s="23" t="s">
        <v>15</v>
      </c>
    </row>
    <row r="18" spans="1:12" s="28" customFormat="1" ht="16.5" customHeight="1" x14ac:dyDescent="0.25">
      <c r="A18" s="7">
        <v>17</v>
      </c>
      <c r="B18" s="10">
        <v>803</v>
      </c>
      <c r="C18" s="11">
        <v>8</v>
      </c>
      <c r="D18" s="21" t="s">
        <v>28</v>
      </c>
      <c r="E18" s="22">
        <v>424</v>
      </c>
      <c r="F18" s="8">
        <f t="shared" si="0"/>
        <v>466.40000000000003</v>
      </c>
      <c r="G18" s="29">
        <v>36300</v>
      </c>
      <c r="H18" s="30">
        <f t="shared" si="1"/>
        <v>15391200</v>
      </c>
      <c r="I18" s="30">
        <f t="shared" si="2"/>
        <v>18469440</v>
      </c>
      <c r="J18" s="31">
        <f t="shared" si="3"/>
        <v>38500</v>
      </c>
      <c r="K18" s="32">
        <f t="shared" si="4"/>
        <v>1399200</v>
      </c>
      <c r="L18" s="23" t="s">
        <v>15</v>
      </c>
    </row>
    <row r="19" spans="1:12" s="28" customFormat="1" ht="16.5" customHeight="1" x14ac:dyDescent="0.25">
      <c r="A19" s="7">
        <v>18</v>
      </c>
      <c r="B19" s="10">
        <v>804</v>
      </c>
      <c r="C19" s="11">
        <v>8</v>
      </c>
      <c r="D19" s="21" t="s">
        <v>9</v>
      </c>
      <c r="E19" s="22">
        <v>724</v>
      </c>
      <c r="F19" s="8">
        <f t="shared" si="0"/>
        <v>796.40000000000009</v>
      </c>
      <c r="G19" s="29">
        <v>36300</v>
      </c>
      <c r="H19" s="30">
        <f t="shared" si="1"/>
        <v>26281200</v>
      </c>
      <c r="I19" s="30">
        <f t="shared" si="2"/>
        <v>31537440</v>
      </c>
      <c r="J19" s="31">
        <f t="shared" si="3"/>
        <v>65500</v>
      </c>
      <c r="K19" s="32">
        <f t="shared" si="4"/>
        <v>2389200.0000000005</v>
      </c>
      <c r="L19" s="23" t="s">
        <v>15</v>
      </c>
    </row>
    <row r="20" spans="1:12" s="28" customFormat="1" x14ac:dyDescent="0.25">
      <c r="A20" s="7">
        <v>19</v>
      </c>
      <c r="B20" s="10">
        <v>903</v>
      </c>
      <c r="C20" s="11">
        <v>9</v>
      </c>
      <c r="D20" s="21" t="s">
        <v>28</v>
      </c>
      <c r="E20" s="22">
        <v>424</v>
      </c>
      <c r="F20" s="8">
        <f t="shared" si="0"/>
        <v>466.40000000000003</v>
      </c>
      <c r="G20" s="29">
        <v>36400</v>
      </c>
      <c r="H20" s="30">
        <f t="shared" si="1"/>
        <v>15433600</v>
      </c>
      <c r="I20" s="30">
        <f t="shared" si="2"/>
        <v>18520320</v>
      </c>
      <c r="J20" s="31">
        <f t="shared" si="3"/>
        <v>38500</v>
      </c>
      <c r="K20" s="32">
        <f t="shared" si="4"/>
        <v>1399200</v>
      </c>
      <c r="L20" s="23" t="s">
        <v>15</v>
      </c>
    </row>
    <row r="21" spans="1:12" s="28" customFormat="1" ht="16.5" customHeight="1" x14ac:dyDescent="0.25">
      <c r="A21" s="7">
        <v>20</v>
      </c>
      <c r="B21" s="10">
        <v>904</v>
      </c>
      <c r="C21" s="11">
        <v>9</v>
      </c>
      <c r="D21" s="21" t="s">
        <v>9</v>
      </c>
      <c r="E21" s="22">
        <v>724</v>
      </c>
      <c r="F21" s="8">
        <f t="shared" si="0"/>
        <v>796.40000000000009</v>
      </c>
      <c r="G21" s="29">
        <v>36400</v>
      </c>
      <c r="H21" s="30">
        <f t="shared" si="1"/>
        <v>26353600</v>
      </c>
      <c r="I21" s="30">
        <f t="shared" si="2"/>
        <v>31624320</v>
      </c>
      <c r="J21" s="31">
        <f t="shared" si="3"/>
        <v>66000</v>
      </c>
      <c r="K21" s="32">
        <f t="shared" si="4"/>
        <v>2389200.0000000005</v>
      </c>
      <c r="L21" s="23" t="s">
        <v>15</v>
      </c>
    </row>
    <row r="22" spans="1:12" s="28" customFormat="1" x14ac:dyDescent="0.25">
      <c r="A22" s="24" t="s">
        <v>4</v>
      </c>
      <c r="B22" s="25"/>
      <c r="C22" s="25"/>
      <c r="D22" s="26"/>
      <c r="E22" s="12">
        <f>SUM(E2:E21)</f>
        <v>12257</v>
      </c>
      <c r="F22" s="12">
        <f>SUM(F2:F21)</f>
        <v>13482.699999999997</v>
      </c>
      <c r="G22" s="34"/>
      <c r="H22" s="35">
        <f>SUM(H2:H21)</f>
        <v>441944300</v>
      </c>
      <c r="I22" s="35">
        <f>SUM(I2:I21)</f>
        <v>530333160</v>
      </c>
      <c r="J22" s="31"/>
      <c r="K22" s="36">
        <f>SUM(K2:K21)</f>
        <v>40448100</v>
      </c>
      <c r="L22" s="15"/>
    </row>
  </sheetData>
  <mergeCells count="1">
    <mergeCell ref="A22:D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4A8F-B3B8-4B27-A5BB-51446A2E72D6}">
  <dimension ref="A1:M17"/>
  <sheetViews>
    <sheetView zoomScale="175" zoomScaleNormal="175" workbookViewId="0">
      <selection activeCell="E17" sqref="E17"/>
    </sheetView>
  </sheetViews>
  <sheetFormatPr defaultRowHeight="15" x14ac:dyDescent="0.25"/>
  <cols>
    <col min="1" max="1" width="4.7109375" customWidth="1"/>
    <col min="2" max="2" width="6" customWidth="1"/>
    <col min="3" max="3" width="4.5703125" customWidth="1"/>
    <col min="4" max="4" width="7.140625" customWidth="1"/>
    <col min="5" max="5" width="7.28515625" customWidth="1"/>
    <col min="6" max="6" width="6.140625" style="28" customWidth="1"/>
    <col min="7" max="7" width="8" style="28" customWidth="1"/>
    <col min="8" max="8" width="12.42578125" style="37" customWidth="1"/>
    <col min="9" max="9" width="12.7109375" style="37" customWidth="1"/>
    <col min="10" max="10" width="7.7109375" style="28" customWidth="1"/>
    <col min="11" max="11" width="10.28515625" style="37" customWidth="1"/>
    <col min="12" max="12" width="7.42578125" style="28" customWidth="1"/>
    <col min="13" max="13" width="15.7109375" style="28" customWidth="1"/>
  </cols>
  <sheetData>
    <row r="1" spans="1:13" ht="51.75" customHeight="1" x14ac:dyDescent="0.25">
      <c r="A1" s="5" t="s">
        <v>0</v>
      </c>
      <c r="B1" s="5" t="s">
        <v>8</v>
      </c>
      <c r="C1" s="5" t="s">
        <v>1</v>
      </c>
      <c r="D1" s="5" t="s">
        <v>2</v>
      </c>
      <c r="E1" s="6" t="s">
        <v>31</v>
      </c>
      <c r="F1" s="5" t="s">
        <v>3</v>
      </c>
      <c r="G1" s="5" t="s">
        <v>32</v>
      </c>
      <c r="H1" s="27" t="s">
        <v>33</v>
      </c>
      <c r="I1" s="27" t="s">
        <v>34</v>
      </c>
      <c r="J1" s="5" t="s">
        <v>35</v>
      </c>
      <c r="K1" s="14" t="s">
        <v>36</v>
      </c>
      <c r="L1" s="14" t="s">
        <v>14</v>
      </c>
    </row>
    <row r="2" spans="1:13" ht="16.5" customHeight="1" x14ac:dyDescent="0.25">
      <c r="A2" s="7">
        <v>1</v>
      </c>
      <c r="B2" s="7">
        <v>101</v>
      </c>
      <c r="C2" s="7">
        <v>1</v>
      </c>
      <c r="D2" s="19" t="s">
        <v>10</v>
      </c>
      <c r="E2" s="20">
        <v>1089</v>
      </c>
      <c r="F2" s="8">
        <f t="shared" ref="F2:F16" si="0">E2*1.1</f>
        <v>1197.9000000000001</v>
      </c>
      <c r="G2" s="29">
        <v>35700</v>
      </c>
      <c r="H2" s="30">
        <v>0</v>
      </c>
      <c r="I2" s="30">
        <f>H2*1.2</f>
        <v>0</v>
      </c>
      <c r="J2" s="31">
        <f t="shared" ref="J2:J16" si="1">MROUND((I2*0.025/12),500)</f>
        <v>0</v>
      </c>
      <c r="K2" s="32">
        <f t="shared" ref="K2:K16" si="2">F2*3000</f>
        <v>3593700.0000000005</v>
      </c>
      <c r="L2" s="23" t="s">
        <v>16</v>
      </c>
      <c r="M2" s="33"/>
    </row>
    <row r="3" spans="1:13" ht="16.5" customHeight="1" x14ac:dyDescent="0.25">
      <c r="A3" s="7">
        <v>2</v>
      </c>
      <c r="B3" s="7">
        <v>201</v>
      </c>
      <c r="C3" s="7">
        <v>2</v>
      </c>
      <c r="D3" s="19" t="s">
        <v>10</v>
      </c>
      <c r="E3" s="20">
        <v>1089</v>
      </c>
      <c r="F3" s="8">
        <f t="shared" si="0"/>
        <v>1197.9000000000001</v>
      </c>
      <c r="G3" s="29" t="e">
        <f>#REF!</f>
        <v>#REF!</v>
      </c>
      <c r="H3" s="30">
        <v>0</v>
      </c>
      <c r="I3" s="30">
        <f t="shared" ref="I3:I16" si="3">H3*1.2</f>
        <v>0</v>
      </c>
      <c r="J3" s="31">
        <f t="shared" si="1"/>
        <v>0</v>
      </c>
      <c r="K3" s="32">
        <f t="shared" si="2"/>
        <v>3593700.0000000005</v>
      </c>
      <c r="L3" s="23" t="s">
        <v>16</v>
      </c>
    </row>
    <row r="4" spans="1:13" ht="16.5" customHeight="1" x14ac:dyDescent="0.25">
      <c r="A4" s="7">
        <v>3</v>
      </c>
      <c r="B4" s="7">
        <v>202</v>
      </c>
      <c r="C4" s="7">
        <v>2</v>
      </c>
      <c r="D4" s="21" t="s">
        <v>21</v>
      </c>
      <c r="E4" s="22">
        <v>836</v>
      </c>
      <c r="F4" s="8">
        <f t="shared" si="0"/>
        <v>919.6</v>
      </c>
      <c r="G4" s="29" t="e">
        <f t="shared" ref="G4" si="4">G3</f>
        <v>#REF!</v>
      </c>
      <c r="H4" s="30">
        <v>0</v>
      </c>
      <c r="I4" s="30">
        <f t="shared" si="3"/>
        <v>0</v>
      </c>
      <c r="J4" s="31">
        <f t="shared" si="1"/>
        <v>0</v>
      </c>
      <c r="K4" s="32">
        <f t="shared" si="2"/>
        <v>2758800</v>
      </c>
      <c r="L4" s="23" t="s">
        <v>16</v>
      </c>
    </row>
    <row r="5" spans="1:13" x14ac:dyDescent="0.25">
      <c r="A5" s="7">
        <v>4</v>
      </c>
      <c r="B5" s="7">
        <v>301</v>
      </c>
      <c r="C5" s="7">
        <v>3</v>
      </c>
      <c r="D5" s="19" t="s">
        <v>10</v>
      </c>
      <c r="E5" s="20">
        <v>1089</v>
      </c>
      <c r="F5" s="8">
        <f t="shared" si="0"/>
        <v>1197.9000000000001</v>
      </c>
      <c r="G5" s="29" t="e">
        <f>#REF!+100</f>
        <v>#REF!</v>
      </c>
      <c r="H5" s="30">
        <v>0</v>
      </c>
      <c r="I5" s="30">
        <f t="shared" si="3"/>
        <v>0</v>
      </c>
      <c r="J5" s="31">
        <f t="shared" si="1"/>
        <v>0</v>
      </c>
      <c r="K5" s="32">
        <f t="shared" si="2"/>
        <v>3593700.0000000005</v>
      </c>
      <c r="L5" s="23" t="s">
        <v>16</v>
      </c>
    </row>
    <row r="6" spans="1:13" ht="16.5" customHeight="1" x14ac:dyDescent="0.25">
      <c r="A6" s="7">
        <v>5</v>
      </c>
      <c r="B6" s="7">
        <v>302</v>
      </c>
      <c r="C6" s="7">
        <v>3</v>
      </c>
      <c r="D6" s="21" t="s">
        <v>21</v>
      </c>
      <c r="E6" s="22">
        <v>836</v>
      </c>
      <c r="F6" s="8">
        <f t="shared" si="0"/>
        <v>919.6</v>
      </c>
      <c r="G6" s="29" t="e">
        <f>G5</f>
        <v>#REF!</v>
      </c>
      <c r="H6" s="30">
        <v>0</v>
      </c>
      <c r="I6" s="30">
        <f t="shared" si="3"/>
        <v>0</v>
      </c>
      <c r="J6" s="31">
        <f t="shared" si="1"/>
        <v>0</v>
      </c>
      <c r="K6" s="32">
        <f t="shared" si="2"/>
        <v>2758800</v>
      </c>
      <c r="L6" s="23" t="s">
        <v>16</v>
      </c>
    </row>
    <row r="7" spans="1:13" ht="16.5" customHeight="1" x14ac:dyDescent="0.25">
      <c r="A7" s="7">
        <v>6</v>
      </c>
      <c r="B7" s="7">
        <v>401</v>
      </c>
      <c r="C7" s="7">
        <v>4</v>
      </c>
      <c r="D7" s="19" t="s">
        <v>10</v>
      </c>
      <c r="E7" s="20">
        <v>1089</v>
      </c>
      <c r="F7" s="8">
        <f t="shared" si="0"/>
        <v>1197.9000000000001</v>
      </c>
      <c r="G7" s="29" t="e">
        <f>#REF!+100</f>
        <v>#REF!</v>
      </c>
      <c r="H7" s="30">
        <v>0</v>
      </c>
      <c r="I7" s="30">
        <f t="shared" si="3"/>
        <v>0</v>
      </c>
      <c r="J7" s="31">
        <f t="shared" si="1"/>
        <v>0</v>
      </c>
      <c r="K7" s="32">
        <f t="shared" si="2"/>
        <v>3593700.0000000005</v>
      </c>
      <c r="L7" s="23" t="s">
        <v>16</v>
      </c>
    </row>
    <row r="8" spans="1:13" ht="16.5" customHeight="1" x14ac:dyDescent="0.25">
      <c r="A8" s="7">
        <v>7</v>
      </c>
      <c r="B8" s="7">
        <v>402</v>
      </c>
      <c r="C8" s="7">
        <v>4</v>
      </c>
      <c r="D8" s="21" t="s">
        <v>21</v>
      </c>
      <c r="E8" s="22">
        <v>836</v>
      </c>
      <c r="F8" s="8">
        <f t="shared" si="0"/>
        <v>919.6</v>
      </c>
      <c r="G8" s="29" t="e">
        <f>G7</f>
        <v>#REF!</v>
      </c>
      <c r="H8" s="30">
        <v>0</v>
      </c>
      <c r="I8" s="30">
        <f t="shared" si="3"/>
        <v>0</v>
      </c>
      <c r="J8" s="31">
        <f t="shared" si="1"/>
        <v>0</v>
      </c>
      <c r="K8" s="32">
        <f t="shared" si="2"/>
        <v>2758800</v>
      </c>
      <c r="L8" s="23" t="s">
        <v>16</v>
      </c>
    </row>
    <row r="9" spans="1:13" s="28" customFormat="1" ht="16.5" customHeight="1" x14ac:dyDescent="0.25">
      <c r="A9" s="7">
        <v>8</v>
      </c>
      <c r="B9" s="7">
        <v>501</v>
      </c>
      <c r="C9" s="7">
        <v>5</v>
      </c>
      <c r="D9" s="19" t="s">
        <v>10</v>
      </c>
      <c r="E9" s="20">
        <v>1089</v>
      </c>
      <c r="F9" s="8">
        <f t="shared" si="0"/>
        <v>1197.9000000000001</v>
      </c>
      <c r="G9" s="29" t="e">
        <f>#REF!+100</f>
        <v>#REF!</v>
      </c>
      <c r="H9" s="30">
        <v>0</v>
      </c>
      <c r="I9" s="30">
        <f t="shared" si="3"/>
        <v>0</v>
      </c>
      <c r="J9" s="31">
        <f t="shared" si="1"/>
        <v>0</v>
      </c>
      <c r="K9" s="32">
        <f t="shared" si="2"/>
        <v>3593700.0000000005</v>
      </c>
      <c r="L9" s="23" t="s">
        <v>16</v>
      </c>
    </row>
    <row r="10" spans="1:13" s="28" customFormat="1" ht="16.5" customHeight="1" x14ac:dyDescent="0.25">
      <c r="A10" s="7">
        <v>9</v>
      </c>
      <c r="B10" s="7">
        <v>502</v>
      </c>
      <c r="C10" s="9">
        <v>5</v>
      </c>
      <c r="D10" s="21" t="s">
        <v>21</v>
      </c>
      <c r="E10" s="22">
        <v>836</v>
      </c>
      <c r="F10" s="8">
        <f t="shared" si="0"/>
        <v>919.6</v>
      </c>
      <c r="G10" s="29" t="e">
        <f>G9</f>
        <v>#REF!</v>
      </c>
      <c r="H10" s="30">
        <v>0</v>
      </c>
      <c r="I10" s="30">
        <f t="shared" si="3"/>
        <v>0</v>
      </c>
      <c r="J10" s="31">
        <f t="shared" si="1"/>
        <v>0</v>
      </c>
      <c r="K10" s="32">
        <f t="shared" si="2"/>
        <v>2758800</v>
      </c>
      <c r="L10" s="23" t="s">
        <v>16</v>
      </c>
    </row>
    <row r="11" spans="1:13" s="28" customFormat="1" ht="16.5" customHeight="1" x14ac:dyDescent="0.25">
      <c r="A11" s="7">
        <v>10</v>
      </c>
      <c r="B11" s="10">
        <v>601</v>
      </c>
      <c r="C11" s="11">
        <v>6</v>
      </c>
      <c r="D11" s="19" t="s">
        <v>10</v>
      </c>
      <c r="E11" s="20">
        <v>1089</v>
      </c>
      <c r="F11" s="8">
        <f t="shared" si="0"/>
        <v>1197.9000000000001</v>
      </c>
      <c r="G11" s="29" t="e">
        <f>#REF!+100</f>
        <v>#REF!</v>
      </c>
      <c r="H11" s="30">
        <v>0</v>
      </c>
      <c r="I11" s="30">
        <f t="shared" si="3"/>
        <v>0</v>
      </c>
      <c r="J11" s="31">
        <f t="shared" si="1"/>
        <v>0</v>
      </c>
      <c r="K11" s="32">
        <f t="shared" si="2"/>
        <v>3593700.0000000005</v>
      </c>
      <c r="L11" s="23" t="s">
        <v>16</v>
      </c>
    </row>
    <row r="12" spans="1:13" s="28" customFormat="1" ht="16.5" customHeight="1" x14ac:dyDescent="0.25">
      <c r="A12" s="7">
        <v>11</v>
      </c>
      <c r="B12" s="7">
        <v>602</v>
      </c>
      <c r="C12" s="11">
        <v>6</v>
      </c>
      <c r="D12" s="21" t="s">
        <v>21</v>
      </c>
      <c r="E12" s="22">
        <v>836</v>
      </c>
      <c r="F12" s="8">
        <f t="shared" si="0"/>
        <v>919.6</v>
      </c>
      <c r="G12" s="29" t="e">
        <f>G11</f>
        <v>#REF!</v>
      </c>
      <c r="H12" s="30">
        <v>0</v>
      </c>
      <c r="I12" s="30">
        <f t="shared" si="3"/>
        <v>0</v>
      </c>
      <c r="J12" s="31">
        <f t="shared" si="1"/>
        <v>0</v>
      </c>
      <c r="K12" s="32">
        <f t="shared" si="2"/>
        <v>2758800</v>
      </c>
      <c r="L12" s="23" t="s">
        <v>16</v>
      </c>
    </row>
    <row r="13" spans="1:13" s="28" customFormat="1" x14ac:dyDescent="0.25">
      <c r="A13" s="7">
        <v>12</v>
      </c>
      <c r="B13" s="10">
        <v>701</v>
      </c>
      <c r="C13" s="11">
        <v>7</v>
      </c>
      <c r="D13" s="19" t="s">
        <v>10</v>
      </c>
      <c r="E13" s="20">
        <v>1089</v>
      </c>
      <c r="F13" s="8">
        <f t="shared" si="0"/>
        <v>1197.9000000000001</v>
      </c>
      <c r="G13" s="29" t="e">
        <f>#REF!+100</f>
        <v>#REF!</v>
      </c>
      <c r="H13" s="30">
        <v>0</v>
      </c>
      <c r="I13" s="30">
        <f t="shared" si="3"/>
        <v>0</v>
      </c>
      <c r="J13" s="31">
        <f t="shared" si="1"/>
        <v>0</v>
      </c>
      <c r="K13" s="32">
        <f t="shared" si="2"/>
        <v>3593700.0000000005</v>
      </c>
      <c r="L13" s="23" t="s">
        <v>16</v>
      </c>
    </row>
    <row r="14" spans="1:13" s="28" customFormat="1" x14ac:dyDescent="0.25">
      <c r="A14" s="7">
        <v>13</v>
      </c>
      <c r="B14" s="10">
        <v>702</v>
      </c>
      <c r="C14" s="11">
        <v>7</v>
      </c>
      <c r="D14" s="21" t="s">
        <v>21</v>
      </c>
      <c r="E14" s="22">
        <v>836</v>
      </c>
      <c r="F14" s="8">
        <f t="shared" si="0"/>
        <v>919.6</v>
      </c>
      <c r="G14" s="29" t="e">
        <f>G13</f>
        <v>#REF!</v>
      </c>
      <c r="H14" s="30">
        <v>0</v>
      </c>
      <c r="I14" s="30">
        <f t="shared" si="3"/>
        <v>0</v>
      </c>
      <c r="J14" s="31">
        <f t="shared" si="1"/>
        <v>0</v>
      </c>
      <c r="K14" s="32">
        <f t="shared" si="2"/>
        <v>2758800</v>
      </c>
      <c r="L14" s="23" t="s">
        <v>16</v>
      </c>
    </row>
    <row r="15" spans="1:13" s="28" customFormat="1" ht="16.5" customHeight="1" x14ac:dyDescent="0.25">
      <c r="A15" s="7">
        <v>14</v>
      </c>
      <c r="B15" s="10">
        <v>901</v>
      </c>
      <c r="C15" s="11">
        <v>9</v>
      </c>
      <c r="D15" s="19" t="s">
        <v>10</v>
      </c>
      <c r="E15" s="20">
        <v>1089</v>
      </c>
      <c r="F15" s="8">
        <f t="shared" si="0"/>
        <v>1197.9000000000001</v>
      </c>
      <c r="G15" s="29" t="e">
        <f>#REF!+100</f>
        <v>#REF!</v>
      </c>
      <c r="H15" s="30">
        <v>0</v>
      </c>
      <c r="I15" s="30">
        <f t="shared" si="3"/>
        <v>0</v>
      </c>
      <c r="J15" s="31">
        <f t="shared" si="1"/>
        <v>0</v>
      </c>
      <c r="K15" s="32">
        <f t="shared" si="2"/>
        <v>3593700.0000000005</v>
      </c>
      <c r="L15" s="23" t="s">
        <v>16</v>
      </c>
    </row>
    <row r="16" spans="1:13" s="28" customFormat="1" ht="16.5" customHeight="1" x14ac:dyDescent="0.25">
      <c r="A16" s="7">
        <v>15</v>
      </c>
      <c r="B16" s="10">
        <v>902</v>
      </c>
      <c r="C16" s="11">
        <v>9</v>
      </c>
      <c r="D16" s="21" t="s">
        <v>21</v>
      </c>
      <c r="E16" s="22">
        <v>836</v>
      </c>
      <c r="F16" s="8">
        <f t="shared" si="0"/>
        <v>919.6</v>
      </c>
      <c r="G16" s="29" t="e">
        <f>G15</f>
        <v>#REF!</v>
      </c>
      <c r="H16" s="30">
        <v>0</v>
      </c>
      <c r="I16" s="30">
        <f t="shared" si="3"/>
        <v>0</v>
      </c>
      <c r="J16" s="31">
        <f t="shared" si="1"/>
        <v>0</v>
      </c>
      <c r="K16" s="32">
        <f t="shared" si="2"/>
        <v>2758800</v>
      </c>
      <c r="L16" s="23" t="s">
        <v>16</v>
      </c>
    </row>
    <row r="17" spans="1:12" s="28" customFormat="1" x14ac:dyDescent="0.25">
      <c r="A17" s="24" t="s">
        <v>4</v>
      </c>
      <c r="B17" s="25"/>
      <c r="C17" s="25"/>
      <c r="D17" s="26"/>
      <c r="E17" s="12">
        <f>SUM(E2:E16)</f>
        <v>14564</v>
      </c>
      <c r="F17" s="12">
        <f>SUM(F2:F16)</f>
        <v>16020.400000000001</v>
      </c>
      <c r="G17" s="34"/>
      <c r="H17" s="35">
        <f>SUM(H2:H16)</f>
        <v>0</v>
      </c>
      <c r="I17" s="35">
        <f>SUM(I2:I16)</f>
        <v>0</v>
      </c>
      <c r="J17" s="31"/>
      <c r="K17" s="36">
        <f>SUM(K2:K16)</f>
        <v>48061200</v>
      </c>
      <c r="L17" s="15"/>
    </row>
  </sheetData>
  <mergeCells count="1">
    <mergeCell ref="A17:D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0"/>
  <sheetViews>
    <sheetView zoomScale="145" zoomScaleNormal="145" workbookViewId="0">
      <selection activeCell="J5" sqref="J5"/>
    </sheetView>
  </sheetViews>
  <sheetFormatPr defaultRowHeight="15" x14ac:dyDescent="0.25"/>
  <cols>
    <col min="2" max="2" width="16.28515625" style="1" customWidth="1"/>
    <col min="3" max="3" width="14" style="1" customWidth="1"/>
    <col min="4" max="4" width="10.5703125" style="1" customWidth="1"/>
    <col min="5" max="5" width="11.140625" style="1" customWidth="1"/>
    <col min="6" max="6" width="11.85546875" style="1" customWidth="1"/>
    <col min="7" max="7" width="24" style="1" customWidth="1"/>
    <col min="8" max="9" width="16.85546875" style="1" customWidth="1"/>
    <col min="10" max="10" width="19" style="1" customWidth="1"/>
    <col min="11" max="11" width="9.140625" style="1"/>
    <col min="12" max="12" width="17.28515625" style="1" bestFit="1" customWidth="1"/>
    <col min="14" max="14" width="16.140625" customWidth="1"/>
  </cols>
  <sheetData>
    <row r="2" spans="2:12" s="1" customFormat="1" ht="36.75" customHeight="1" x14ac:dyDescent="0.25">
      <c r="B2" s="38" t="s">
        <v>19</v>
      </c>
      <c r="C2" s="38" t="s">
        <v>2</v>
      </c>
      <c r="D2" s="39" t="s">
        <v>5</v>
      </c>
      <c r="E2" s="39" t="s">
        <v>6</v>
      </c>
      <c r="F2" s="39" t="s">
        <v>7</v>
      </c>
      <c r="G2" s="40" t="s">
        <v>39</v>
      </c>
      <c r="H2" s="41" t="s">
        <v>40</v>
      </c>
      <c r="I2" s="42"/>
      <c r="J2" s="43" t="s">
        <v>36</v>
      </c>
    </row>
    <row r="3" spans="2:12" s="1" customFormat="1" ht="37.5" customHeight="1" x14ac:dyDescent="0.25">
      <c r="B3" s="38" t="s">
        <v>17</v>
      </c>
      <c r="C3" s="39" t="s">
        <v>37</v>
      </c>
      <c r="D3" s="44">
        <v>20</v>
      </c>
      <c r="E3" s="45">
        <v>12257</v>
      </c>
      <c r="F3" s="46">
        <v>13483</v>
      </c>
      <c r="G3" s="47">
        <f>'Serenity (sale)'!H22</f>
        <v>441944300</v>
      </c>
      <c r="H3" s="48">
        <f>'Serenity (sale)'!I22</f>
        <v>530333160</v>
      </c>
      <c r="I3" s="48">
        <v>3000</v>
      </c>
      <c r="J3" s="47">
        <f>F3*I3</f>
        <v>40449000</v>
      </c>
    </row>
    <row r="4" spans="2:12" ht="29.25" x14ac:dyDescent="0.25">
      <c r="B4" s="38" t="s">
        <v>18</v>
      </c>
      <c r="C4" s="39" t="s">
        <v>38</v>
      </c>
      <c r="D4" s="44">
        <f>15</f>
        <v>15</v>
      </c>
      <c r="E4" s="45">
        <f>'Serenity (Rehab)'!E17</f>
        <v>14564</v>
      </c>
      <c r="F4" s="46">
        <f>'Serenity (Rehab)'!F17</f>
        <v>16020.400000000001</v>
      </c>
      <c r="G4" s="47">
        <v>0</v>
      </c>
      <c r="H4" s="48">
        <v>0</v>
      </c>
      <c r="I4" s="48">
        <v>3000</v>
      </c>
      <c r="J4" s="47">
        <f>F4*I4</f>
        <v>48061200.000000007</v>
      </c>
    </row>
    <row r="5" spans="2:12" x14ac:dyDescent="0.25">
      <c r="B5" s="49" t="s">
        <v>4</v>
      </c>
      <c r="C5" s="50"/>
      <c r="D5" s="51">
        <f>SUM(D3:D4)</f>
        <v>35</v>
      </c>
      <c r="E5" s="52">
        <f t="shared" ref="E5:F5" si="0">SUM(E3:E4)</f>
        <v>26821</v>
      </c>
      <c r="F5" s="52">
        <f t="shared" si="0"/>
        <v>29503.4</v>
      </c>
      <c r="G5" s="53">
        <f t="shared" ref="G5:H5" si="1">SUM(G3:G4)</f>
        <v>441944300</v>
      </c>
      <c r="H5" s="53">
        <f t="shared" si="1"/>
        <v>530333160</v>
      </c>
      <c r="I5" s="53"/>
      <c r="J5" s="54">
        <f>SUM(J3:J4)</f>
        <v>88510200</v>
      </c>
      <c r="L5" s="2"/>
    </row>
    <row r="6" spans="2:12" x14ac:dyDescent="0.25">
      <c r="B6" s="28"/>
      <c r="C6" s="28"/>
      <c r="D6" s="28"/>
      <c r="E6" s="28"/>
      <c r="F6" s="28"/>
      <c r="G6" s="28"/>
      <c r="H6" s="28"/>
      <c r="I6" s="28"/>
      <c r="J6" s="28"/>
    </row>
    <row r="7" spans="2:12" x14ac:dyDescent="0.25">
      <c r="B7" s="28"/>
      <c r="C7" s="28"/>
      <c r="D7" s="28"/>
      <c r="E7" s="28"/>
      <c r="F7" s="28"/>
      <c r="G7" s="28"/>
      <c r="H7" s="28"/>
      <c r="I7" s="28"/>
      <c r="J7" s="55"/>
    </row>
    <row r="8" spans="2:12" x14ac:dyDescent="0.25">
      <c r="J8" s="3"/>
    </row>
    <row r="9" spans="2:12" x14ac:dyDescent="0.25">
      <c r="J9" s="3"/>
    </row>
    <row r="10" spans="2:12" x14ac:dyDescent="0.25">
      <c r="J10" s="3"/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G24:K32"/>
  <sheetViews>
    <sheetView topLeftCell="A13" zoomScale="130" zoomScaleNormal="130" workbookViewId="0">
      <selection activeCell="K31" sqref="K31"/>
    </sheetView>
  </sheetViews>
  <sheetFormatPr defaultRowHeight="15" x14ac:dyDescent="0.25"/>
  <sheetData>
    <row r="24" spans="7:11" ht="15.75" thickBot="1" x14ac:dyDescent="0.3"/>
    <row r="25" spans="7:11" ht="17.25" thickBot="1" x14ac:dyDescent="0.3">
      <c r="G25" s="16">
        <v>1</v>
      </c>
      <c r="H25" s="16" t="s">
        <v>20</v>
      </c>
      <c r="I25" s="16">
        <v>77.34</v>
      </c>
      <c r="J25" s="13">
        <f>I25*10.764</f>
        <v>832.48775999999998</v>
      </c>
      <c r="K25" s="16">
        <v>1</v>
      </c>
    </row>
    <row r="26" spans="7:11" ht="17.25" thickBot="1" x14ac:dyDescent="0.3">
      <c r="G26" s="17">
        <v>2</v>
      </c>
      <c r="H26" s="17" t="s">
        <v>20</v>
      </c>
      <c r="I26" s="17">
        <v>67.23</v>
      </c>
      <c r="J26" s="13">
        <f t="shared" ref="J26:J31" si="0">I26*10.764</f>
        <v>723.66372000000001</v>
      </c>
      <c r="K26" s="17">
        <v>1</v>
      </c>
    </row>
    <row r="27" spans="7:11" ht="33.75" thickBot="1" x14ac:dyDescent="0.3">
      <c r="G27" s="16">
        <v>3</v>
      </c>
      <c r="H27" s="16" t="s">
        <v>21</v>
      </c>
      <c r="I27" s="16">
        <v>77.709999999999994</v>
      </c>
      <c r="J27" s="13">
        <f t="shared" si="0"/>
        <v>836.47043999999983</v>
      </c>
      <c r="K27" s="16">
        <v>1</v>
      </c>
    </row>
    <row r="28" spans="7:11" ht="33.75" thickBot="1" x14ac:dyDescent="0.3">
      <c r="G28" s="17">
        <v>4</v>
      </c>
      <c r="H28" s="17" t="s">
        <v>22</v>
      </c>
      <c r="I28" s="17">
        <v>101.39</v>
      </c>
      <c r="J28" s="13">
        <f t="shared" si="0"/>
        <v>1091.36196</v>
      </c>
      <c r="K28" s="17">
        <v>5</v>
      </c>
    </row>
    <row r="29" spans="7:11" ht="33.75" thickBot="1" x14ac:dyDescent="0.3">
      <c r="G29" s="16">
        <v>5</v>
      </c>
      <c r="H29" s="16" t="s">
        <v>23</v>
      </c>
      <c r="I29" s="16">
        <v>77.34</v>
      </c>
      <c r="J29" s="13">
        <f t="shared" si="0"/>
        <v>832.48775999999998</v>
      </c>
      <c r="K29" s="16">
        <v>3</v>
      </c>
    </row>
    <row r="30" spans="7:11" ht="50.25" thickBot="1" x14ac:dyDescent="0.3">
      <c r="G30" s="17">
        <v>6</v>
      </c>
      <c r="H30" s="17" t="s">
        <v>24</v>
      </c>
      <c r="I30" s="17">
        <v>77.709999999999994</v>
      </c>
      <c r="J30" s="13">
        <f t="shared" si="0"/>
        <v>836.47043999999983</v>
      </c>
      <c r="K30" s="17">
        <v>7</v>
      </c>
    </row>
    <row r="31" spans="7:11" ht="17.25" thickBot="1" x14ac:dyDescent="0.3">
      <c r="G31" s="16">
        <v>7</v>
      </c>
      <c r="H31" s="16" t="s">
        <v>25</v>
      </c>
      <c r="I31" s="16">
        <v>39.380000000000003</v>
      </c>
      <c r="J31" s="13">
        <f t="shared" si="0"/>
        <v>423.88632000000001</v>
      </c>
      <c r="K31" s="16">
        <v>1</v>
      </c>
    </row>
    <row r="32" spans="7:11" x14ac:dyDescent="0.25">
      <c r="K32" s="4">
        <f>SUM(K25:K31)</f>
        <v>19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zoomScale="130" zoomScaleNormal="130" workbookViewId="0">
      <selection activeCell="B5" sqref="B5:F5"/>
    </sheetView>
  </sheetViews>
  <sheetFormatPr defaultRowHeight="15" x14ac:dyDescent="0.25"/>
  <sheetData>
    <row r="1" spans="1:5" x14ac:dyDescent="0.25">
      <c r="A1" s="4"/>
    </row>
    <row r="2" spans="1:5" x14ac:dyDescent="0.25">
      <c r="A2" s="18" t="s">
        <v>26</v>
      </c>
      <c r="E2" s="13"/>
    </row>
    <row r="3" spans="1:5" x14ac:dyDescent="0.25">
      <c r="A3" s="4" t="s">
        <v>11</v>
      </c>
      <c r="E3" s="13"/>
    </row>
    <row r="4" spans="1:5" x14ac:dyDescent="0.25">
      <c r="A4" t="s">
        <v>12</v>
      </c>
      <c r="B4">
        <v>1</v>
      </c>
      <c r="C4" t="s">
        <v>10</v>
      </c>
      <c r="D4">
        <v>101.2</v>
      </c>
      <c r="E4" s="13">
        <f>D4*10.764</f>
        <v>1089.3168000000001</v>
      </c>
    </row>
    <row r="5" spans="1:5" x14ac:dyDescent="0.25">
      <c r="B5">
        <v>2</v>
      </c>
      <c r="C5" t="s">
        <v>27</v>
      </c>
      <c r="D5">
        <v>0</v>
      </c>
      <c r="E5" s="13">
        <f t="shared" ref="E5:E7" si="0">D5*10.764</f>
        <v>0</v>
      </c>
    </row>
    <row r="6" spans="1:5" x14ac:dyDescent="0.25">
      <c r="B6">
        <v>3</v>
      </c>
      <c r="C6" t="s">
        <v>28</v>
      </c>
      <c r="D6">
        <v>39.380000000000003</v>
      </c>
      <c r="E6" s="13">
        <f t="shared" si="0"/>
        <v>423.88632000000001</v>
      </c>
    </row>
    <row r="7" spans="1:5" x14ac:dyDescent="0.25">
      <c r="A7" s="4"/>
      <c r="B7">
        <v>4</v>
      </c>
      <c r="C7" t="s">
        <v>9</v>
      </c>
      <c r="D7">
        <v>67.23</v>
      </c>
      <c r="E7" s="13">
        <f t="shared" si="0"/>
        <v>723.66372000000001</v>
      </c>
    </row>
    <row r="8" spans="1:5" x14ac:dyDescent="0.25">
      <c r="E8" s="13"/>
    </row>
    <row r="9" spans="1:5" x14ac:dyDescent="0.25">
      <c r="A9" s="4" t="s">
        <v>29</v>
      </c>
      <c r="E9" s="13"/>
    </row>
    <row r="10" spans="1:5" x14ac:dyDescent="0.25">
      <c r="A10" t="s">
        <v>13</v>
      </c>
      <c r="B10">
        <v>1</v>
      </c>
      <c r="C10" t="s">
        <v>10</v>
      </c>
      <c r="D10">
        <v>101.2</v>
      </c>
      <c r="E10" s="13">
        <f t="shared" ref="E10:E13" si="1">D10*10.764</f>
        <v>1089.3168000000001</v>
      </c>
    </row>
    <row r="11" spans="1:5" x14ac:dyDescent="0.25">
      <c r="B11">
        <v>2</v>
      </c>
      <c r="C11" t="s">
        <v>21</v>
      </c>
      <c r="D11">
        <v>77.709999999999994</v>
      </c>
      <c r="E11" s="13">
        <f t="shared" si="1"/>
        <v>836.47043999999983</v>
      </c>
    </row>
    <row r="12" spans="1:5" x14ac:dyDescent="0.25">
      <c r="B12">
        <v>3</v>
      </c>
      <c r="C12" t="s">
        <v>28</v>
      </c>
      <c r="D12">
        <v>39.380000000000003</v>
      </c>
      <c r="E12" s="13">
        <f t="shared" si="1"/>
        <v>423.88632000000001</v>
      </c>
    </row>
    <row r="13" spans="1:5" x14ac:dyDescent="0.25">
      <c r="A13" s="4"/>
      <c r="B13">
        <v>4</v>
      </c>
      <c r="C13" t="s">
        <v>9</v>
      </c>
      <c r="D13">
        <v>67.23</v>
      </c>
      <c r="E13" s="13">
        <f t="shared" si="1"/>
        <v>723.66372000000001</v>
      </c>
    </row>
    <row r="15" spans="1:5" x14ac:dyDescent="0.25">
      <c r="A15" s="4" t="s">
        <v>30</v>
      </c>
    </row>
    <row r="16" spans="1:5" x14ac:dyDescent="0.25">
      <c r="A16" t="s">
        <v>13</v>
      </c>
      <c r="B16">
        <v>1</v>
      </c>
      <c r="C16" t="s">
        <v>10</v>
      </c>
      <c r="D16">
        <v>101.2</v>
      </c>
      <c r="E16" s="13">
        <f t="shared" ref="E16:E19" si="2">D16*10.764</f>
        <v>1089.3168000000001</v>
      </c>
    </row>
    <row r="17" spans="1:5" x14ac:dyDescent="0.25">
      <c r="B17">
        <v>2</v>
      </c>
      <c r="C17" t="s">
        <v>21</v>
      </c>
      <c r="D17">
        <v>77.709999999999994</v>
      </c>
      <c r="E17" s="13">
        <f t="shared" si="2"/>
        <v>836.47043999999983</v>
      </c>
    </row>
    <row r="18" spans="1:5" x14ac:dyDescent="0.25">
      <c r="B18">
        <v>3</v>
      </c>
      <c r="C18" t="s">
        <v>28</v>
      </c>
      <c r="D18">
        <v>39.380000000000003</v>
      </c>
      <c r="E18" s="13">
        <f t="shared" si="2"/>
        <v>423.88632000000001</v>
      </c>
    </row>
    <row r="19" spans="1:5" x14ac:dyDescent="0.25">
      <c r="A19" s="4"/>
      <c r="B19">
        <v>4</v>
      </c>
      <c r="C19" t="s">
        <v>9</v>
      </c>
      <c r="D19">
        <v>67.23</v>
      </c>
      <c r="E19" s="13">
        <f t="shared" si="2"/>
        <v>723.66372000000001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F4"/>
  <sheetViews>
    <sheetView tabSelected="1" workbookViewId="0">
      <selection activeCell="E4" sqref="E4"/>
    </sheetView>
  </sheetViews>
  <sheetFormatPr defaultRowHeight="15" x14ac:dyDescent="0.25"/>
  <sheetData>
    <row r="3" spans="1:6" x14ac:dyDescent="0.25">
      <c r="A3">
        <v>803</v>
      </c>
      <c r="B3" s="13">
        <f>C3/10.764</f>
        <v>122.72389446302491</v>
      </c>
      <c r="C3">
        <v>1321</v>
      </c>
      <c r="D3">
        <v>46645250</v>
      </c>
      <c r="E3">
        <f>D3/C3</f>
        <v>35310.560181680543</v>
      </c>
    </row>
    <row r="4" spans="1:6" x14ac:dyDescent="0.25">
      <c r="A4">
        <v>1403</v>
      </c>
      <c r="B4">
        <v>153.19</v>
      </c>
      <c r="C4">
        <f>B4*10.764</f>
        <v>1648.9371599999999</v>
      </c>
      <c r="D4">
        <v>52916637</v>
      </c>
      <c r="E4">
        <f>D4/C4</f>
        <v>32091.360594966518</v>
      </c>
      <c r="F4" t="s">
        <v>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D60E-F93A-45A7-A7D4-652C79F91E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Serenity</vt:lpstr>
      <vt:lpstr>Serenity (sale)</vt:lpstr>
      <vt:lpstr>Serenity (Rehab)</vt:lpstr>
      <vt:lpstr>Total</vt:lpstr>
      <vt:lpstr>RERA</vt:lpstr>
      <vt:lpstr>Typical Floor</vt:lpstr>
      <vt:lpstr>Rates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2024-11-23T10:52:46Z</dcterms:modified>
</cp:coreProperties>
</file>