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SMECCC Panvel\Mansoor Nazeer Mukadam -Panvel\"/>
    </mc:Choice>
  </mc:AlternateContent>
  <xr:revisionPtr revIDLastSave="0" documentId="13_ncr:1_{75984869-FB33-444F-975E-A6853CDA4271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C7" i="4" l="1"/>
  <c r="C6" i="4"/>
  <c r="C5" i="4"/>
  <c r="C4" i="4"/>
  <c r="C3" i="4"/>
  <c r="C2" i="4"/>
  <c r="O3" i="4"/>
  <c r="O2" i="4"/>
  <c r="I4" i="23"/>
  <c r="D12" i="4"/>
  <c r="D11" i="4"/>
  <c r="D10" i="4" l="1"/>
  <c r="Q8" i="4"/>
  <c r="Q7" i="4"/>
  <c r="Q6" i="4"/>
  <c r="P5" i="4"/>
  <c r="F18" i="23"/>
  <c r="D4" i="4"/>
  <c r="D5" i="4"/>
  <c r="D6" i="4"/>
  <c r="D7" i="4"/>
  <c r="D8" i="4"/>
  <c r="D9" i="4"/>
  <c r="D3" i="4"/>
  <c r="G3" i="4"/>
  <c r="D2" i="4"/>
  <c r="G2" i="4"/>
  <c r="Q4" i="4"/>
  <c r="Q3" i="4"/>
  <c r="Q9" i="4"/>
  <c r="Q10" i="4"/>
  <c r="Q11" i="4"/>
  <c r="Q12" i="4"/>
  <c r="Q13" i="4"/>
  <c r="P4" i="4"/>
  <c r="P6" i="4"/>
  <c r="P9" i="4"/>
  <c r="P3" i="4"/>
  <c r="Q2" i="4"/>
  <c r="S2" i="4" s="1"/>
  <c r="C14" i="4"/>
  <c r="P2" i="4"/>
  <c r="P8" i="4" l="1"/>
  <c r="P7" i="4"/>
  <c r="Q5" i="4"/>
  <c r="T5" i="4" s="1"/>
  <c r="I3" i="23"/>
  <c r="D2" i="25"/>
  <c r="S4" i="4"/>
  <c r="S5" i="4"/>
  <c r="S6" i="4"/>
  <c r="C24" i="23" l="1"/>
  <c r="D23" i="23"/>
  <c r="C23" i="23" s="1"/>
  <c r="C17" i="4" l="1"/>
  <c r="G26" i="4"/>
  <c r="G34" i="4" s="1"/>
  <c r="S9" i="4"/>
  <c r="S8" i="4"/>
  <c r="S7" i="4"/>
  <c r="S3" i="4" l="1"/>
  <c r="C14" i="23"/>
  <c r="C3" i="23"/>
  <c r="I23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G31" i="4"/>
  <c r="G32" i="4" s="1"/>
  <c r="C15" i="4"/>
  <c r="D15" i="4" s="1"/>
  <c r="J15" i="4"/>
  <c r="I15" i="4"/>
  <c r="D14" i="4"/>
  <c r="J14" i="4"/>
  <c r="I14" i="4"/>
  <c r="J13" i="4"/>
  <c r="I13" i="4"/>
  <c r="J12" i="4"/>
  <c r="I12" i="4"/>
  <c r="J11" i="4"/>
  <c r="I11" i="4"/>
  <c r="J10" i="4"/>
  <c r="I10" i="4"/>
  <c r="H32" i="4" l="1"/>
  <c r="I31" i="4"/>
  <c r="G35" i="4"/>
  <c r="H4" i="4"/>
  <c r="H11" i="4"/>
  <c r="H15" i="4"/>
  <c r="H6" i="4"/>
  <c r="H9" i="4"/>
  <c r="H13" i="4"/>
  <c r="H5" i="4"/>
  <c r="H8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5" i="4"/>
  <c r="G6" i="4"/>
  <c r="G7" i="4"/>
  <c r="G8" i="4"/>
  <c r="G9" i="4"/>
  <c r="G10" i="4"/>
  <c r="G11" i="4"/>
  <c r="G13" i="4"/>
  <c r="G14" i="4"/>
  <c r="G15" i="4"/>
  <c r="G4" i="4"/>
  <c r="G36" i="4" l="1"/>
  <c r="I28" i="4"/>
  <c r="H34" i="4"/>
  <c r="C84" i="23" l="1"/>
  <c r="C8" i="23"/>
  <c r="C6" i="23"/>
  <c r="C10" i="23" l="1"/>
  <c r="C11" i="23" s="1"/>
  <c r="C12" i="23" s="1"/>
  <c r="C13" i="23" s="1"/>
  <c r="C16" i="23" l="1"/>
  <c r="C19" i="23" s="1"/>
  <c r="C20" i="23" l="1"/>
  <c r="F32" i="23"/>
  <c r="H30" i="23" s="1"/>
  <c r="I30" i="23" s="1"/>
  <c r="C21" i="23"/>
  <c r="C25" i="23"/>
  <c r="J19" i="4"/>
  <c r="I19" i="4"/>
  <c r="E19" i="4"/>
  <c r="J18" i="4"/>
  <c r="I18" i="4"/>
  <c r="E18" i="4"/>
  <c r="J17" i="4"/>
  <c r="I17" i="4"/>
  <c r="J16" i="4"/>
  <c r="I16" i="4"/>
  <c r="H33" i="23" l="1"/>
  <c r="F33" i="23"/>
  <c r="F34" i="23"/>
  <c r="C19" i="4" l="1"/>
  <c r="G19" i="4" s="1"/>
  <c r="F19" i="4"/>
  <c r="C18" i="4"/>
  <c r="G18" i="4" s="1"/>
  <c r="F18" i="4"/>
  <c r="G17" i="4"/>
  <c r="F17" i="4"/>
  <c r="C16" i="4"/>
  <c r="G16" i="4" s="1"/>
  <c r="F16" i="4"/>
  <c r="D19" i="4"/>
  <c r="H19" i="4" s="1"/>
  <c r="D16" i="4" l="1"/>
  <c r="H16" i="4" s="1"/>
  <c r="D17" i="4"/>
  <c r="H17" i="4" s="1"/>
  <c r="D18" i="4"/>
  <c r="H18" i="4" s="1"/>
  <c r="G12" i="4" l="1"/>
  <c r="H12" i="4"/>
</calcChain>
</file>

<file path=xl/sharedStrings.xml><?xml version="1.0" encoding="utf-8"?>
<sst xmlns="http://schemas.openxmlformats.org/spreadsheetml/2006/main" count="106" uniqueCount="86">
  <si>
    <t>Sr. No.</t>
  </si>
  <si>
    <t>Value</t>
  </si>
  <si>
    <t>Floor</t>
  </si>
  <si>
    <t>Total 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</si>
  <si>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</si>
  <si>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</si>
  <si>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</si>
  <si>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</si>
  <si>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</si>
  <si>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</si>
  <si>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</si>
  <si>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</si>
  <si>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</si>
  <si>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</si>
  <si>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</si>
  <si>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</si>
  <si>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</si>
  <si>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</si>
  <si>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</si>
  <si>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</si>
  <si>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</si>
  <si>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</si>
  <si>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</si>
  <si>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</si>
  <si>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</si>
  <si>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</si>
  <si>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</si>
  <si>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</si>
  <si>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</si>
  <si>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</si>
  <si>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</si>
  <si>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</si>
  <si>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</si>
  <si>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</si>
  <si>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</si>
  <si>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</si>
  <si>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</si>
  <si>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</si>
  <si>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</si>
  <si>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</si>
  <si>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</si>
  <si>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</si>
  <si>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</si>
  <si>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25.08.2021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</si>
  <si>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</si>
  <si>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</si>
  <si>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</si>
  <si>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</si>
  <si>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</si>
  <si>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</si>
  <si>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</si>
  <si>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</si>
  <si>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</si>
  <si>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</si>
  <si>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</si>
  <si>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</si>
  <si>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</si>
  <si>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</si>
  <si>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</si>
  <si>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Area</t>
  </si>
  <si>
    <t>Open Bal</t>
  </si>
  <si>
    <t>BUA</t>
  </si>
  <si>
    <t>Terr</t>
  </si>
  <si>
    <t xml:space="preserve">Total </t>
  </si>
  <si>
    <t>Tot BUA</t>
  </si>
  <si>
    <t xml:space="preserve">Tot </t>
  </si>
  <si>
    <t>CA</t>
  </si>
  <si>
    <t xml:space="preserve">Measurement </t>
  </si>
  <si>
    <t>FB</t>
  </si>
  <si>
    <t>Total CA</t>
  </si>
  <si>
    <t>page</t>
  </si>
  <si>
    <t xml:space="preserve">CA </t>
  </si>
  <si>
    <t>BUA (10%)</t>
  </si>
  <si>
    <t>Built up area (10%)</t>
  </si>
  <si>
    <t xml:space="preserve">Measurment </t>
  </si>
  <si>
    <t>New</t>
  </si>
  <si>
    <t>SBI (RASMECCC Panvel )</t>
  </si>
  <si>
    <t>As per Agreement</t>
  </si>
  <si>
    <t>Lead No. 12468</t>
  </si>
  <si>
    <t>SBI - RASMECCC Panvel -Mansoor Nazeer Mukadam  -Residential Flat No. 1211, 12th Floor, Wing - W, Arihant 7 Anaika, Village - Koynavele, State - Maharashtra, India</t>
  </si>
  <si>
    <t>Mansoor Nazeer Mukadam</t>
  </si>
  <si>
    <t>As per agreement</t>
  </si>
  <si>
    <t>BUA (10%</t>
  </si>
  <si>
    <t>08.10.22024</t>
  </si>
  <si>
    <t>2 BHK</t>
  </si>
  <si>
    <t>12th Flr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</si>
</sst>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4"/>
      <color theme="1"/>
      <name val="Source Sans Pro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3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0" borderId="0" xfId="0" applyFont="1" applyAlignment="1">
      <alignment horizontal="center"/>
    </xf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0" fontId="14" fillId="2" borderId="0" xfId="0" applyFont="1" applyFill="1"/>
    <xf numFmtId="43" fontId="11" fillId="0" borderId="8" xfId="1" applyFont="1" applyFill="1" applyBorder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wrapText="1"/>
    </xf>
    <xf numFmtId="0" fontId="0" fillId="0" borderId="0" xfId="0" applyFill="1"/>
    <xf numFmtId="3" fontId="0" fillId="0" borderId="0" xfId="0" applyNumberFormat="1" applyFill="1"/>
    <xf numFmtId="4" fontId="0" fillId="0" borderId="0" xfId="0" applyNumberFormat="1" applyFill="1"/>
    <xf numFmtId="14" fontId="0" fillId="0" borderId="0" xfId="0" applyNumberFormat="1" applyFill="1"/>
    <xf numFmtId="0" fontId="8" fillId="0" borderId="0" xfId="0" applyFont="1" applyFill="1" applyAlignment="1">
      <alignment vertical="center"/>
    </xf>
    <xf numFmtId="0" fontId="8" fillId="0" borderId="0" xfId="0" applyFont="1" applyFill="1"/>
    <xf numFmtId="0" fontId="15" fillId="0" borderId="0" xfId="0" applyFont="1" applyFill="1" applyAlignment="1">
      <alignment vertical="center"/>
    </xf>
    <xf numFmtId="0" fontId="1" fillId="0" borderId="0" xfId="0" applyFont="1" applyFill="1"/>
    <xf numFmtId="4" fontId="1" fillId="0" borderId="0" xfId="0" applyNumberFormat="1" applyFont="1" applyFill="1"/>
    <xf numFmtId="164" fontId="0" fillId="0" borderId="0" xfId="1" applyNumberFormat="1" applyFont="1" applyFill="1"/>
    <xf numFmtId="0" fontId="12" fillId="0" borderId="0" xfId="0" applyFont="1" applyFill="1"/>
    <xf numFmtId="43" fontId="3" fillId="0" borderId="0" xfId="1" applyFont="1" applyFill="1"/>
    <xf numFmtId="43" fontId="13" fillId="0" borderId="0" xfId="1" applyFont="1" applyFill="1" applyAlignment="1"/>
    <xf numFmtId="164" fontId="12" fillId="0" borderId="0" xfId="1" applyNumberFormat="1" applyFont="1" applyFill="1"/>
    <xf numFmtId="0" fontId="12" fillId="0" borderId="4" xfId="0" applyFont="1" applyFill="1" applyBorder="1"/>
    <xf numFmtId="3" fontId="0" fillId="2" borderId="0" xfId="0" applyNumberFormat="1" applyFill="1"/>
    <xf numFmtId="4" fontId="0" fillId="2" borderId="0" xfId="0" applyNumberFormat="1" applyFill="1"/>
    <xf numFmtId="0" fontId="0" fillId="0" borderId="0" xfId="0" applyFont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124948</xdr:colOff>
      <xdr:row>43</xdr:row>
      <xdr:rowOff>58301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F321BB4-2FCE-B8C0-3733-43ED00200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49748" cy="8249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14</xdr:col>
      <xdr:colOff>525139</xdr:colOff>
      <xdr:row>80</xdr:row>
      <xdr:rowOff>86641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597485E-C2F8-D86F-DA33-026AEDCAB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9059539" cy="65636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14</xdr:col>
      <xdr:colOff>201244</xdr:colOff>
      <xdr:row>126</xdr:row>
      <xdr:rowOff>20196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F263273-D857-1318-F293-FFC6A425D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811500"/>
          <a:ext cx="8735644" cy="8211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11</xdr:col>
      <xdr:colOff>239094</xdr:colOff>
      <xdr:row>164</xdr:row>
      <xdr:rowOff>162905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158583F-923F-D8E1-ADAD-18DBE950D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384000"/>
          <a:ext cx="6944694" cy="7020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11</xdr:col>
      <xdr:colOff>420094</xdr:colOff>
      <xdr:row>205</xdr:row>
      <xdr:rowOff>1010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F8045BA-04B9-0DC9-5389-A89E701BC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813500"/>
          <a:ext cx="7125694" cy="72400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11</xdr:col>
      <xdr:colOff>258147</xdr:colOff>
      <xdr:row>247</xdr:row>
      <xdr:rowOff>172564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9F7E04D-CD52-DDAF-C3E8-8A4EB77C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9243000"/>
          <a:ext cx="6963747" cy="7983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10718</xdr:colOff>
      <xdr:row>40</xdr:row>
      <xdr:rowOff>115380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6BFAD5B-5CDF-958C-A147-D281D94EB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45118" cy="7735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13</xdr:col>
      <xdr:colOff>544107</xdr:colOff>
      <xdr:row>87</xdr:row>
      <xdr:rowOff>58328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049AFEB-9350-5A48-9655-A3BEA5EB9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91500"/>
          <a:ext cx="8468907" cy="8440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12</xdr:col>
      <xdr:colOff>513975</xdr:colOff>
      <xdr:row>107</xdr:row>
      <xdr:rowOff>19558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C6BF6A6-5226-1529-96C1-FE71B8555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764000"/>
          <a:ext cx="7811590" cy="36390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27</xdr:col>
      <xdr:colOff>270494</xdr:colOff>
      <xdr:row>142</xdr:row>
      <xdr:rowOff>115167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56076A3-062A-1B9D-28E1-F31439AA1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0955000"/>
          <a:ext cx="16690129" cy="62111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10</xdr:col>
      <xdr:colOff>463242</xdr:colOff>
      <xdr:row>181</xdr:row>
      <xdr:rowOff>96247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5E208F4-20BF-623F-0338-59CE8621B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7432000"/>
          <a:ext cx="6544588" cy="71447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C15" sqref="C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6"/>
      <c r="H1" s="46"/>
    </row>
    <row r="2" spans="2:17" ht="15.75" thickBot="1" x14ac:dyDescent="0.3">
      <c r="D2">
        <f>125170*0.1</f>
        <v>12517</v>
      </c>
      <c r="E2" s="40">
        <f>C3+D2</f>
        <v>64017</v>
      </c>
      <c r="G2" s="107" t="s">
        <v>45</v>
      </c>
      <c r="H2" s="108"/>
    </row>
    <row r="3" spans="2:17" ht="15.75" thickBot="1" x14ac:dyDescent="0.3">
      <c r="B3" s="32" t="s">
        <v>34</v>
      </c>
      <c r="C3" s="34">
        <v>51500</v>
      </c>
      <c r="D3" s="32"/>
      <c r="E3" s="32"/>
      <c r="F3" s="32"/>
      <c r="G3" s="47" t="s">
        <v>46</v>
      </c>
      <c r="H3" s="48" t="s">
        <v>47</v>
      </c>
      <c r="I3" s="49"/>
      <c r="K3" s="50" t="s">
        <v>48</v>
      </c>
      <c r="L3" s="51"/>
      <c r="N3" s="52" t="s">
        <v>49</v>
      </c>
      <c r="O3" s="53"/>
      <c r="P3" s="53"/>
      <c r="Q3" s="54"/>
    </row>
    <row r="4" spans="2:17" ht="27" thickBot="1" x14ac:dyDescent="0.3">
      <c r="B4" s="32" t="s">
        <v>35</v>
      </c>
      <c r="C4" s="34">
        <v>0</v>
      </c>
      <c r="D4" s="32"/>
      <c r="E4" s="32"/>
      <c r="F4" s="32"/>
      <c r="G4" s="55">
        <v>1</v>
      </c>
      <c r="H4" s="56">
        <v>0</v>
      </c>
      <c r="I4" s="57">
        <v>100</v>
      </c>
      <c r="K4" s="58" t="s">
        <v>25</v>
      </c>
      <c r="L4" s="59" t="s">
        <v>26</v>
      </c>
      <c r="N4" s="47" t="s">
        <v>46</v>
      </c>
      <c r="O4" s="60" t="s">
        <v>47</v>
      </c>
      <c r="P4" s="61"/>
    </row>
    <row r="5" spans="2:17" ht="15.75" thickBot="1" x14ac:dyDescent="0.3">
      <c r="B5" s="32" t="s">
        <v>50</v>
      </c>
      <c r="C5" s="35">
        <f>C3+C4</f>
        <v>51500</v>
      </c>
      <c r="D5" s="36" t="s">
        <v>36</v>
      </c>
      <c r="E5" s="37">
        <f>ROUND(C5/10.764,0)</f>
        <v>4784</v>
      </c>
      <c r="F5" s="36" t="s">
        <v>37</v>
      </c>
      <c r="G5" s="55">
        <v>2</v>
      </c>
      <c r="H5" s="56">
        <v>0</v>
      </c>
      <c r="I5" s="57">
        <v>100</v>
      </c>
      <c r="K5" s="57">
        <v>2554.8123374210331</v>
      </c>
      <c r="L5" s="62">
        <v>2248.2348569305091</v>
      </c>
      <c r="N5" s="55">
        <v>1</v>
      </c>
      <c r="O5" s="63">
        <v>0</v>
      </c>
      <c r="P5" s="57">
        <v>100</v>
      </c>
    </row>
    <row r="6" spans="2:17" ht="15.75" thickBot="1" x14ac:dyDescent="0.3">
      <c r="B6" s="32" t="s">
        <v>51</v>
      </c>
      <c r="C6" s="34">
        <v>49960</v>
      </c>
      <c r="D6" s="32"/>
      <c r="E6" s="32"/>
      <c r="F6" s="32"/>
      <c r="G6" s="55">
        <v>3</v>
      </c>
      <c r="H6" s="56">
        <v>5</v>
      </c>
      <c r="I6" s="57">
        <v>95</v>
      </c>
      <c r="K6" s="64" t="s">
        <v>2</v>
      </c>
      <c r="L6" s="65" t="s">
        <v>27</v>
      </c>
      <c r="N6" s="55">
        <v>2</v>
      </c>
      <c r="O6" s="63">
        <v>0</v>
      </c>
      <c r="P6" s="57">
        <v>100</v>
      </c>
    </row>
    <row r="7" spans="2:17" ht="15.75" thickBot="1" x14ac:dyDescent="0.3">
      <c r="B7" s="32" t="s">
        <v>52</v>
      </c>
      <c r="C7" s="35">
        <f>C5-C6</f>
        <v>1540</v>
      </c>
      <c r="D7" s="32"/>
      <c r="E7" s="32"/>
      <c r="F7" s="32"/>
      <c r="G7" s="55">
        <v>4</v>
      </c>
      <c r="H7" s="56">
        <v>5</v>
      </c>
      <c r="I7" s="57">
        <v>95</v>
      </c>
      <c r="K7" s="57" t="s">
        <v>29</v>
      </c>
      <c r="L7" s="62" t="s">
        <v>30</v>
      </c>
      <c r="N7" s="55">
        <v>3</v>
      </c>
      <c r="O7" s="63">
        <v>5</v>
      </c>
      <c r="P7" s="57">
        <v>95</v>
      </c>
    </row>
    <row r="8" spans="2:17" ht="15.75" thickBot="1" x14ac:dyDescent="0.3">
      <c r="B8" s="32" t="s">
        <v>53</v>
      </c>
      <c r="C8" s="66">
        <v>0.03</v>
      </c>
      <c r="D8" s="67">
        <f>1-C8</f>
        <v>0.97</v>
      </c>
      <c r="E8" s="32"/>
      <c r="F8" s="32"/>
      <c r="G8" s="55">
        <v>5</v>
      </c>
      <c r="H8" s="56">
        <v>5</v>
      </c>
      <c r="I8" s="57">
        <v>95</v>
      </c>
      <c r="K8" s="57"/>
      <c r="L8" s="62"/>
      <c r="N8" s="55">
        <v>4</v>
      </c>
      <c r="O8" s="63">
        <v>5</v>
      </c>
      <c r="P8" s="57">
        <v>95</v>
      </c>
    </row>
    <row r="9" spans="2:17" ht="15.75" thickBot="1" x14ac:dyDescent="0.3">
      <c r="B9" s="38" t="s">
        <v>54</v>
      </c>
      <c r="D9" s="35">
        <f>ROUND(C7*D8,0)</f>
        <v>1494</v>
      </c>
      <c r="E9" s="32"/>
      <c r="F9" s="32"/>
      <c r="G9" s="55">
        <v>6</v>
      </c>
      <c r="H9" s="56">
        <v>6</v>
      </c>
      <c r="I9" s="57">
        <v>94</v>
      </c>
      <c r="K9" s="68" t="s">
        <v>28</v>
      </c>
      <c r="L9" s="69">
        <v>0.05</v>
      </c>
      <c r="N9" s="55">
        <v>5</v>
      </c>
      <c r="O9" s="63">
        <v>5</v>
      </c>
      <c r="P9" s="57">
        <v>95</v>
      </c>
    </row>
    <row r="10" spans="2:17" ht="15.75" thickBot="1" x14ac:dyDescent="0.3">
      <c r="B10" s="32" t="s">
        <v>55</v>
      </c>
      <c r="C10" s="35">
        <f>C6+D9</f>
        <v>51454</v>
      </c>
      <c r="D10" s="36" t="s">
        <v>36</v>
      </c>
      <c r="E10" s="37">
        <f>ROUND(C10/10.764,0)</f>
        <v>4780</v>
      </c>
      <c r="F10" s="36" t="s">
        <v>37</v>
      </c>
      <c r="G10" s="55">
        <v>7</v>
      </c>
      <c r="H10" s="56">
        <v>7</v>
      </c>
      <c r="I10" s="57">
        <v>93</v>
      </c>
      <c r="K10" s="70" t="s">
        <v>31</v>
      </c>
      <c r="L10" s="69">
        <v>0.1</v>
      </c>
      <c r="N10" s="55">
        <v>6</v>
      </c>
      <c r="O10" s="63">
        <v>6.5</v>
      </c>
      <c r="P10" s="57">
        <f t="shared" ref="P10:P63" si="0">P9-1.5</f>
        <v>93.5</v>
      </c>
    </row>
    <row r="11" spans="2:17" ht="15.75" thickBot="1" x14ac:dyDescent="0.3">
      <c r="C11" s="39"/>
      <c r="G11" s="55">
        <v>8</v>
      </c>
      <c r="H11" s="56">
        <v>8</v>
      </c>
      <c r="I11" s="57">
        <v>92</v>
      </c>
      <c r="K11" s="57" t="s">
        <v>32</v>
      </c>
      <c r="L11" s="69">
        <v>0.15</v>
      </c>
      <c r="N11" s="55">
        <v>7</v>
      </c>
      <c r="O11" s="63">
        <v>8</v>
      </c>
      <c r="P11" s="57">
        <f t="shared" si="0"/>
        <v>92</v>
      </c>
    </row>
    <row r="12" spans="2:17" ht="15.75" thickBot="1" x14ac:dyDescent="0.3">
      <c r="B12" s="33" t="s">
        <v>38</v>
      </c>
      <c r="C12" s="41">
        <v>2024</v>
      </c>
      <c r="E12" s="40"/>
      <c r="G12" s="55">
        <v>9</v>
      </c>
      <c r="H12" s="56">
        <v>9</v>
      </c>
      <c r="I12" s="57">
        <v>91</v>
      </c>
      <c r="K12" s="71" t="s">
        <v>33</v>
      </c>
      <c r="L12" s="72">
        <v>0.2</v>
      </c>
      <c r="N12" s="55">
        <v>8</v>
      </c>
      <c r="O12" s="63">
        <v>9.5</v>
      </c>
      <c r="P12" s="57">
        <f t="shared" si="0"/>
        <v>90.5</v>
      </c>
    </row>
    <row r="13" spans="2:17" ht="15.75" thickBot="1" x14ac:dyDescent="0.3">
      <c r="B13" s="33" t="s">
        <v>39</v>
      </c>
      <c r="C13" s="41">
        <v>2021</v>
      </c>
      <c r="D13" s="40"/>
      <c r="G13" s="55">
        <v>10</v>
      </c>
      <c r="H13" s="56">
        <v>10</v>
      </c>
      <c r="I13" s="57">
        <v>90</v>
      </c>
      <c r="K13" s="73"/>
      <c r="L13" s="74"/>
      <c r="N13" s="55">
        <v>9</v>
      </c>
      <c r="O13" s="63">
        <v>11</v>
      </c>
      <c r="P13" s="57">
        <f t="shared" si="0"/>
        <v>89</v>
      </c>
    </row>
    <row r="14" spans="2:17" ht="15.75" thickBot="1" x14ac:dyDescent="0.3">
      <c r="B14" s="33" t="s">
        <v>40</v>
      </c>
      <c r="C14" s="41">
        <f>C12-C13</f>
        <v>3</v>
      </c>
      <c r="G14" s="55">
        <v>11</v>
      </c>
      <c r="H14" s="56">
        <v>11</v>
      </c>
      <c r="I14" s="57">
        <v>89</v>
      </c>
      <c r="K14" s="75"/>
      <c r="L14" s="76"/>
      <c r="N14" s="55">
        <v>10</v>
      </c>
      <c r="O14" s="63">
        <v>12.5</v>
      </c>
      <c r="P14" s="57">
        <f t="shared" si="0"/>
        <v>87.5</v>
      </c>
    </row>
    <row r="15" spans="2:17" ht="17.25" thickBot="1" x14ac:dyDescent="0.35">
      <c r="B15" s="77" t="s">
        <v>56</v>
      </c>
      <c r="C15" s="33">
        <f>60-C14</f>
        <v>57</v>
      </c>
      <c r="G15" s="55">
        <v>12</v>
      </c>
      <c r="H15" s="56">
        <v>12</v>
      </c>
      <c r="I15" s="57">
        <v>88</v>
      </c>
      <c r="N15" s="55">
        <v>11</v>
      </c>
      <c r="O15" s="63">
        <v>14</v>
      </c>
      <c r="P15" s="57">
        <f t="shared" si="0"/>
        <v>86</v>
      </c>
    </row>
    <row r="16" spans="2:17" ht="15.75" thickBot="1" x14ac:dyDescent="0.3">
      <c r="E16" s="40"/>
      <c r="G16" s="55">
        <v>13</v>
      </c>
      <c r="H16" s="56">
        <v>13</v>
      </c>
      <c r="I16" s="57">
        <v>87</v>
      </c>
      <c r="J16" s="40"/>
      <c r="N16" s="55">
        <v>12</v>
      </c>
      <c r="O16" s="63">
        <v>15.5</v>
      </c>
      <c r="P16" s="57">
        <f t="shared" si="0"/>
        <v>84.5</v>
      </c>
    </row>
    <row r="17" spans="1:16" ht="15.75" thickBot="1" x14ac:dyDescent="0.3">
      <c r="C17" s="40"/>
      <c r="G17" s="55">
        <v>14</v>
      </c>
      <c r="H17" s="56">
        <v>14</v>
      </c>
      <c r="I17" s="57">
        <v>86</v>
      </c>
      <c r="K17" s="40"/>
      <c r="L17" s="40"/>
      <c r="N17" s="55">
        <v>13</v>
      </c>
      <c r="O17" s="63">
        <v>17</v>
      </c>
      <c r="P17" s="57">
        <f t="shared" si="0"/>
        <v>83</v>
      </c>
    </row>
    <row r="18" spans="1:16" ht="15.75" thickBot="1" x14ac:dyDescent="0.3">
      <c r="G18" s="55">
        <v>15</v>
      </c>
      <c r="H18" s="56">
        <v>15</v>
      </c>
      <c r="I18" s="57">
        <v>85</v>
      </c>
      <c r="J18" s="40"/>
      <c r="L18" s="40"/>
      <c r="N18" s="55">
        <v>14</v>
      </c>
      <c r="O18" s="63">
        <v>18.5</v>
      </c>
      <c r="P18" s="57">
        <f t="shared" si="0"/>
        <v>81.5</v>
      </c>
    </row>
    <row r="19" spans="1:16" ht="15.75" thickBot="1" x14ac:dyDescent="0.3">
      <c r="B19" s="32"/>
      <c r="C19" s="34"/>
      <c r="D19" s="32"/>
      <c r="E19" s="32"/>
      <c r="F19" s="32"/>
      <c r="G19" s="55">
        <v>16</v>
      </c>
      <c r="H19" s="56">
        <v>16</v>
      </c>
      <c r="I19" s="57">
        <v>84</v>
      </c>
      <c r="N19" s="55">
        <v>15</v>
      </c>
      <c r="O19" s="63">
        <v>20</v>
      </c>
      <c r="P19" s="57">
        <f t="shared" si="0"/>
        <v>80</v>
      </c>
    </row>
    <row r="20" spans="1:16" ht="15.75" thickBot="1" x14ac:dyDescent="0.3">
      <c r="B20" s="32"/>
      <c r="C20" s="34"/>
      <c r="D20" s="32"/>
      <c r="E20" s="32"/>
      <c r="F20" s="32"/>
      <c r="G20" s="55">
        <v>17</v>
      </c>
      <c r="H20" s="56">
        <v>17</v>
      </c>
      <c r="I20" s="57">
        <v>83</v>
      </c>
      <c r="N20" s="55">
        <v>16</v>
      </c>
      <c r="O20" s="63">
        <v>21.5</v>
      </c>
      <c r="P20" s="57">
        <f t="shared" si="0"/>
        <v>78.5</v>
      </c>
    </row>
    <row r="21" spans="1:16" ht="15.75" thickBot="1" x14ac:dyDescent="0.3">
      <c r="B21" s="32"/>
      <c r="C21" s="35"/>
      <c r="D21" s="36"/>
      <c r="E21" s="37"/>
      <c r="F21" s="36"/>
      <c r="G21" s="55">
        <v>18</v>
      </c>
      <c r="H21" s="56">
        <v>18</v>
      </c>
      <c r="I21" s="57">
        <v>82</v>
      </c>
      <c r="N21" s="55">
        <v>17</v>
      </c>
      <c r="O21" s="63">
        <v>23</v>
      </c>
      <c r="P21" s="57">
        <f t="shared" si="0"/>
        <v>77</v>
      </c>
    </row>
    <row r="22" spans="1:16" ht="15.75" thickBot="1" x14ac:dyDescent="0.3">
      <c r="B22" s="32"/>
      <c r="C22" s="34"/>
      <c r="D22" s="32"/>
      <c r="E22" s="32"/>
      <c r="F22" s="32"/>
      <c r="G22" s="55">
        <v>19</v>
      </c>
      <c r="H22" s="56">
        <v>19</v>
      </c>
      <c r="I22" s="57">
        <v>81</v>
      </c>
      <c r="N22" s="55">
        <v>18</v>
      </c>
      <c r="O22" s="63">
        <v>24.5</v>
      </c>
      <c r="P22" s="57">
        <f t="shared" si="0"/>
        <v>75.5</v>
      </c>
    </row>
    <row r="23" spans="1:16" ht="15.75" thickBot="1" x14ac:dyDescent="0.3">
      <c r="B23" s="32"/>
      <c r="C23" s="34"/>
      <c r="D23" s="32"/>
      <c r="E23" s="32"/>
      <c r="F23" s="32"/>
      <c r="G23" s="55">
        <v>20</v>
      </c>
      <c r="H23" s="56">
        <v>20</v>
      </c>
      <c r="I23" s="57">
        <v>80</v>
      </c>
      <c r="N23" s="55">
        <v>19</v>
      </c>
      <c r="O23" s="63">
        <v>26</v>
      </c>
      <c r="P23" s="57">
        <f t="shared" si="0"/>
        <v>74</v>
      </c>
    </row>
    <row r="24" spans="1:16" ht="15.75" thickBot="1" x14ac:dyDescent="0.3">
      <c r="B24" s="38"/>
      <c r="C24" s="34"/>
      <c r="D24" s="32"/>
      <c r="E24" s="32"/>
      <c r="F24" s="32"/>
      <c r="G24" s="55">
        <v>21</v>
      </c>
      <c r="H24" s="56">
        <v>21</v>
      </c>
      <c r="I24" s="57">
        <v>79</v>
      </c>
      <c r="N24" s="55">
        <v>20</v>
      </c>
      <c r="O24" s="63">
        <v>27.5</v>
      </c>
      <c r="P24" s="57">
        <f t="shared" si="0"/>
        <v>72.5</v>
      </c>
    </row>
    <row r="25" spans="1:16" ht="15.75" thickBot="1" x14ac:dyDescent="0.3">
      <c r="B25" s="32"/>
      <c r="C25" s="35"/>
      <c r="D25" s="36"/>
      <c r="E25" s="37"/>
      <c r="F25" s="36"/>
      <c r="G25" s="55">
        <v>22</v>
      </c>
      <c r="H25" s="56">
        <v>22</v>
      </c>
      <c r="I25" s="57">
        <v>78</v>
      </c>
      <c r="N25" s="55">
        <v>21</v>
      </c>
      <c r="O25" s="63">
        <v>29</v>
      </c>
      <c r="P25" s="57">
        <f t="shared" si="0"/>
        <v>71</v>
      </c>
    </row>
    <row r="26" spans="1:16" ht="15.75" thickBot="1" x14ac:dyDescent="0.3">
      <c r="G26" s="55">
        <v>23</v>
      </c>
      <c r="H26" s="56">
        <v>23</v>
      </c>
      <c r="I26" s="57">
        <v>77</v>
      </c>
      <c r="N26" s="55">
        <v>22</v>
      </c>
      <c r="O26" s="63">
        <v>30.5</v>
      </c>
      <c r="P26" s="57">
        <f t="shared" si="0"/>
        <v>69.5</v>
      </c>
    </row>
    <row r="27" spans="1:16" ht="15.75" thickBot="1" x14ac:dyDescent="0.3">
      <c r="G27" s="55">
        <v>24</v>
      </c>
      <c r="H27" s="56">
        <v>24</v>
      </c>
      <c r="I27" s="57">
        <v>76</v>
      </c>
      <c r="N27" s="55">
        <v>23</v>
      </c>
      <c r="O27" s="63">
        <v>32</v>
      </c>
      <c r="P27" s="57">
        <f t="shared" si="0"/>
        <v>68</v>
      </c>
    </row>
    <row r="28" spans="1:16" ht="15.75" thickBot="1" x14ac:dyDescent="0.3">
      <c r="G28" s="55">
        <v>25</v>
      </c>
      <c r="H28" s="56">
        <v>25</v>
      </c>
      <c r="I28" s="57">
        <v>75</v>
      </c>
      <c r="N28" s="55">
        <v>24</v>
      </c>
      <c r="O28" s="63">
        <v>33.5</v>
      </c>
      <c r="P28" s="57">
        <f t="shared" si="0"/>
        <v>66.5</v>
      </c>
    </row>
    <row r="29" spans="1:16" ht="15.75" thickBot="1" x14ac:dyDescent="0.3">
      <c r="G29" s="55">
        <v>26</v>
      </c>
      <c r="H29" s="56">
        <v>26</v>
      </c>
      <c r="I29" s="57">
        <v>74</v>
      </c>
      <c r="N29" s="55">
        <v>25</v>
      </c>
      <c r="O29" s="63">
        <v>35</v>
      </c>
      <c r="P29" s="57">
        <f t="shared" si="0"/>
        <v>65</v>
      </c>
    </row>
    <row r="30" spans="1:16" ht="15.75" thickBot="1" x14ac:dyDescent="0.3">
      <c r="G30" s="55">
        <v>27</v>
      </c>
      <c r="H30" s="56">
        <v>27</v>
      </c>
      <c r="I30" s="57">
        <v>73</v>
      </c>
      <c r="N30" s="55">
        <v>26</v>
      </c>
      <c r="O30" s="63">
        <v>36.5</v>
      </c>
      <c r="P30" s="57">
        <f t="shared" si="0"/>
        <v>63.5</v>
      </c>
    </row>
    <row r="31" spans="1:16" ht="15.75" thickBot="1" x14ac:dyDescent="0.3">
      <c r="A31" s="32"/>
      <c r="B31" s="43"/>
      <c r="C31" s="32"/>
      <c r="D31" s="32"/>
      <c r="E31" s="32"/>
      <c r="G31" s="55">
        <v>28</v>
      </c>
      <c r="H31" s="56">
        <v>28</v>
      </c>
      <c r="I31" s="57">
        <v>72</v>
      </c>
      <c r="N31" s="55">
        <v>27</v>
      </c>
      <c r="O31" s="63">
        <v>38</v>
      </c>
      <c r="P31" s="57">
        <f t="shared" si="0"/>
        <v>62</v>
      </c>
    </row>
    <row r="32" spans="1:16" ht="15.75" thickBot="1" x14ac:dyDescent="0.3">
      <c r="A32" s="32"/>
      <c r="B32" s="34"/>
      <c r="C32" s="32"/>
      <c r="D32" s="32"/>
      <c r="E32" s="32"/>
      <c r="G32" s="55">
        <v>29</v>
      </c>
      <c r="H32" s="56">
        <v>29</v>
      </c>
      <c r="I32" s="57">
        <v>71</v>
      </c>
      <c r="N32" s="55">
        <v>28</v>
      </c>
      <c r="O32" s="63">
        <v>39.5</v>
      </c>
      <c r="P32" s="57">
        <f t="shared" si="0"/>
        <v>60.5</v>
      </c>
    </row>
    <row r="33" spans="1:16" ht="15.75" thickBot="1" x14ac:dyDescent="0.3">
      <c r="A33" s="32"/>
      <c r="B33" s="35"/>
      <c r="C33" s="36"/>
      <c r="D33" s="78"/>
      <c r="E33" s="36"/>
      <c r="G33" s="55">
        <v>30</v>
      </c>
      <c r="H33" s="56">
        <v>30</v>
      </c>
      <c r="I33" s="57">
        <v>70</v>
      </c>
      <c r="N33" s="55">
        <v>29</v>
      </c>
      <c r="O33" s="63">
        <v>41</v>
      </c>
      <c r="P33" s="57">
        <f t="shared" si="0"/>
        <v>59</v>
      </c>
    </row>
    <row r="34" spans="1:16" ht="15.75" thickBot="1" x14ac:dyDescent="0.3">
      <c r="A34" s="32"/>
      <c r="B34" s="34"/>
      <c r="C34" s="32"/>
      <c r="D34" s="32"/>
      <c r="E34" s="32"/>
      <c r="G34" s="55">
        <v>31</v>
      </c>
      <c r="H34" s="56">
        <v>31</v>
      </c>
      <c r="I34" s="57">
        <v>69</v>
      </c>
      <c r="N34" s="55">
        <v>30</v>
      </c>
      <c r="O34" s="63">
        <v>42.5</v>
      </c>
      <c r="P34" s="57">
        <f t="shared" si="0"/>
        <v>57.5</v>
      </c>
    </row>
    <row r="35" spans="1:16" ht="15.75" thickBot="1" x14ac:dyDescent="0.3">
      <c r="A35" s="32"/>
      <c r="B35" s="43"/>
      <c r="C35" s="32"/>
      <c r="D35" s="32"/>
      <c r="E35" s="32"/>
      <c r="G35" s="55">
        <v>32</v>
      </c>
      <c r="H35" s="56">
        <v>32</v>
      </c>
      <c r="I35" s="57">
        <v>68</v>
      </c>
      <c r="N35" s="55">
        <v>31</v>
      </c>
      <c r="O35" s="63">
        <v>44</v>
      </c>
      <c r="P35" s="57">
        <f t="shared" si="0"/>
        <v>56</v>
      </c>
    </row>
    <row r="36" spans="1:16" ht="15.75" thickBot="1" x14ac:dyDescent="0.3">
      <c r="A36" s="38"/>
      <c r="B36" s="34"/>
      <c r="C36" s="32"/>
      <c r="D36" s="32"/>
      <c r="E36" s="32"/>
      <c r="G36" s="55">
        <v>33</v>
      </c>
      <c r="H36" s="56">
        <v>33</v>
      </c>
      <c r="I36" s="57">
        <v>67</v>
      </c>
      <c r="N36" s="55">
        <v>32</v>
      </c>
      <c r="O36" s="63">
        <v>45.5</v>
      </c>
      <c r="P36" s="57">
        <f t="shared" si="0"/>
        <v>54.5</v>
      </c>
    </row>
    <row r="37" spans="1:16" ht="15.75" thickBot="1" x14ac:dyDescent="0.3">
      <c r="A37" s="32"/>
      <c r="B37" s="35"/>
      <c r="C37" s="36"/>
      <c r="D37" s="37"/>
      <c r="E37" s="36"/>
      <c r="G37" s="55">
        <v>34</v>
      </c>
      <c r="H37" s="56">
        <v>34</v>
      </c>
      <c r="I37" s="57">
        <v>66</v>
      </c>
      <c r="N37" s="55">
        <v>33</v>
      </c>
      <c r="O37" s="63">
        <v>47</v>
      </c>
      <c r="P37" s="57">
        <f t="shared" si="0"/>
        <v>53</v>
      </c>
    </row>
    <row r="38" spans="1:16" ht="15.75" thickBot="1" x14ac:dyDescent="0.3">
      <c r="G38" s="55">
        <v>35</v>
      </c>
      <c r="H38" s="56">
        <v>35</v>
      </c>
      <c r="I38" s="57">
        <v>65</v>
      </c>
      <c r="N38" s="55">
        <v>34</v>
      </c>
      <c r="O38" s="63">
        <v>48.5</v>
      </c>
      <c r="P38" s="57">
        <f t="shared" si="0"/>
        <v>51.5</v>
      </c>
    </row>
    <row r="39" spans="1:16" ht="15.75" thickBot="1" x14ac:dyDescent="0.3">
      <c r="G39" s="55">
        <v>36</v>
      </c>
      <c r="H39" s="56">
        <v>36</v>
      </c>
      <c r="I39" s="57">
        <v>64</v>
      </c>
      <c r="N39" s="55">
        <v>35</v>
      </c>
      <c r="O39" s="63">
        <v>50</v>
      </c>
      <c r="P39" s="57">
        <f t="shared" si="0"/>
        <v>50</v>
      </c>
    </row>
    <row r="40" spans="1:16" ht="15.75" thickBot="1" x14ac:dyDescent="0.3">
      <c r="G40" s="55">
        <v>37</v>
      </c>
      <c r="H40" s="56">
        <v>37</v>
      </c>
      <c r="I40" s="57">
        <v>63</v>
      </c>
      <c r="N40" s="55">
        <v>36</v>
      </c>
      <c r="O40" s="63">
        <v>51.5</v>
      </c>
      <c r="P40" s="57">
        <f t="shared" si="0"/>
        <v>48.5</v>
      </c>
    </row>
    <row r="41" spans="1:16" ht="15.75" thickBot="1" x14ac:dyDescent="0.3">
      <c r="G41" s="55">
        <v>38</v>
      </c>
      <c r="H41" s="56">
        <v>38</v>
      </c>
      <c r="I41" s="57">
        <v>62</v>
      </c>
      <c r="N41" s="55">
        <v>37</v>
      </c>
      <c r="O41" s="63">
        <v>53</v>
      </c>
      <c r="P41" s="57">
        <f t="shared" si="0"/>
        <v>47</v>
      </c>
    </row>
    <row r="42" spans="1:16" ht="15.75" thickBot="1" x14ac:dyDescent="0.3">
      <c r="G42" s="55">
        <v>39</v>
      </c>
      <c r="H42" s="56">
        <v>39</v>
      </c>
      <c r="I42" s="57">
        <v>61</v>
      </c>
      <c r="N42" s="55">
        <v>38</v>
      </c>
      <c r="O42" s="63">
        <v>54.5</v>
      </c>
      <c r="P42" s="57">
        <f t="shared" si="0"/>
        <v>45.5</v>
      </c>
    </row>
    <row r="43" spans="1:16" ht="15.75" thickBot="1" x14ac:dyDescent="0.3">
      <c r="G43" s="55">
        <v>40</v>
      </c>
      <c r="H43" s="56">
        <v>40</v>
      </c>
      <c r="I43" s="57">
        <v>60</v>
      </c>
      <c r="N43" s="55">
        <v>39</v>
      </c>
      <c r="O43" s="63">
        <v>56</v>
      </c>
      <c r="P43" s="57">
        <f t="shared" si="0"/>
        <v>44</v>
      </c>
    </row>
    <row r="44" spans="1:16" ht="15.75" thickBot="1" x14ac:dyDescent="0.3">
      <c r="G44" s="55">
        <v>41</v>
      </c>
      <c r="H44" s="56">
        <v>41</v>
      </c>
      <c r="I44" s="57">
        <v>59</v>
      </c>
      <c r="N44" s="55">
        <v>40</v>
      </c>
      <c r="O44" s="63">
        <v>57.5</v>
      </c>
      <c r="P44" s="57">
        <f t="shared" si="0"/>
        <v>42.5</v>
      </c>
    </row>
    <row r="45" spans="1:16" ht="15.75" thickBot="1" x14ac:dyDescent="0.3">
      <c r="G45" s="55">
        <v>42</v>
      </c>
      <c r="H45" s="56">
        <v>42</v>
      </c>
      <c r="I45" s="57">
        <v>58</v>
      </c>
      <c r="N45" s="55">
        <v>41</v>
      </c>
      <c r="O45" s="63">
        <v>59</v>
      </c>
      <c r="P45" s="57">
        <f t="shared" si="0"/>
        <v>41</v>
      </c>
    </row>
    <row r="46" spans="1:16" ht="15.75" thickBot="1" x14ac:dyDescent="0.3">
      <c r="G46" s="55">
        <v>43</v>
      </c>
      <c r="H46" s="56">
        <v>43</v>
      </c>
      <c r="I46" s="57">
        <v>57</v>
      </c>
      <c r="N46" s="55">
        <v>42</v>
      </c>
      <c r="O46" s="63">
        <v>60.5</v>
      </c>
      <c r="P46" s="57">
        <f t="shared" si="0"/>
        <v>39.5</v>
      </c>
    </row>
    <row r="47" spans="1:16" ht="15.75" thickBot="1" x14ac:dyDescent="0.3">
      <c r="G47" s="55">
        <v>44</v>
      </c>
      <c r="H47" s="56">
        <v>44</v>
      </c>
      <c r="I47" s="57">
        <v>56</v>
      </c>
      <c r="N47" s="55">
        <v>43</v>
      </c>
      <c r="O47" s="63">
        <v>62</v>
      </c>
      <c r="P47" s="57">
        <f t="shared" si="0"/>
        <v>38</v>
      </c>
    </row>
    <row r="48" spans="1:16" ht="15.75" thickBot="1" x14ac:dyDescent="0.3">
      <c r="G48" s="55">
        <v>45</v>
      </c>
      <c r="H48" s="56">
        <v>45</v>
      </c>
      <c r="I48" s="57">
        <v>55</v>
      </c>
      <c r="N48" s="55">
        <v>44</v>
      </c>
      <c r="O48" s="63">
        <v>63.5</v>
      </c>
      <c r="P48" s="57">
        <f t="shared" si="0"/>
        <v>36.5</v>
      </c>
    </row>
    <row r="49" spans="7:16" ht="15.75" thickBot="1" x14ac:dyDescent="0.3">
      <c r="G49" s="55">
        <v>46</v>
      </c>
      <c r="H49" s="56">
        <v>46</v>
      </c>
      <c r="I49" s="57">
        <v>54</v>
      </c>
      <c r="N49" s="55">
        <v>45</v>
      </c>
      <c r="O49" s="63">
        <v>65</v>
      </c>
      <c r="P49" s="57">
        <f t="shared" si="0"/>
        <v>35</v>
      </c>
    </row>
    <row r="50" spans="7:16" ht="15.75" thickBot="1" x14ac:dyDescent="0.3">
      <c r="G50" s="55">
        <v>47</v>
      </c>
      <c r="H50" s="56">
        <v>47</v>
      </c>
      <c r="I50" s="57">
        <v>53</v>
      </c>
      <c r="N50" s="55">
        <v>46</v>
      </c>
      <c r="O50" s="63">
        <v>66.5</v>
      </c>
      <c r="P50" s="57">
        <f t="shared" si="0"/>
        <v>33.5</v>
      </c>
    </row>
    <row r="51" spans="7:16" ht="15.75" thickBot="1" x14ac:dyDescent="0.3">
      <c r="G51" s="55">
        <v>48</v>
      </c>
      <c r="H51" s="56">
        <v>48</v>
      </c>
      <c r="I51" s="57">
        <v>52</v>
      </c>
      <c r="N51" s="55">
        <v>47</v>
      </c>
      <c r="O51" s="63">
        <v>68</v>
      </c>
      <c r="P51" s="57">
        <f t="shared" si="0"/>
        <v>32</v>
      </c>
    </row>
    <row r="52" spans="7:16" ht="15.75" thickBot="1" x14ac:dyDescent="0.3">
      <c r="G52" s="55">
        <v>49</v>
      </c>
      <c r="H52" s="56">
        <v>49</v>
      </c>
      <c r="I52" s="57">
        <v>51</v>
      </c>
      <c r="N52" s="55">
        <v>48</v>
      </c>
      <c r="O52" s="63">
        <v>69.5</v>
      </c>
      <c r="P52" s="57">
        <f t="shared" si="0"/>
        <v>30.5</v>
      </c>
    </row>
    <row r="53" spans="7:16" ht="15.75" thickBot="1" x14ac:dyDescent="0.3">
      <c r="G53" s="55">
        <v>50</v>
      </c>
      <c r="H53" s="56">
        <v>50</v>
      </c>
      <c r="I53" s="57">
        <v>50</v>
      </c>
      <c r="N53" s="55">
        <v>49</v>
      </c>
      <c r="O53" s="63">
        <v>71</v>
      </c>
      <c r="P53" s="57">
        <f t="shared" si="0"/>
        <v>29</v>
      </c>
    </row>
    <row r="54" spans="7:16" ht="15.75" thickBot="1" x14ac:dyDescent="0.3">
      <c r="G54" s="55">
        <v>51</v>
      </c>
      <c r="H54" s="56">
        <v>51</v>
      </c>
      <c r="I54" s="57">
        <v>49</v>
      </c>
      <c r="N54" s="55">
        <v>50</v>
      </c>
      <c r="O54" s="63">
        <v>72.5</v>
      </c>
      <c r="P54" s="57">
        <f t="shared" si="0"/>
        <v>27.5</v>
      </c>
    </row>
    <row r="55" spans="7:16" ht="15.75" thickBot="1" x14ac:dyDescent="0.3">
      <c r="G55" s="55">
        <v>52</v>
      </c>
      <c r="H55" s="56">
        <v>52</v>
      </c>
      <c r="I55" s="57">
        <v>48</v>
      </c>
      <c r="N55" s="55">
        <v>51</v>
      </c>
      <c r="O55" s="63">
        <v>74</v>
      </c>
      <c r="P55" s="57">
        <f t="shared" si="0"/>
        <v>26</v>
      </c>
    </row>
    <row r="56" spans="7:16" ht="15.75" thickBot="1" x14ac:dyDescent="0.3">
      <c r="G56" s="55">
        <v>53</v>
      </c>
      <c r="H56" s="56">
        <v>53</v>
      </c>
      <c r="I56" s="57">
        <v>47</v>
      </c>
      <c r="N56" s="55">
        <v>52</v>
      </c>
      <c r="O56" s="63">
        <v>75.5</v>
      </c>
      <c r="P56" s="57">
        <f t="shared" si="0"/>
        <v>24.5</v>
      </c>
    </row>
    <row r="57" spans="7:16" ht="15.75" thickBot="1" x14ac:dyDescent="0.3">
      <c r="G57" s="55">
        <v>54</v>
      </c>
      <c r="H57" s="56">
        <v>54</v>
      </c>
      <c r="I57" s="57">
        <v>46</v>
      </c>
      <c r="N57" s="55">
        <v>53</v>
      </c>
      <c r="O57" s="63">
        <v>77</v>
      </c>
      <c r="P57" s="57">
        <f t="shared" si="0"/>
        <v>23</v>
      </c>
    </row>
    <row r="58" spans="7:16" ht="15.75" thickBot="1" x14ac:dyDescent="0.3">
      <c r="G58" s="55">
        <v>55</v>
      </c>
      <c r="H58" s="56">
        <v>55</v>
      </c>
      <c r="I58" s="57">
        <v>45</v>
      </c>
      <c r="N58" s="55">
        <v>54</v>
      </c>
      <c r="O58" s="63">
        <v>78.5</v>
      </c>
      <c r="P58" s="57">
        <f t="shared" si="0"/>
        <v>21.5</v>
      </c>
    </row>
    <row r="59" spans="7:16" ht="15.75" thickBot="1" x14ac:dyDescent="0.3">
      <c r="G59" s="55">
        <v>56</v>
      </c>
      <c r="H59" s="56">
        <v>56</v>
      </c>
      <c r="I59" s="57">
        <v>44</v>
      </c>
      <c r="N59" s="55">
        <v>55</v>
      </c>
      <c r="O59" s="63">
        <v>80</v>
      </c>
      <c r="P59" s="57">
        <f t="shared" si="0"/>
        <v>20</v>
      </c>
    </row>
    <row r="60" spans="7:16" ht="15.75" thickBot="1" x14ac:dyDescent="0.3">
      <c r="G60" s="55">
        <v>57</v>
      </c>
      <c r="H60" s="56">
        <v>57</v>
      </c>
      <c r="I60" s="57">
        <v>43</v>
      </c>
      <c r="N60" s="55">
        <v>56</v>
      </c>
      <c r="O60" s="63">
        <v>81.5</v>
      </c>
      <c r="P60" s="57">
        <f t="shared" si="0"/>
        <v>18.5</v>
      </c>
    </row>
    <row r="61" spans="7:16" ht="15.75" thickBot="1" x14ac:dyDescent="0.3">
      <c r="G61" s="55">
        <v>58</v>
      </c>
      <c r="H61" s="56">
        <v>58</v>
      </c>
      <c r="I61" s="57">
        <v>42</v>
      </c>
      <c r="N61" s="55">
        <v>57</v>
      </c>
      <c r="O61" s="63">
        <v>83</v>
      </c>
      <c r="P61" s="57">
        <f t="shared" si="0"/>
        <v>17</v>
      </c>
    </row>
    <row r="62" spans="7:16" ht="15.75" thickBot="1" x14ac:dyDescent="0.3">
      <c r="G62" s="55">
        <v>59</v>
      </c>
      <c r="H62" s="56">
        <v>59</v>
      </c>
      <c r="I62" s="57">
        <v>41</v>
      </c>
      <c r="N62" s="55">
        <v>58</v>
      </c>
      <c r="O62" s="63">
        <v>84.5</v>
      </c>
      <c r="P62" s="57">
        <f t="shared" si="0"/>
        <v>15.5</v>
      </c>
    </row>
    <row r="63" spans="7:16" ht="15.75" thickBot="1" x14ac:dyDescent="0.3">
      <c r="G63" s="55">
        <v>60</v>
      </c>
      <c r="H63" s="56">
        <v>60</v>
      </c>
      <c r="I63" s="57">
        <v>40</v>
      </c>
      <c r="N63" s="55">
        <v>59</v>
      </c>
      <c r="O63" s="63">
        <v>85</v>
      </c>
      <c r="P63" s="71">
        <f t="shared" si="0"/>
        <v>14</v>
      </c>
    </row>
    <row r="64" spans="7:16" ht="15.75" thickBot="1" x14ac:dyDescent="0.3">
      <c r="G64" s="55">
        <v>61</v>
      </c>
      <c r="H64" s="56">
        <v>61</v>
      </c>
      <c r="I64" s="57">
        <v>39</v>
      </c>
      <c r="N64" s="55">
        <v>60</v>
      </c>
    </row>
    <row r="65" spans="7:15" ht="15.75" thickBot="1" x14ac:dyDescent="0.3">
      <c r="G65" s="55">
        <v>62</v>
      </c>
      <c r="H65" s="56">
        <v>62</v>
      </c>
      <c r="I65" s="57">
        <v>38</v>
      </c>
      <c r="N65" s="55">
        <v>61</v>
      </c>
      <c r="O65" s="79"/>
    </row>
    <row r="66" spans="7:15" ht="15.75" thickBot="1" x14ac:dyDescent="0.3">
      <c r="G66" s="55">
        <v>63</v>
      </c>
      <c r="H66" s="56">
        <v>63</v>
      </c>
      <c r="I66" s="57">
        <v>37</v>
      </c>
      <c r="N66" s="55">
        <v>62</v>
      </c>
      <c r="O66" s="79"/>
    </row>
    <row r="67" spans="7:15" ht="15.75" thickBot="1" x14ac:dyDescent="0.3">
      <c r="G67" s="55">
        <v>64</v>
      </c>
      <c r="H67" s="56">
        <v>64</v>
      </c>
      <c r="I67" s="57">
        <v>36</v>
      </c>
      <c r="N67" s="55">
        <v>63</v>
      </c>
      <c r="O67" s="79"/>
    </row>
    <row r="68" spans="7:15" ht="15.75" thickBot="1" x14ac:dyDescent="0.3">
      <c r="G68" s="55">
        <v>65</v>
      </c>
      <c r="H68" s="56">
        <v>65</v>
      </c>
      <c r="I68" s="57">
        <v>35</v>
      </c>
      <c r="N68" s="55">
        <v>64</v>
      </c>
      <c r="O68" s="79"/>
    </row>
    <row r="69" spans="7:15" ht="15.75" thickBot="1" x14ac:dyDescent="0.3">
      <c r="G69" s="55">
        <v>66</v>
      </c>
      <c r="H69" s="56">
        <v>66</v>
      </c>
      <c r="I69" s="57">
        <v>34</v>
      </c>
      <c r="N69" s="55">
        <v>65</v>
      </c>
      <c r="O69" s="79"/>
    </row>
    <row r="70" spans="7:15" ht="15.75" thickBot="1" x14ac:dyDescent="0.3">
      <c r="G70" s="55">
        <v>67</v>
      </c>
      <c r="H70" s="56">
        <v>67</v>
      </c>
      <c r="I70" s="57">
        <v>33</v>
      </c>
      <c r="N70" s="55">
        <v>66</v>
      </c>
      <c r="O70" s="79"/>
    </row>
    <row r="71" spans="7:15" ht="15.75" thickBot="1" x14ac:dyDescent="0.3">
      <c r="G71" s="55">
        <v>68</v>
      </c>
      <c r="H71" s="56">
        <v>68</v>
      </c>
      <c r="I71" s="57">
        <v>32</v>
      </c>
      <c r="N71" s="55">
        <v>67</v>
      </c>
      <c r="O71" s="79"/>
    </row>
    <row r="72" spans="7:15" ht="15.75" thickBot="1" x14ac:dyDescent="0.3">
      <c r="G72" s="55">
        <v>69</v>
      </c>
      <c r="H72" s="56">
        <v>69</v>
      </c>
      <c r="I72" s="57">
        <v>31</v>
      </c>
      <c r="N72" s="55">
        <v>68</v>
      </c>
      <c r="O72" s="79"/>
    </row>
    <row r="73" spans="7:15" ht="15.75" thickBot="1" x14ac:dyDescent="0.3">
      <c r="G73" s="55">
        <v>70</v>
      </c>
      <c r="H73" s="56">
        <v>70</v>
      </c>
      <c r="I73" s="71">
        <v>30</v>
      </c>
      <c r="N73" s="55">
        <v>69</v>
      </c>
      <c r="O73" s="79"/>
    </row>
    <row r="74" spans="7:15" ht="15.75" thickBot="1" x14ac:dyDescent="0.3">
      <c r="G74" s="46"/>
      <c r="H74" s="80"/>
      <c r="I74" s="81"/>
      <c r="N74" s="55">
        <v>70</v>
      </c>
      <c r="O74" s="79"/>
    </row>
    <row r="75" spans="7:15" ht="15.75" thickBot="1" x14ac:dyDescent="0.3">
      <c r="G75" s="46"/>
      <c r="H75" s="80"/>
      <c r="N75" s="55"/>
      <c r="O75" s="79"/>
    </row>
    <row r="76" spans="7:15" x14ac:dyDescent="0.25">
      <c r="G76" s="46"/>
      <c r="H76" s="80"/>
    </row>
    <row r="77" spans="7:15" x14ac:dyDescent="0.25">
      <c r="G77" s="46"/>
      <c r="H77" s="80"/>
    </row>
    <row r="78" spans="7:15" x14ac:dyDescent="0.25">
      <c r="G78" s="46"/>
      <c r="H78" s="80"/>
    </row>
    <row r="79" spans="7:15" x14ac:dyDescent="0.25">
      <c r="G79" s="46"/>
      <c r="H79" s="80"/>
    </row>
    <row r="80" spans="7:15" x14ac:dyDescent="0.25">
      <c r="G80" s="46"/>
      <c r="H80" s="80"/>
    </row>
    <row r="81" spans="7:8" x14ac:dyDescent="0.25">
      <c r="G81" s="46"/>
      <c r="H81" s="80"/>
    </row>
    <row r="82" spans="7:8" x14ac:dyDescent="0.25">
      <c r="G82" s="46"/>
      <c r="H82" s="80"/>
    </row>
    <row r="83" spans="7:8" x14ac:dyDescent="0.25">
      <c r="G83" s="46"/>
      <c r="H83" s="80"/>
    </row>
    <row r="84" spans="7:8" x14ac:dyDescent="0.25">
      <c r="G84" s="46"/>
      <c r="H84" s="80"/>
    </row>
    <row r="85" spans="7:8" x14ac:dyDescent="0.25">
      <c r="G85" s="46"/>
      <c r="H85" s="80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opLeftCell="A13" zoomScale="130" zoomScaleNormal="130" workbookViewId="0">
      <selection activeCell="E30" sqref="E30:F34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"/>
    </row>
    <row r="2" spans="1:13" x14ac:dyDescent="0.25">
      <c r="A2" s="10"/>
      <c r="C2" s="94" t="s">
        <v>85</v>
      </c>
      <c r="D2" s="12"/>
      <c r="F2" s="5"/>
      <c r="G2" s="5" t="s">
        <v>59</v>
      </c>
      <c r="H2" s="5"/>
      <c r="I2" s="84"/>
    </row>
    <row r="3" spans="1:13" ht="18.75" x14ac:dyDescent="0.3">
      <c r="A3" s="10" t="s">
        <v>9</v>
      </c>
      <c r="B3" s="13"/>
      <c r="C3" s="95">
        <f>C4+C5</f>
        <v>9600</v>
      </c>
      <c r="D3" s="14" t="s">
        <v>57</v>
      </c>
      <c r="F3" s="83" t="s">
        <v>81</v>
      </c>
      <c r="G3" s="84" t="s">
        <v>71</v>
      </c>
      <c r="H3" s="88">
        <v>49.6</v>
      </c>
      <c r="I3" s="85">
        <f>H3*10.764</f>
        <v>533.89440000000002</v>
      </c>
      <c r="K3" s="4" t="s">
        <v>74</v>
      </c>
      <c r="L3" t="s">
        <v>66</v>
      </c>
    </row>
    <row r="4" spans="1:13" ht="30" x14ac:dyDescent="0.25">
      <c r="A4" s="15" t="s">
        <v>10</v>
      </c>
      <c r="B4" s="13"/>
      <c r="C4" s="95">
        <v>2600</v>
      </c>
      <c r="D4" s="16"/>
      <c r="F4" s="102" t="s">
        <v>84</v>
      </c>
      <c r="G4" s="84" t="s">
        <v>82</v>
      </c>
      <c r="H4" s="84">
        <v>54.56</v>
      </c>
      <c r="I4" s="85">
        <f>H4*10.764</f>
        <v>587.28383999999994</v>
      </c>
    </row>
    <row r="5" spans="1:13" x14ac:dyDescent="0.25">
      <c r="A5" s="10" t="s">
        <v>11</v>
      </c>
      <c r="B5" s="13"/>
      <c r="C5" s="95">
        <v>7000</v>
      </c>
      <c r="D5" s="16"/>
      <c r="F5" s="5"/>
      <c r="G5" s="84"/>
      <c r="H5" s="84"/>
      <c r="I5" s="85"/>
    </row>
    <row r="6" spans="1:13" x14ac:dyDescent="0.25">
      <c r="A6" s="10" t="s">
        <v>12</v>
      </c>
      <c r="B6" s="13"/>
      <c r="C6" s="95">
        <f>C4</f>
        <v>2600</v>
      </c>
      <c r="D6" s="16"/>
      <c r="F6" s="5"/>
      <c r="G6" s="84"/>
      <c r="H6" s="88"/>
      <c r="I6" s="85"/>
    </row>
    <row r="7" spans="1:13" x14ac:dyDescent="0.25">
      <c r="A7" s="10" t="s">
        <v>13</v>
      </c>
      <c r="B7" s="17"/>
      <c r="C7" s="4">
        <v>0</v>
      </c>
      <c r="D7" s="18"/>
    </row>
    <row r="8" spans="1:13" x14ac:dyDescent="0.25">
      <c r="A8" s="10" t="s">
        <v>14</v>
      </c>
      <c r="B8" s="17"/>
      <c r="C8" s="4">
        <f>C9-C7</f>
        <v>60</v>
      </c>
      <c r="D8" s="103" t="s">
        <v>75</v>
      </c>
      <c r="E8" s="103">
        <v>0</v>
      </c>
      <c r="L8" s="4"/>
      <c r="M8" s="4"/>
    </row>
    <row r="9" spans="1:13" x14ac:dyDescent="0.25">
      <c r="A9" s="10" t="s">
        <v>15</v>
      </c>
      <c r="B9" s="17"/>
      <c r="C9" s="4">
        <v>60</v>
      </c>
      <c r="D9" s="104"/>
      <c r="E9" s="103">
        <v>2024</v>
      </c>
    </row>
    <row r="10" spans="1:13" ht="30" x14ac:dyDescent="0.25">
      <c r="A10" s="15" t="s">
        <v>16</v>
      </c>
      <c r="B10" s="17"/>
      <c r="C10" s="4">
        <f>90*C7/C9</f>
        <v>0</v>
      </c>
      <c r="D10" s="4"/>
      <c r="E10" s="5"/>
      <c r="F10" s="82"/>
      <c r="G10" s="82"/>
    </row>
    <row r="11" spans="1:13" x14ac:dyDescent="0.25">
      <c r="A11" s="10"/>
      <c r="B11" s="19"/>
      <c r="C11" s="96">
        <f>C10%</f>
        <v>0</v>
      </c>
      <c r="D11" s="20"/>
      <c r="E11" s="3"/>
    </row>
    <row r="12" spans="1:13" x14ac:dyDescent="0.25">
      <c r="A12" s="10" t="s">
        <v>17</v>
      </c>
      <c r="B12" s="13"/>
      <c r="C12" s="95">
        <f>C6*C11</f>
        <v>0</v>
      </c>
      <c r="D12" s="16"/>
    </row>
    <row r="13" spans="1:13" x14ac:dyDescent="0.25">
      <c r="A13" s="10" t="s">
        <v>18</v>
      </c>
      <c r="B13" s="13"/>
      <c r="C13" s="95">
        <f>C6-C12</f>
        <v>2600</v>
      </c>
      <c r="D13" s="16"/>
      <c r="H13" s="4"/>
      <c r="M13" s="82"/>
    </row>
    <row r="14" spans="1:13" x14ac:dyDescent="0.25">
      <c r="A14" s="10" t="s">
        <v>11</v>
      </c>
      <c r="B14" s="13"/>
      <c r="C14" s="95">
        <f>C5</f>
        <v>7000</v>
      </c>
      <c r="D14" s="16"/>
      <c r="F14" s="82"/>
      <c r="G14" s="82"/>
      <c r="H14" s="4"/>
    </row>
    <row r="15" spans="1:13" x14ac:dyDescent="0.25">
      <c r="B15" s="13"/>
      <c r="C15" s="95"/>
      <c r="D15" s="16"/>
      <c r="H15" s="4"/>
    </row>
    <row r="16" spans="1:13" x14ac:dyDescent="0.25">
      <c r="A16" s="21" t="s">
        <v>19</v>
      </c>
      <c r="B16" s="22"/>
      <c r="C16" s="97">
        <f>C14+C13</f>
        <v>9600</v>
      </c>
      <c r="D16" s="14"/>
      <c r="E16" s="105"/>
      <c r="H16" s="82"/>
    </row>
    <row r="17" spans="1:9" x14ac:dyDescent="0.25">
      <c r="B17" s="17"/>
      <c r="C17" s="4"/>
      <c r="D17" s="18"/>
      <c r="H17" s="82"/>
    </row>
    <row r="18" spans="1:9" ht="16.5" x14ac:dyDescent="0.3">
      <c r="A18" s="21" t="s">
        <v>66</v>
      </c>
      <c r="B18" s="5"/>
      <c r="C18" s="98">
        <v>534</v>
      </c>
      <c r="D18" s="44"/>
      <c r="E18" s="45"/>
      <c r="F18">
        <f>11500000/C18</f>
        <v>21535.580524344568</v>
      </c>
    </row>
    <row r="19" spans="1:9" x14ac:dyDescent="0.25">
      <c r="A19" s="10"/>
      <c r="B19" s="4"/>
      <c r="C19" s="99">
        <f>C18*C16</f>
        <v>5126400</v>
      </c>
      <c r="D19" t="s">
        <v>42</v>
      </c>
      <c r="E19" s="23"/>
      <c r="H19" s="82"/>
    </row>
    <row r="20" spans="1:9" x14ac:dyDescent="0.25">
      <c r="A20" s="10"/>
      <c r="B20" s="40"/>
      <c r="C20" s="40">
        <f>C19*0.98</f>
        <v>5023872</v>
      </c>
      <c r="D20" t="s">
        <v>20</v>
      </c>
      <c r="E20" s="24"/>
      <c r="F20" s="6"/>
      <c r="H20" s="82"/>
    </row>
    <row r="21" spans="1:9" x14ac:dyDescent="0.25">
      <c r="A21" s="10"/>
      <c r="C21" s="40">
        <f>C19*80%</f>
        <v>4101120</v>
      </c>
      <c r="D21" t="s">
        <v>21</v>
      </c>
      <c r="E21" s="24"/>
      <c r="F21" s="40"/>
    </row>
    <row r="22" spans="1:9" x14ac:dyDescent="0.25">
      <c r="A22" s="10"/>
      <c r="E22" s="40"/>
    </row>
    <row r="23" spans="1:9" x14ac:dyDescent="0.25">
      <c r="A23" s="25" t="s">
        <v>22</v>
      </c>
      <c r="B23" s="26"/>
      <c r="C23" s="100">
        <f>C4*D23</f>
        <v>1527240.0000000002</v>
      </c>
      <c r="D23" s="27">
        <f>C18*1.1</f>
        <v>587.40000000000009</v>
      </c>
      <c r="E23" s="40"/>
    </row>
    <row r="24" spans="1:9" x14ac:dyDescent="0.25">
      <c r="A24" s="126" t="s">
        <v>23</v>
      </c>
      <c r="B24" s="122"/>
      <c r="C24" s="122">
        <f>433.4*10438</f>
        <v>4523829.2</v>
      </c>
    </row>
    <row r="25" spans="1:9" x14ac:dyDescent="0.25">
      <c r="A25" s="28" t="s">
        <v>24</v>
      </c>
      <c r="B25" s="11"/>
      <c r="C25" s="40">
        <f>C19*0.025/12</f>
        <v>10680</v>
      </c>
      <c r="D25" s="24"/>
    </row>
    <row r="26" spans="1:9" x14ac:dyDescent="0.25">
      <c r="C26" s="40"/>
      <c r="D26" s="24"/>
      <c r="F26" s="84" t="s">
        <v>78</v>
      </c>
    </row>
    <row r="27" spans="1:9" x14ac:dyDescent="0.25">
      <c r="A27" s="5" t="s">
        <v>79</v>
      </c>
      <c r="B27" s="5"/>
      <c r="C27" s="101"/>
      <c r="D27" s="86"/>
    </row>
    <row r="28" spans="1:9" x14ac:dyDescent="0.25">
      <c r="D28" s="82"/>
    </row>
    <row r="29" spans="1:9" x14ac:dyDescent="0.25">
      <c r="D29"/>
      <c r="E29" s="129"/>
      <c r="F29" s="129"/>
      <c r="G29" s="3"/>
      <c r="H29" s="3"/>
    </row>
    <row r="30" spans="1:9" ht="18.75" x14ac:dyDescent="0.3">
      <c r="D30"/>
      <c r="E30" s="109" t="s">
        <v>76</v>
      </c>
      <c r="F30" s="109"/>
      <c r="G30" s="3"/>
      <c r="H30" s="87">
        <f>F32/C18</f>
        <v>9600</v>
      </c>
      <c r="I30" s="40">
        <f>C13-H30</f>
        <v>-7000</v>
      </c>
    </row>
    <row r="31" spans="1:9" ht="18.75" x14ac:dyDescent="0.3">
      <c r="D31"/>
      <c r="E31" s="109" t="s">
        <v>80</v>
      </c>
      <c r="F31" s="109"/>
      <c r="G31" s="3"/>
      <c r="H31" s="3"/>
    </row>
    <row r="32" spans="1:9" ht="18.75" x14ac:dyDescent="0.3">
      <c r="D32"/>
      <c r="E32" s="106" t="s">
        <v>42</v>
      </c>
      <c r="F32" s="106">
        <f>C19</f>
        <v>5126400</v>
      </c>
      <c r="G32" s="3"/>
      <c r="H32" s="3"/>
    </row>
    <row r="33" spans="1:8" ht="18.75" x14ac:dyDescent="0.3">
      <c r="D33"/>
      <c r="E33" s="106" t="s">
        <v>20</v>
      </c>
      <c r="F33" s="106">
        <f>F32*98%</f>
        <v>5023872</v>
      </c>
      <c r="G33" s="3"/>
      <c r="H33" s="87">
        <f>F32*80</f>
        <v>410112000</v>
      </c>
    </row>
    <row r="34" spans="1:8" ht="18.75" x14ac:dyDescent="0.3">
      <c r="D34"/>
      <c r="E34" s="106" t="s">
        <v>21</v>
      </c>
      <c r="F34" s="106">
        <f>F32*80%</f>
        <v>4101120</v>
      </c>
      <c r="G34" s="3"/>
      <c r="H34" s="3"/>
    </row>
    <row r="35" spans="1:8" x14ac:dyDescent="0.25">
      <c r="D35"/>
      <c r="E35" s="129"/>
      <c r="F35" s="129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56"/>
  <sheetViews>
    <sheetView tabSelected="1" zoomScaleNormal="100" workbookViewId="0">
      <selection activeCell="G7" sqref="G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style="112" customWidth="1"/>
    <col min="11" max="13" width="0" style="112" hidden="1" customWidth="1"/>
    <col min="14" max="14" width="9.5703125" style="112" customWidth="1"/>
    <col min="15" max="17" width="12.85546875" style="112" customWidth="1"/>
    <col min="18" max="18" width="16.140625" style="112" customWidth="1"/>
    <col min="19" max="19" width="13.85546875" style="112" customWidth="1"/>
    <col min="20" max="20" width="19.28515625" style="112" customWidth="1"/>
    <col min="21" max="21" width="6.28515625" style="112" customWidth="1"/>
    <col min="22" max="26" width="9.140625" style="112"/>
    <col min="27" max="27" width="10.42578125" style="112" bestFit="1" customWidth="1"/>
    <col min="28" max="29" width="9.140625" style="112"/>
    <col min="31" max="31" width="10.42578125" bestFit="1" customWidth="1"/>
  </cols>
  <sheetData>
    <row r="1" spans="1:35" s="1" customFormat="1" ht="60" x14ac:dyDescent="0.25">
      <c r="A1" s="1" t="s">
        <v>0</v>
      </c>
      <c r="B1" s="1" t="s">
        <v>4</v>
      </c>
      <c r="C1" s="1" t="s">
        <v>73</v>
      </c>
      <c r="D1" s="1" t="s">
        <v>6</v>
      </c>
      <c r="E1" s="1" t="s">
        <v>1</v>
      </c>
      <c r="F1" s="1" t="s">
        <v>5</v>
      </c>
      <c r="G1" s="1" t="s">
        <v>7</v>
      </c>
      <c r="H1" s="1" t="s">
        <v>8</v>
      </c>
      <c r="I1" s="1" t="s">
        <v>2</v>
      </c>
      <c r="J1" s="111" t="s">
        <v>3</v>
      </c>
      <c r="K1" s="111"/>
      <c r="L1" s="111"/>
      <c r="M1" s="111"/>
      <c r="N1" s="111"/>
      <c r="O1" s="111" t="s">
        <v>66</v>
      </c>
      <c r="P1" s="111" t="s">
        <v>72</v>
      </c>
      <c r="Q1" s="111" t="s">
        <v>65</v>
      </c>
      <c r="R1" s="111" t="s">
        <v>1</v>
      </c>
      <c r="S1" s="111" t="s">
        <v>66</v>
      </c>
      <c r="T1" s="111"/>
      <c r="U1" s="111"/>
      <c r="V1" s="111"/>
      <c r="W1" s="111"/>
      <c r="X1" s="111"/>
      <c r="Y1" s="111"/>
      <c r="Z1" s="111"/>
      <c r="AA1" s="111"/>
      <c r="AB1" s="111"/>
      <c r="AC1" s="111"/>
    </row>
    <row r="2" spans="1:35" x14ac:dyDescent="0.25">
      <c r="B2">
        <v>556</v>
      </c>
      <c r="C2">
        <f>B2*1.1</f>
        <v>611.6</v>
      </c>
      <c r="D2" s="2">
        <f>C2*1.2</f>
        <v>733.92</v>
      </c>
      <c r="E2" s="2">
        <v>5488000</v>
      </c>
      <c r="F2" s="2">
        <f t="shared" ref="F2:F15" si="0">ROUND((E2/B2),0)</f>
        <v>9871</v>
      </c>
      <c r="G2" s="89">
        <f t="shared" ref="G2:G15" si="1">ROUND((E2/C2),0)</f>
        <v>8973</v>
      </c>
      <c r="H2">
        <f t="shared" ref="H2:H15" si="2">ROUND((E2/D2),0)</f>
        <v>7478</v>
      </c>
      <c r="N2" s="5">
        <v>33.9</v>
      </c>
      <c r="O2" s="127">
        <f>N2*10.764</f>
        <v>364.89959999999996</v>
      </c>
      <c r="P2" s="128">
        <f>O2*1.1</f>
        <v>401.38956000000002</v>
      </c>
      <c r="Q2" s="128">
        <f>O2</f>
        <v>364.89959999999996</v>
      </c>
      <c r="R2" s="128">
        <v>3430000</v>
      </c>
      <c r="S2" s="128">
        <f>R2/Q2</f>
        <v>9399.8458754134026</v>
      </c>
      <c r="T2" s="114"/>
      <c r="AA2" s="115"/>
    </row>
    <row r="3" spans="1:35" x14ac:dyDescent="0.25">
      <c r="B3">
        <v>644</v>
      </c>
      <c r="C3">
        <f>B3*1.1</f>
        <v>708.40000000000009</v>
      </c>
      <c r="D3" s="2">
        <f>C3*1.2</f>
        <v>850.08</v>
      </c>
      <c r="E3" s="2">
        <v>5100000</v>
      </c>
      <c r="F3" s="2">
        <f t="shared" si="0"/>
        <v>7919</v>
      </c>
      <c r="G3" s="89">
        <f t="shared" si="1"/>
        <v>7199</v>
      </c>
      <c r="H3">
        <f t="shared" si="2"/>
        <v>5999</v>
      </c>
      <c r="N3" s="5">
        <v>29.9</v>
      </c>
      <c r="O3" s="127">
        <f>N3*10.764</f>
        <v>321.84359999999998</v>
      </c>
      <c r="P3" s="128">
        <f t="shared" ref="P3:P9" si="3">O3*1.1</f>
        <v>354.02796000000001</v>
      </c>
      <c r="Q3" s="128">
        <f t="shared" ref="Q3:Q13" si="4">O3</f>
        <v>321.84359999999998</v>
      </c>
      <c r="R3" s="128">
        <v>3373750</v>
      </c>
      <c r="S3" s="128">
        <f t="shared" ref="S3:S9" si="5">R3/O3</f>
        <v>10482.576008968332</v>
      </c>
      <c r="T3" s="114"/>
      <c r="AE3" s="42"/>
    </row>
    <row r="4" spans="1:35" x14ac:dyDescent="0.25">
      <c r="B4" s="82">
        <v>700</v>
      </c>
      <c r="C4">
        <f>B4*1.1</f>
        <v>770.00000000000011</v>
      </c>
      <c r="D4" s="2">
        <f t="shared" ref="D4:D12" si="6">C4*1.2</f>
        <v>924.00000000000011</v>
      </c>
      <c r="E4" s="2">
        <v>5800000</v>
      </c>
      <c r="F4" s="2">
        <f t="shared" si="0"/>
        <v>8286</v>
      </c>
      <c r="G4" s="89">
        <f t="shared" si="1"/>
        <v>7532</v>
      </c>
      <c r="H4">
        <f t="shared" si="2"/>
        <v>6277</v>
      </c>
      <c r="O4" s="113"/>
      <c r="P4" s="114">
        <f t="shared" si="3"/>
        <v>0</v>
      </c>
      <c r="Q4" s="114">
        <f t="shared" si="4"/>
        <v>0</v>
      </c>
      <c r="R4" s="114"/>
      <c r="S4" s="114" t="e">
        <f t="shared" si="5"/>
        <v>#DIV/0!</v>
      </c>
      <c r="T4" s="114"/>
    </row>
    <row r="5" spans="1:35" x14ac:dyDescent="0.25">
      <c r="B5" s="82">
        <v>640</v>
      </c>
      <c r="C5">
        <f>B5*1.1</f>
        <v>704</v>
      </c>
      <c r="D5" s="2">
        <f t="shared" si="6"/>
        <v>844.8</v>
      </c>
      <c r="E5" s="2">
        <v>6000000</v>
      </c>
      <c r="F5" s="2">
        <f t="shared" si="0"/>
        <v>9375</v>
      </c>
      <c r="G5" s="89">
        <f t="shared" si="1"/>
        <v>8523</v>
      </c>
      <c r="H5">
        <f t="shared" si="2"/>
        <v>7102</v>
      </c>
      <c r="O5" s="113"/>
      <c r="P5" s="114">
        <f t="shared" si="3"/>
        <v>0</v>
      </c>
      <c r="Q5" s="114">
        <f t="shared" si="4"/>
        <v>0</v>
      </c>
      <c r="R5" s="114"/>
      <c r="S5" s="114" t="e">
        <f t="shared" si="5"/>
        <v>#DIV/0!</v>
      </c>
      <c r="T5" s="114" t="e">
        <f>R5/Q5</f>
        <v>#DIV/0!</v>
      </c>
    </row>
    <row r="6" spans="1:35" x14ac:dyDescent="0.25">
      <c r="B6">
        <v>528</v>
      </c>
      <c r="C6">
        <f>B6*1.1</f>
        <v>580.80000000000007</v>
      </c>
      <c r="D6" s="2">
        <f t="shared" si="6"/>
        <v>696.96</v>
      </c>
      <c r="E6" s="2">
        <v>4930000</v>
      </c>
      <c r="F6" s="2">
        <f t="shared" si="0"/>
        <v>9337</v>
      </c>
      <c r="G6" s="89">
        <f t="shared" si="1"/>
        <v>8488</v>
      </c>
      <c r="H6">
        <f t="shared" si="2"/>
        <v>7074</v>
      </c>
      <c r="O6" s="113"/>
      <c r="P6" s="114">
        <f t="shared" si="3"/>
        <v>0</v>
      </c>
      <c r="Q6" s="114">
        <f t="shared" si="4"/>
        <v>0</v>
      </c>
      <c r="R6" s="114"/>
      <c r="S6" s="114" t="e">
        <f t="shared" si="5"/>
        <v>#DIV/0!</v>
      </c>
      <c r="T6" s="114"/>
      <c r="AI6" t="s">
        <v>43</v>
      </c>
    </row>
    <row r="7" spans="1:35" x14ac:dyDescent="0.25">
      <c r="B7">
        <v>556</v>
      </c>
      <c r="C7">
        <f>B7*1.1</f>
        <v>611.6</v>
      </c>
      <c r="D7" s="2">
        <f t="shared" si="6"/>
        <v>733.92</v>
      </c>
      <c r="E7" s="2">
        <v>4900000</v>
      </c>
      <c r="F7" s="2">
        <f t="shared" si="0"/>
        <v>8813</v>
      </c>
      <c r="G7">
        <f t="shared" si="1"/>
        <v>8012</v>
      </c>
      <c r="H7">
        <f t="shared" si="2"/>
        <v>6676</v>
      </c>
      <c r="O7" s="114"/>
      <c r="P7" s="114">
        <f t="shared" si="3"/>
        <v>0</v>
      </c>
      <c r="Q7" s="114">
        <f t="shared" si="4"/>
        <v>0</v>
      </c>
      <c r="R7" s="114"/>
      <c r="S7" s="114" t="e">
        <f t="shared" si="5"/>
        <v>#DIV/0!</v>
      </c>
      <c r="T7" s="114"/>
    </row>
    <row r="8" spans="1:35" x14ac:dyDescent="0.25">
      <c r="D8" s="2">
        <f t="shared" si="6"/>
        <v>0</v>
      </c>
      <c r="E8" s="2"/>
      <c r="F8" s="2" t="e">
        <f t="shared" si="0"/>
        <v>#DIV/0!</v>
      </c>
      <c r="G8" t="e">
        <f t="shared" si="1"/>
        <v>#DIV/0!</v>
      </c>
      <c r="H8" t="e">
        <f t="shared" si="2"/>
        <v>#DIV/0!</v>
      </c>
      <c r="O8" s="114"/>
      <c r="P8" s="114">
        <f t="shared" si="3"/>
        <v>0</v>
      </c>
      <c r="Q8" s="114">
        <f t="shared" si="4"/>
        <v>0</v>
      </c>
      <c r="R8" s="114"/>
      <c r="S8" s="114" t="e">
        <f t="shared" si="5"/>
        <v>#DIV/0!</v>
      </c>
      <c r="T8" s="114"/>
    </row>
    <row r="9" spans="1:35" x14ac:dyDescent="0.25">
      <c r="D9" s="2">
        <f t="shared" si="6"/>
        <v>0</v>
      </c>
      <c r="E9" s="2"/>
      <c r="F9" s="2" t="e">
        <f t="shared" si="0"/>
        <v>#DIV/0!</v>
      </c>
      <c r="G9" t="e">
        <f t="shared" si="1"/>
        <v>#DIV/0!</v>
      </c>
      <c r="H9" t="e">
        <f t="shared" si="2"/>
        <v>#DIV/0!</v>
      </c>
      <c r="O9" s="114"/>
      <c r="P9" s="114">
        <f t="shared" si="3"/>
        <v>0</v>
      </c>
      <c r="Q9" s="114">
        <f t="shared" si="4"/>
        <v>0</v>
      </c>
      <c r="R9" s="114"/>
      <c r="S9" s="114" t="e">
        <f t="shared" si="5"/>
        <v>#DIV/0!</v>
      </c>
      <c r="T9" s="114"/>
    </row>
    <row r="10" spans="1:35" x14ac:dyDescent="0.25">
      <c r="D10" s="2">
        <f t="shared" si="6"/>
        <v>0</v>
      </c>
      <c r="E10" s="2"/>
      <c r="F10" s="2" t="e">
        <f t="shared" si="0"/>
        <v>#DIV/0!</v>
      </c>
      <c r="G10" t="e">
        <f t="shared" si="1"/>
        <v>#DIV/0!</v>
      </c>
      <c r="H10" t="e">
        <f t="shared" si="2"/>
        <v>#DIV/0!</v>
      </c>
      <c r="I10">
        <f>T10</f>
        <v>0</v>
      </c>
      <c r="J10" s="112">
        <f>U10</f>
        <v>0</v>
      </c>
      <c r="Q10" s="114">
        <f t="shared" si="4"/>
        <v>0</v>
      </c>
      <c r="R10" s="114"/>
      <c r="S10" s="114"/>
    </row>
    <row r="11" spans="1:35" ht="16.5" x14ac:dyDescent="0.3">
      <c r="D11" s="2">
        <f t="shared" si="6"/>
        <v>0</v>
      </c>
      <c r="E11" s="2"/>
      <c r="F11" s="2" t="e">
        <f t="shared" si="0"/>
        <v>#DIV/0!</v>
      </c>
      <c r="G11" t="e">
        <f t="shared" si="1"/>
        <v>#DIV/0!</v>
      </c>
      <c r="H11" t="e">
        <f t="shared" si="2"/>
        <v>#DIV/0!</v>
      </c>
      <c r="I11">
        <f>T11</f>
        <v>0</v>
      </c>
      <c r="J11" s="112">
        <f>U11</f>
        <v>0</v>
      </c>
      <c r="Q11" s="114">
        <f t="shared" si="4"/>
        <v>0</v>
      </c>
      <c r="R11" s="114"/>
      <c r="S11" s="114"/>
      <c r="V11" s="116"/>
      <c r="W11" s="117"/>
      <c r="X11" s="117"/>
      <c r="Y11" s="117"/>
      <c r="Z11" s="117"/>
      <c r="AA11" s="117"/>
      <c r="AB11" s="117"/>
      <c r="AC11" s="117"/>
    </row>
    <row r="12" spans="1:35" ht="18.75" x14ac:dyDescent="0.25">
      <c r="D12" s="2">
        <f t="shared" si="6"/>
        <v>0</v>
      </c>
      <c r="E12" s="2"/>
      <c r="F12" t="e">
        <f t="shared" si="0"/>
        <v>#DIV/0!</v>
      </c>
      <c r="G12" t="e">
        <f t="shared" si="1"/>
        <v>#DIV/0!</v>
      </c>
      <c r="H12" t="e">
        <f t="shared" si="2"/>
        <v>#DIV/0!</v>
      </c>
      <c r="I12">
        <f>T12</f>
        <v>0</v>
      </c>
      <c r="J12" s="112">
        <f>U12</f>
        <v>0</v>
      </c>
      <c r="Q12" s="114">
        <f t="shared" si="4"/>
        <v>0</v>
      </c>
      <c r="R12" s="114"/>
      <c r="S12" s="114"/>
      <c r="V12" s="118"/>
    </row>
    <row r="13" spans="1:35" x14ac:dyDescent="0.25">
      <c r="E13" s="2"/>
      <c r="F13" t="e">
        <f t="shared" si="0"/>
        <v>#DIV/0!</v>
      </c>
      <c r="G13" t="e">
        <f t="shared" si="1"/>
        <v>#DIV/0!</v>
      </c>
      <c r="H13" t="e">
        <f t="shared" si="2"/>
        <v>#DIV/0!</v>
      </c>
      <c r="I13">
        <f>T13</f>
        <v>0</v>
      </c>
      <c r="J13" s="112">
        <f>U13</f>
        <v>0</v>
      </c>
      <c r="Q13" s="114">
        <f t="shared" si="4"/>
        <v>0</v>
      </c>
      <c r="R13" s="114"/>
      <c r="S13" s="114"/>
    </row>
    <row r="14" spans="1:35" x14ac:dyDescent="0.25">
      <c r="C14">
        <f t="shared" ref="C14" si="7">B14*1.1</f>
        <v>0</v>
      </c>
      <c r="D14">
        <f t="shared" ref="D14:D15" si="8">C14*1.2</f>
        <v>0</v>
      </c>
      <c r="E14" s="2"/>
      <c r="F14" t="e">
        <f t="shared" si="0"/>
        <v>#DIV/0!</v>
      </c>
      <c r="G14" t="e">
        <f t="shared" si="1"/>
        <v>#DIV/0!</v>
      </c>
      <c r="H14" t="e">
        <f t="shared" si="2"/>
        <v>#DIV/0!</v>
      </c>
      <c r="I14">
        <f>T14</f>
        <v>0</v>
      </c>
      <c r="J14" s="112">
        <f>U14</f>
        <v>0</v>
      </c>
      <c r="O14" s="119"/>
      <c r="P14" s="119"/>
      <c r="Q14" s="119"/>
      <c r="R14" s="120"/>
      <c r="S14" s="120"/>
      <c r="T14" s="119"/>
      <c r="U14" s="119"/>
      <c r="V14" s="119"/>
      <c r="W14" s="119"/>
      <c r="X14" s="119"/>
    </row>
    <row r="15" spans="1:35" x14ac:dyDescent="0.25">
      <c r="C15">
        <f t="shared" ref="C15" si="9">B15*1.2</f>
        <v>0</v>
      </c>
      <c r="D15">
        <f t="shared" si="8"/>
        <v>0</v>
      </c>
      <c r="E15" s="2"/>
      <c r="F15" t="e">
        <f t="shared" si="0"/>
        <v>#DIV/0!</v>
      </c>
      <c r="G15" t="e">
        <f t="shared" si="1"/>
        <v>#DIV/0!</v>
      </c>
      <c r="H15" t="e">
        <f t="shared" si="2"/>
        <v>#DIV/0!</v>
      </c>
      <c r="I15">
        <f>T15</f>
        <v>0</v>
      </c>
      <c r="J15" s="112">
        <f>U15</f>
        <v>0</v>
      </c>
      <c r="O15" s="119"/>
      <c r="P15" s="119"/>
      <c r="Q15" s="119"/>
      <c r="R15" s="120"/>
      <c r="S15" s="120"/>
      <c r="T15" s="119"/>
      <c r="U15" s="119"/>
      <c r="V15" s="119"/>
      <c r="W15" s="119"/>
      <c r="X15" s="119"/>
    </row>
    <row r="16" spans="1:35" x14ac:dyDescent="0.25">
      <c r="C16">
        <f t="shared" ref="C16:C19" si="10">B16*1.2</f>
        <v>0</v>
      </c>
      <c r="D16">
        <f t="shared" ref="D16:D19" si="11">C16*1.2</f>
        <v>0</v>
      </c>
      <c r="E16" s="2"/>
      <c r="F16" t="e">
        <f t="shared" ref="F16:F19" si="12">ROUND((E16/B16),0)</f>
        <v>#DIV/0!</v>
      </c>
      <c r="G16" t="e">
        <f t="shared" ref="G16:G19" si="13">ROUND((E16/C16),0)</f>
        <v>#DIV/0!</v>
      </c>
      <c r="H16" t="e">
        <f t="shared" ref="H16:H19" si="14">ROUND((E16/D16),0)</f>
        <v>#DIV/0!</v>
      </c>
      <c r="I16">
        <f t="shared" ref="I16:J19" si="15">T16</f>
        <v>0</v>
      </c>
      <c r="J16" s="112">
        <f t="shared" si="15"/>
        <v>0</v>
      </c>
      <c r="O16" s="119"/>
      <c r="P16" s="119"/>
      <c r="Q16" s="119"/>
      <c r="R16" s="120"/>
      <c r="S16" s="120"/>
      <c r="T16" s="119"/>
      <c r="U16" s="119"/>
      <c r="V16" s="119"/>
      <c r="W16" s="119"/>
      <c r="X16" s="119"/>
    </row>
    <row r="17" spans="1:29" x14ac:dyDescent="0.25">
      <c r="C17">
        <f t="shared" si="10"/>
        <v>0</v>
      </c>
      <c r="D17">
        <f t="shared" si="11"/>
        <v>0</v>
      </c>
      <c r="E17" s="2"/>
      <c r="F17" t="e">
        <f t="shared" si="12"/>
        <v>#DIV/0!</v>
      </c>
      <c r="G17" t="e">
        <f t="shared" si="13"/>
        <v>#DIV/0!</v>
      </c>
      <c r="H17" t="e">
        <f t="shared" si="14"/>
        <v>#DIV/0!</v>
      </c>
      <c r="I17">
        <f t="shared" si="15"/>
        <v>0</v>
      </c>
      <c r="J17" s="112">
        <f t="shared" si="15"/>
        <v>0</v>
      </c>
      <c r="R17" s="114"/>
      <c r="S17" s="114"/>
    </row>
    <row r="18" spans="1:29" x14ac:dyDescent="0.25">
      <c r="C18">
        <f t="shared" si="10"/>
        <v>0</v>
      </c>
      <c r="D18">
        <f t="shared" si="11"/>
        <v>0</v>
      </c>
      <c r="E18" s="2">
        <f t="shared" ref="E18:E19" si="16">R18</f>
        <v>0</v>
      </c>
      <c r="F18" t="e">
        <f t="shared" si="12"/>
        <v>#DIV/0!</v>
      </c>
      <c r="G18" t="e">
        <f t="shared" si="13"/>
        <v>#DIV/0!</v>
      </c>
      <c r="H18" t="e">
        <f t="shared" si="14"/>
        <v>#DIV/0!</v>
      </c>
      <c r="I18">
        <f t="shared" si="15"/>
        <v>0</v>
      </c>
      <c r="J18" s="112">
        <f t="shared" si="15"/>
        <v>0</v>
      </c>
      <c r="R18" s="114"/>
      <c r="S18" s="114"/>
    </row>
    <row r="19" spans="1:29" x14ac:dyDescent="0.25">
      <c r="C19">
        <f t="shared" si="10"/>
        <v>0</v>
      </c>
      <c r="D19">
        <f t="shared" si="11"/>
        <v>0</v>
      </c>
      <c r="E19" s="2">
        <f t="shared" si="16"/>
        <v>0</v>
      </c>
      <c r="F19" t="e">
        <f t="shared" si="12"/>
        <v>#DIV/0!</v>
      </c>
      <c r="G19" t="e">
        <f t="shared" si="13"/>
        <v>#DIV/0!</v>
      </c>
      <c r="H19" t="e">
        <f t="shared" si="14"/>
        <v>#DIV/0!</v>
      </c>
      <c r="I19">
        <f t="shared" si="15"/>
        <v>0</v>
      </c>
      <c r="J19" s="112">
        <f t="shared" si="15"/>
        <v>0</v>
      </c>
      <c r="R19" s="114"/>
      <c r="S19" s="114"/>
    </row>
    <row r="20" spans="1:29" s="6" customFormat="1" x14ac:dyDescent="0.25">
      <c r="A20" s="89"/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</row>
    <row r="21" spans="1:29" s="6" customFormat="1" ht="16.5" x14ac:dyDescent="0.3">
      <c r="A21" s="89"/>
      <c r="B21" s="89"/>
      <c r="C21" s="89"/>
      <c r="D21" s="89"/>
      <c r="E21" s="89"/>
      <c r="F21" s="31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</row>
    <row r="22" spans="1:29" s="6" customFormat="1" x14ac:dyDescent="0.25">
      <c r="A22" s="89"/>
      <c r="B22" s="89"/>
      <c r="C22" s="89"/>
      <c r="D22" s="89"/>
      <c r="E22" s="89"/>
      <c r="F22" s="124" t="s">
        <v>67</v>
      </c>
      <c r="G22" s="90"/>
      <c r="H22" s="90"/>
      <c r="I22" s="90"/>
      <c r="J22" s="90"/>
      <c r="K22" s="90"/>
      <c r="L22" s="90"/>
      <c r="M22" s="90"/>
      <c r="N22" s="90"/>
      <c r="O22" s="90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</row>
    <row r="23" spans="1:29" s="6" customFormat="1" ht="16.5" x14ac:dyDescent="0.3">
      <c r="B23" s="89"/>
      <c r="C23" s="89" t="s">
        <v>77</v>
      </c>
      <c r="D23" s="89"/>
      <c r="E23" s="31"/>
      <c r="F23" s="91" t="s">
        <v>66</v>
      </c>
      <c r="G23" s="91">
        <v>394</v>
      </c>
      <c r="H23" s="90"/>
      <c r="I23" s="90">
        <f>G23*9500</f>
        <v>3743000</v>
      </c>
      <c r="J23" s="90"/>
      <c r="K23" s="90"/>
      <c r="L23" s="90"/>
      <c r="M23" s="90"/>
      <c r="N23" s="90"/>
      <c r="O23" s="90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</row>
    <row r="24" spans="1:29" s="6" customFormat="1" x14ac:dyDescent="0.25">
      <c r="B24" s="90"/>
      <c r="C24" s="123" t="s">
        <v>83</v>
      </c>
      <c r="D24" s="123">
        <v>4700000</v>
      </c>
      <c r="E24" s="90"/>
      <c r="F24" s="91" t="s">
        <v>62</v>
      </c>
      <c r="G24" s="91">
        <v>0</v>
      </c>
      <c r="H24" s="90"/>
      <c r="I24" s="90"/>
      <c r="J24" s="90"/>
      <c r="K24" s="90"/>
      <c r="L24" s="90"/>
      <c r="M24" s="90"/>
      <c r="N24" s="90"/>
      <c r="O24" s="90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</row>
    <row r="25" spans="1:29" s="6" customFormat="1" x14ac:dyDescent="0.25">
      <c r="B25" s="90"/>
      <c r="C25" s="123"/>
      <c r="D25" s="123"/>
      <c r="E25" s="90"/>
      <c r="F25" s="91" t="s">
        <v>68</v>
      </c>
      <c r="G25" s="91">
        <v>0</v>
      </c>
      <c r="H25" s="90"/>
      <c r="I25" s="90"/>
      <c r="J25" s="90"/>
      <c r="K25" s="90"/>
      <c r="L25" s="90"/>
      <c r="M25" s="90"/>
      <c r="N25" s="90"/>
      <c r="O25" s="90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</row>
    <row r="26" spans="1:29" s="6" customFormat="1" x14ac:dyDescent="0.25">
      <c r="B26" s="90"/>
      <c r="C26" s="123"/>
      <c r="D26" s="123"/>
      <c r="E26" s="90"/>
      <c r="F26" s="92" t="s">
        <v>69</v>
      </c>
      <c r="G26" s="92">
        <f>G23+G24+G25</f>
        <v>394</v>
      </c>
      <c r="H26" s="90"/>
      <c r="I26" s="90"/>
      <c r="J26" s="90"/>
      <c r="K26" s="90"/>
      <c r="L26" s="90"/>
      <c r="M26" s="90"/>
      <c r="N26" s="90"/>
      <c r="O26" s="90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</row>
    <row r="27" spans="1:29" s="6" customFormat="1" x14ac:dyDescent="0.25">
      <c r="B27" s="90"/>
      <c r="C27" s="123"/>
      <c r="D27" s="123"/>
      <c r="E27" s="90"/>
      <c r="F27" s="91"/>
      <c r="G27" s="91"/>
      <c r="H27" s="90"/>
      <c r="I27" s="90"/>
      <c r="J27" s="90"/>
      <c r="K27" s="90"/>
      <c r="L27" s="90"/>
      <c r="M27" s="90"/>
      <c r="N27" s="90"/>
      <c r="O27" s="90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</row>
    <row r="28" spans="1:29" s="6" customFormat="1" x14ac:dyDescent="0.25">
      <c r="B28" s="90"/>
      <c r="C28" s="90"/>
      <c r="D28" s="123"/>
      <c r="E28" s="90"/>
      <c r="F28" s="91" t="s">
        <v>61</v>
      </c>
      <c r="G28" s="91">
        <v>0</v>
      </c>
      <c r="H28" s="90"/>
      <c r="I28" s="90" t="e">
        <f>G34/G28</f>
        <v>#DIV/0!</v>
      </c>
      <c r="J28" s="90"/>
      <c r="K28" s="90"/>
      <c r="L28" s="90"/>
      <c r="M28" s="90"/>
      <c r="N28" s="90"/>
      <c r="O28" s="90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</row>
    <row r="29" spans="1:29" s="6" customFormat="1" x14ac:dyDescent="0.25">
      <c r="B29" s="90"/>
      <c r="C29" s="90"/>
      <c r="D29" s="123"/>
      <c r="E29" s="90"/>
      <c r="F29" s="91" t="s">
        <v>62</v>
      </c>
      <c r="G29" s="91">
        <v>0</v>
      </c>
      <c r="H29" s="90"/>
      <c r="I29" s="90"/>
      <c r="J29" s="90"/>
      <c r="K29" s="90"/>
      <c r="L29" s="90"/>
      <c r="M29" s="90"/>
      <c r="N29" s="90"/>
      <c r="O29" s="90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</row>
    <row r="30" spans="1:29" s="6" customFormat="1" x14ac:dyDescent="0.25">
      <c r="B30" s="90"/>
      <c r="C30" s="90"/>
      <c r="D30" s="90"/>
      <c r="E30" s="90"/>
      <c r="F30" s="91" t="s">
        <v>60</v>
      </c>
      <c r="G30" s="91">
        <v>0</v>
      </c>
      <c r="H30" s="90"/>
      <c r="I30" s="90"/>
      <c r="J30" s="90"/>
      <c r="K30" s="90"/>
      <c r="L30" s="90"/>
      <c r="M30" s="90"/>
      <c r="N30" s="90"/>
      <c r="O30" s="90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</row>
    <row r="31" spans="1:29" s="6" customFormat="1" x14ac:dyDescent="0.25">
      <c r="B31" s="90"/>
      <c r="C31" s="93"/>
      <c r="D31" s="93"/>
      <c r="E31" s="90"/>
      <c r="F31" s="92" t="s">
        <v>63</v>
      </c>
      <c r="G31" s="92">
        <f>SUM(G28:G30)</f>
        <v>0</v>
      </c>
      <c r="H31" s="90"/>
      <c r="I31" s="90" t="e">
        <f>I23/G31</f>
        <v>#DIV/0!</v>
      </c>
      <c r="J31" s="90"/>
      <c r="K31" s="90"/>
      <c r="L31" s="90"/>
      <c r="M31" s="90"/>
      <c r="N31" s="90"/>
      <c r="O31" s="125"/>
      <c r="P31" s="121"/>
      <c r="Q31" s="121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</row>
    <row r="32" spans="1:29" s="6" customFormat="1" x14ac:dyDescent="0.25">
      <c r="B32" s="90"/>
      <c r="C32" s="93"/>
      <c r="D32" s="93"/>
      <c r="E32" s="90"/>
      <c r="F32" s="92" t="s">
        <v>64</v>
      </c>
      <c r="G32" s="91">
        <f>G31</f>
        <v>0</v>
      </c>
      <c r="H32" s="90" t="e">
        <f>G31/G32</f>
        <v>#DIV/0!</v>
      </c>
      <c r="I32" s="90" t="s">
        <v>44</v>
      </c>
      <c r="J32" s="90"/>
      <c r="K32" s="90"/>
      <c r="L32" s="90"/>
      <c r="M32" s="90"/>
      <c r="N32" s="90"/>
      <c r="O32" s="90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</row>
    <row r="33" spans="2:29" s="6" customFormat="1" x14ac:dyDescent="0.25">
      <c r="B33" s="90"/>
      <c r="C33" s="93"/>
      <c r="D33" s="93"/>
      <c r="E33" s="90"/>
      <c r="F33" s="91" t="s">
        <v>41</v>
      </c>
      <c r="G33" s="91">
        <v>10000</v>
      </c>
      <c r="H33" s="90"/>
      <c r="I33" s="90"/>
      <c r="J33" s="90"/>
      <c r="K33" s="90"/>
      <c r="L33" s="90"/>
      <c r="M33" s="90"/>
      <c r="N33" s="90"/>
      <c r="O33" s="90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</row>
    <row r="34" spans="2:29" s="6" customFormat="1" x14ac:dyDescent="0.25">
      <c r="B34" s="90"/>
      <c r="C34" s="93"/>
      <c r="D34" s="93"/>
      <c r="E34" s="90"/>
      <c r="F34" s="92" t="s">
        <v>42</v>
      </c>
      <c r="G34" s="92">
        <f>G26*G33</f>
        <v>3940000</v>
      </c>
      <c r="H34" s="90" t="e">
        <f>G34/D28</f>
        <v>#DIV/0!</v>
      </c>
      <c r="I34" s="90"/>
      <c r="J34" s="90"/>
      <c r="K34" s="90"/>
      <c r="L34" s="90"/>
      <c r="M34" s="90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</row>
    <row r="35" spans="2:29" s="6" customFormat="1" x14ac:dyDescent="0.25">
      <c r="B35" s="90"/>
      <c r="C35" s="93"/>
      <c r="D35" s="93"/>
      <c r="E35" s="90"/>
      <c r="F35" s="92" t="s">
        <v>20</v>
      </c>
      <c r="G35" s="92">
        <f>G34*90%</f>
        <v>3546000</v>
      </c>
      <c r="H35" s="90"/>
      <c r="I35" s="90"/>
      <c r="J35" s="90"/>
      <c r="K35" s="90"/>
      <c r="L35" s="90"/>
      <c r="M35" s="90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</row>
    <row r="36" spans="2:29" s="6" customFormat="1" x14ac:dyDescent="0.25">
      <c r="B36" s="90"/>
      <c r="C36" s="93"/>
      <c r="D36" s="93"/>
      <c r="E36" s="90"/>
      <c r="F36" s="92" t="s">
        <v>21</v>
      </c>
      <c r="G36" s="92">
        <f>G34*80%</f>
        <v>3152000</v>
      </c>
      <c r="H36" s="90"/>
      <c r="I36" s="90"/>
      <c r="J36" s="90"/>
      <c r="K36" s="90"/>
      <c r="L36" s="90"/>
      <c r="M36" s="90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</row>
    <row r="37" spans="2:29" x14ac:dyDescent="0.25">
      <c r="B37" s="93"/>
      <c r="C37" s="93"/>
      <c r="D37" s="93"/>
      <c r="E37" s="93"/>
      <c r="F37" s="93"/>
      <c r="G37" s="93"/>
      <c r="H37" s="93"/>
      <c r="I37" s="93"/>
      <c r="J37" s="122"/>
      <c r="K37" s="122"/>
      <c r="L37" s="122"/>
      <c r="M37" s="122"/>
    </row>
    <row r="38" spans="2:29" x14ac:dyDescent="0.25">
      <c r="B38" s="93"/>
      <c r="C38" s="93"/>
      <c r="D38" s="93"/>
      <c r="E38" s="93"/>
      <c r="F38" s="93"/>
      <c r="G38" s="93"/>
      <c r="H38" s="93"/>
      <c r="I38" s="93"/>
      <c r="J38" s="122"/>
      <c r="K38" s="122"/>
      <c r="L38" s="122"/>
      <c r="M38" s="122"/>
      <c r="N38" s="89"/>
      <c r="O38" s="89"/>
      <c r="P38" s="89"/>
      <c r="Q38" s="89"/>
      <c r="R38" s="89"/>
      <c r="S38" s="89"/>
      <c r="T38" s="89"/>
    </row>
    <row r="39" spans="2:29" x14ac:dyDescent="0.25">
      <c r="B39" s="93"/>
      <c r="C39" s="93"/>
      <c r="D39" s="93"/>
      <c r="E39" s="93"/>
      <c r="F39" s="93"/>
      <c r="G39" s="93"/>
      <c r="H39" s="93"/>
      <c r="I39" s="93"/>
      <c r="J39" s="122"/>
      <c r="K39" s="122"/>
      <c r="L39" s="122"/>
      <c r="M39" s="122"/>
      <c r="N39" s="89"/>
      <c r="O39" s="89"/>
      <c r="P39" s="89"/>
      <c r="Q39" s="89"/>
      <c r="R39" s="89"/>
      <c r="S39" s="89"/>
      <c r="T39" s="89"/>
    </row>
    <row r="40" spans="2:29" x14ac:dyDescent="0.25">
      <c r="B40" s="93"/>
      <c r="C40" s="93"/>
      <c r="D40" s="93"/>
      <c r="E40" s="93"/>
      <c r="F40" s="93"/>
      <c r="G40" s="93"/>
      <c r="H40" s="93"/>
      <c r="I40" s="93"/>
      <c r="J40" s="122"/>
      <c r="K40" s="122"/>
      <c r="L40" s="122"/>
      <c r="M40" s="122"/>
      <c r="N40" s="89"/>
      <c r="O40" s="89"/>
      <c r="P40" s="89"/>
      <c r="Q40" s="89"/>
      <c r="R40" s="89"/>
      <c r="S40" s="89"/>
      <c r="T40" s="89"/>
    </row>
    <row r="41" spans="2:29" x14ac:dyDescent="0.25">
      <c r="B41" s="93"/>
      <c r="C41" s="93"/>
      <c r="D41" s="93"/>
      <c r="E41" s="93"/>
      <c r="F41" s="93"/>
      <c r="G41" s="93"/>
      <c r="H41" s="93"/>
      <c r="I41" s="93"/>
      <c r="J41" s="122"/>
      <c r="K41" s="122"/>
      <c r="L41" s="122"/>
      <c r="M41" s="122"/>
      <c r="N41" s="89"/>
      <c r="O41" s="89"/>
      <c r="P41" s="89"/>
      <c r="Q41" s="89"/>
      <c r="R41" s="89"/>
      <c r="S41" s="89"/>
      <c r="T41" s="89"/>
    </row>
    <row r="42" spans="2:29" x14ac:dyDescent="0.25">
      <c r="B42" s="93"/>
      <c r="C42" s="93"/>
      <c r="D42" s="93"/>
      <c r="E42" s="93"/>
      <c r="F42" s="93"/>
      <c r="G42" s="93"/>
      <c r="H42" s="93"/>
      <c r="I42" s="93"/>
      <c r="J42" s="122"/>
      <c r="K42" s="122"/>
      <c r="L42" s="122"/>
      <c r="M42" s="122"/>
      <c r="N42" s="89"/>
      <c r="O42" s="89"/>
      <c r="P42" s="89"/>
      <c r="Q42" s="89"/>
      <c r="R42" s="89"/>
      <c r="S42" s="89"/>
      <c r="T42" s="89"/>
    </row>
    <row r="43" spans="2:29" x14ac:dyDescent="0.25">
      <c r="B43" s="93"/>
      <c r="C43" s="93"/>
      <c r="D43" s="93"/>
      <c r="E43" s="93"/>
      <c r="F43" s="93"/>
      <c r="G43" s="93"/>
      <c r="H43" s="93"/>
      <c r="I43" s="93"/>
      <c r="J43" s="122"/>
      <c r="K43" s="122"/>
      <c r="L43" s="122"/>
      <c r="M43" s="122"/>
      <c r="N43" s="89"/>
      <c r="O43" s="121"/>
      <c r="P43" s="121"/>
      <c r="Q43" s="121"/>
      <c r="R43" s="89"/>
      <c r="S43" s="89"/>
      <c r="T43" s="89"/>
    </row>
    <row r="44" spans="2:29" x14ac:dyDescent="0.25">
      <c r="B44" s="93"/>
      <c r="C44" s="93"/>
      <c r="D44" s="93"/>
      <c r="E44" s="93"/>
      <c r="F44" s="93"/>
      <c r="G44" s="93"/>
      <c r="H44" s="93"/>
      <c r="I44" s="93"/>
      <c r="J44" s="122"/>
      <c r="K44" s="122"/>
      <c r="L44" s="122"/>
      <c r="M44" s="122"/>
      <c r="N44" s="89"/>
      <c r="O44" s="89"/>
      <c r="P44" s="89"/>
      <c r="Q44" s="89"/>
      <c r="R44" s="89"/>
      <c r="S44" s="89"/>
      <c r="T44" s="89"/>
    </row>
    <row r="45" spans="2:29" x14ac:dyDescent="0.25">
      <c r="B45" s="93"/>
      <c r="C45" s="93"/>
      <c r="D45" s="93"/>
      <c r="E45" s="93"/>
      <c r="F45" s="93"/>
      <c r="G45" s="93"/>
      <c r="H45" s="93"/>
      <c r="I45" s="93"/>
      <c r="J45" s="122"/>
      <c r="K45" s="122"/>
      <c r="L45" s="122"/>
      <c r="M45" s="122"/>
      <c r="N45" s="89"/>
      <c r="O45" s="89"/>
      <c r="P45" s="89"/>
      <c r="Q45" s="89"/>
      <c r="R45" s="89"/>
      <c r="S45" s="89"/>
      <c r="T45" s="89"/>
    </row>
    <row r="46" spans="2:29" x14ac:dyDescent="0.25">
      <c r="N46" s="89"/>
      <c r="O46" s="89"/>
      <c r="P46" s="89"/>
      <c r="Q46" s="89"/>
      <c r="R46" s="89"/>
      <c r="S46" s="89"/>
      <c r="T46" s="89"/>
    </row>
    <row r="49" spans="14:20" x14ac:dyDescent="0.25">
      <c r="N49" s="89"/>
      <c r="O49" s="89"/>
      <c r="P49" s="89"/>
      <c r="Q49" s="89"/>
      <c r="R49" s="89"/>
      <c r="S49" s="89"/>
      <c r="T49" s="89"/>
    </row>
    <row r="50" spans="14:20" x14ac:dyDescent="0.25">
      <c r="N50" s="89"/>
      <c r="O50" s="89"/>
      <c r="P50" s="89"/>
      <c r="Q50" s="89"/>
      <c r="R50" s="89"/>
      <c r="S50" s="89"/>
      <c r="T50" s="89"/>
    </row>
    <row r="51" spans="14:20" x14ac:dyDescent="0.25">
      <c r="N51" s="89"/>
      <c r="O51" s="89"/>
      <c r="P51" s="89"/>
      <c r="Q51" s="89"/>
      <c r="R51" s="89"/>
      <c r="S51" s="89"/>
      <c r="T51" s="89"/>
    </row>
    <row r="52" spans="14:20" x14ac:dyDescent="0.25">
      <c r="N52" s="89"/>
      <c r="O52" s="89"/>
      <c r="P52" s="89"/>
      <c r="Q52" s="89"/>
      <c r="R52" s="89"/>
      <c r="S52" s="89"/>
      <c r="T52" s="89"/>
    </row>
    <row r="53" spans="14:20" x14ac:dyDescent="0.25">
      <c r="N53" s="89"/>
      <c r="O53" s="121"/>
      <c r="P53" s="121"/>
      <c r="Q53" s="121"/>
      <c r="R53" s="89"/>
      <c r="S53" s="89"/>
      <c r="T53" s="89"/>
    </row>
    <row r="54" spans="14:20" x14ac:dyDescent="0.25">
      <c r="N54" s="89"/>
      <c r="O54" s="89"/>
      <c r="P54" s="89"/>
      <c r="Q54" s="89"/>
      <c r="R54" s="89"/>
      <c r="S54" s="89"/>
      <c r="T54" s="89"/>
    </row>
    <row r="55" spans="14:20" x14ac:dyDescent="0.25">
      <c r="N55" s="89"/>
      <c r="O55" s="89"/>
      <c r="P55" s="89"/>
      <c r="Q55" s="89"/>
      <c r="R55" s="89"/>
      <c r="S55" s="89"/>
      <c r="T55" s="89"/>
    </row>
    <row r="56" spans="14:20" x14ac:dyDescent="0.25">
      <c r="N56" s="89"/>
      <c r="O56" s="89"/>
      <c r="P56" s="89"/>
      <c r="Q56" s="89"/>
      <c r="R56" s="89"/>
      <c r="S56" s="89"/>
      <c r="T56" s="8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workbookViewId="0">
      <selection activeCell="B12" sqref="B12"/>
    </sheetView>
  </sheetViews>
  <sheetFormatPr defaultRowHeight="15" x14ac:dyDescent="0.25"/>
  <sheetData>
    <row r="117" spans="6:13" x14ac:dyDescent="0.25">
      <c r="F117" s="110" t="s">
        <v>58</v>
      </c>
      <c r="G117" s="110"/>
      <c r="H117" s="110"/>
      <c r="I117" s="110"/>
      <c r="J117" s="110"/>
      <c r="K117" s="110"/>
      <c r="L117" s="110"/>
      <c r="M117" s="110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81" workbookViewId="0">
      <selection activeCell="P197" sqref="P19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O23:Q95"/>
  <sheetViews>
    <sheetView topLeftCell="A145" zoomScale="130" zoomScaleNormal="130" workbookViewId="0">
      <selection activeCell="A145" sqref="A145"/>
    </sheetView>
  </sheetViews>
  <sheetFormatPr defaultRowHeight="15" x14ac:dyDescent="0.25"/>
  <sheetData>
    <row r="23" spans="16:17" x14ac:dyDescent="0.25">
      <c r="P23" t="s">
        <v>70</v>
      </c>
      <c r="Q23">
        <v>2</v>
      </c>
    </row>
    <row r="59" spans="16:17" x14ac:dyDescent="0.25">
      <c r="P59" t="s">
        <v>70</v>
      </c>
      <c r="Q59">
        <v>3</v>
      </c>
    </row>
    <row r="95" spans="15:16" x14ac:dyDescent="0.25">
      <c r="O95" t="s">
        <v>70</v>
      </c>
      <c r="P95">
        <v>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2024-11-22T07:27:01Z</dcterms:modified>
</cp:coreProperties>
</file>