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osmos Bank\Fort Branch\Trupti Naresh Jalgaonkar\"/>
    </mc:Choice>
  </mc:AlternateContent>
  <xr:revisionPtr revIDLastSave="0" documentId="13_ncr:1_{4C35B59B-0BE8-4ECD-A5EB-AD79BDC7FFB9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C5" i="4" l="1"/>
  <c r="C4" i="4"/>
  <c r="C3" i="4"/>
  <c r="C2" i="4"/>
  <c r="O3" i="4"/>
  <c r="O4" i="4"/>
  <c r="O5" i="4"/>
  <c r="O6" i="4"/>
  <c r="O7" i="4"/>
  <c r="O2" i="4"/>
  <c r="I5" i="23"/>
  <c r="I4" i="23"/>
  <c r="I3" i="23"/>
  <c r="Q13" i="4"/>
  <c r="Q12" i="4"/>
  <c r="R12" i="4"/>
  <c r="R13" i="4"/>
  <c r="R14" i="4"/>
  <c r="R11" i="4"/>
  <c r="R10" i="4"/>
  <c r="Q9" i="4"/>
  <c r="Q10" i="4" l="1"/>
  <c r="R9" i="4"/>
  <c r="Q11" i="4"/>
  <c r="Q8" i="4"/>
  <c r="C24" i="23"/>
  <c r="D23" i="23"/>
  <c r="R7" i="4"/>
  <c r="Q6" i="4"/>
  <c r="R6" i="4"/>
  <c r="Q5" i="4"/>
  <c r="Q4" i="4"/>
  <c r="Q2" i="4"/>
  <c r="R3" i="4"/>
  <c r="R4" i="4"/>
  <c r="R5" i="4"/>
  <c r="R2" i="4"/>
  <c r="F4" i="4"/>
  <c r="D3" i="4"/>
  <c r="H3" i="4" s="1"/>
  <c r="G4" i="4"/>
  <c r="G5" i="4"/>
  <c r="G6" i="4"/>
  <c r="D4" i="4"/>
  <c r="D5" i="4"/>
  <c r="H5" i="4" s="1"/>
  <c r="D7" i="4"/>
  <c r="H7" i="4" s="1"/>
  <c r="D8" i="4"/>
  <c r="H8" i="4" s="1"/>
  <c r="D9" i="4"/>
  <c r="H9" i="4" s="1"/>
  <c r="D10" i="4"/>
  <c r="H10" i="4" s="1"/>
  <c r="D11" i="4"/>
  <c r="H11" i="4" s="1"/>
  <c r="F3" i="4"/>
  <c r="H4" i="4"/>
  <c r="F5" i="4"/>
  <c r="F6" i="4"/>
  <c r="F7" i="4"/>
  <c r="G7" i="4"/>
  <c r="F8" i="4"/>
  <c r="G8" i="4"/>
  <c r="F9" i="4"/>
  <c r="G9" i="4"/>
  <c r="F10" i="4"/>
  <c r="G10" i="4"/>
  <c r="G11" i="4"/>
  <c r="F12" i="4"/>
  <c r="F13" i="4"/>
  <c r="F14" i="4"/>
  <c r="F15" i="4"/>
  <c r="F16" i="4"/>
  <c r="F17" i="4"/>
  <c r="Q3" i="4" l="1"/>
  <c r="Q7" i="4"/>
  <c r="G3" i="4"/>
  <c r="D6" i="4"/>
  <c r="H6" i="4" s="1"/>
  <c r="G2" i="4"/>
  <c r="C7" i="23"/>
  <c r="D2" i="25"/>
  <c r="C23" i="23" l="1"/>
  <c r="C17" i="4" l="1"/>
  <c r="G26" i="4"/>
  <c r="G37" i="4" s="1"/>
  <c r="C12" i="4"/>
  <c r="B11" i="4"/>
  <c r="F11" i="4" s="1"/>
  <c r="R8" i="4"/>
  <c r="D12" i="4" l="1"/>
  <c r="H12" i="4" s="1"/>
  <c r="G12" i="4"/>
  <c r="G17" i="4"/>
  <c r="D17" i="4"/>
  <c r="H17" i="4" s="1"/>
  <c r="R19" i="4"/>
  <c r="C14" i="23"/>
  <c r="C3" i="23"/>
  <c r="C14" i="25" l="1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D2" i="4" l="1"/>
  <c r="H2" i="4" s="1"/>
  <c r="C13" i="4"/>
  <c r="G31" i="4"/>
  <c r="G35" i="4" s="1"/>
  <c r="C15" i="4"/>
  <c r="J15" i="4"/>
  <c r="I15" i="4"/>
  <c r="C14" i="4"/>
  <c r="J14" i="4"/>
  <c r="I14" i="4"/>
  <c r="J13" i="4"/>
  <c r="J12" i="4"/>
  <c r="J10" i="4"/>
  <c r="D15" i="4" l="1"/>
  <c r="H15" i="4" s="1"/>
  <c r="G15" i="4"/>
  <c r="G14" i="4"/>
  <c r="D14" i="4"/>
  <c r="H14" i="4" s="1"/>
  <c r="G13" i="4"/>
  <c r="D13" i="4"/>
  <c r="H13" i="4" s="1"/>
  <c r="H35" i="4"/>
  <c r="I31" i="4"/>
  <c r="G38" i="4"/>
  <c r="F2" i="4"/>
  <c r="G39" i="4" l="1"/>
  <c r="I28" i="4"/>
  <c r="H37" i="4"/>
  <c r="C84" i="23" l="1"/>
  <c r="C8" i="23"/>
  <c r="C6" i="23"/>
  <c r="C10" i="23" l="1"/>
  <c r="C11" i="23" s="1"/>
  <c r="C12" i="23" s="1"/>
  <c r="C13" i="23" s="1"/>
  <c r="C16" i="23" l="1"/>
  <c r="C19" i="23" l="1"/>
  <c r="C20" i="23" s="1"/>
  <c r="C25" i="23"/>
  <c r="J19" i="4"/>
  <c r="I19" i="4"/>
  <c r="E19" i="4"/>
  <c r="J18" i="4"/>
  <c r="I18" i="4"/>
  <c r="E18" i="4"/>
  <c r="J17" i="4"/>
  <c r="I17" i="4"/>
  <c r="J16" i="4"/>
  <c r="I16" i="4"/>
  <c r="C21" i="23" l="1"/>
  <c r="F32" i="23"/>
  <c r="F33" i="23" s="1"/>
  <c r="H33" i="23"/>
  <c r="F34" i="23"/>
  <c r="B18" i="4"/>
  <c r="B19" i="4"/>
  <c r="C19" i="4" l="1"/>
  <c r="G19" i="4" s="1"/>
  <c r="F19" i="4"/>
  <c r="C18" i="4"/>
  <c r="F18" i="4"/>
  <c r="C16" i="4"/>
  <c r="D19" i="4"/>
  <c r="H19" i="4" s="1"/>
  <c r="G18" i="4" l="1"/>
  <c r="D18" i="4"/>
  <c r="H18" i="4" s="1"/>
  <c r="D16" i="4"/>
  <c r="H16" i="4" s="1"/>
  <c r="G16" i="4"/>
</calcChain>
</file>

<file path=xl/sharedStrings.xml><?xml version="1.0" encoding="utf-8"?>
<sst xmlns="http://schemas.openxmlformats.org/spreadsheetml/2006/main" count="105" uniqueCount="84">
  <si>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</si>
  <si>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</si>
  <si>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</si>
  <si>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</si>
  <si>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</si>
  <si>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</si>
  <si>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</si>
  <si>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</si>
  <si>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</si>
  <si>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</si>
  <si>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</si>
  <si>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</si>
  <si>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</si>
  <si>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</si>
  <si>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</si>
  <si>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</si>
  <si>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</si>
  <si>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</si>
  <si>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</si>
  <si>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</si>
  <si>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</si>
  <si>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</si>
  <si>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</si>
  <si>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</si>
  <si>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</si>
  <si>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</si>
  <si>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</si>
  <si>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</si>
  <si>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</si>
  <si>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</si>
  <si>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</si>
  <si>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</si>
  <si>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</si>
  <si>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</si>
  <si>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</si>
  <si>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</si>
  <si>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</si>
  <si>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</si>
  <si>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</si>
  <si>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</si>
  <si>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</si>
  <si>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</si>
  <si>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</si>
  <si>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</si>
  <si>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</si>
  <si>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</si>
  <si>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</si>
  <si>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</si>
  <si>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</si>
  <si>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</si>
  <si>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</si>
  <si>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</si>
  <si>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</si>
  <si>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</si>
  <si>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</si>
  <si>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</si>
  <si>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</si>
  <si>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</si>
  <si>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Area</t>
  </si>
  <si>
    <t>Open Bal</t>
  </si>
  <si>
    <t>BUA</t>
  </si>
  <si>
    <t>Terr</t>
  </si>
  <si>
    <t>Tot BUA</t>
  </si>
  <si>
    <t>CA</t>
  </si>
  <si>
    <t xml:space="preserve">Measurement </t>
  </si>
  <si>
    <t>FB</t>
  </si>
  <si>
    <t>Total CA</t>
  </si>
  <si>
    <t>As per Agreement</t>
  </si>
  <si>
    <t xml:space="preserve">Measuremnet </t>
  </si>
  <si>
    <t>Built up area (20%)</t>
  </si>
  <si>
    <t>OC</t>
  </si>
  <si>
    <t>rate on CA</t>
  </si>
  <si>
    <t>Total</t>
  </si>
  <si>
    <t>TFMV</t>
  </si>
  <si>
    <t>CB - (Fort Branch) - Trupti Naresh Jalgaonkar - Residential Flat No. 103, 1st Floor, Building No A2, Prestige Garden CHSL, Village - Panchpakhadi, Thane West, Thane, State - Maharashtra, India</t>
  </si>
  <si>
    <t>Lead No. 12467</t>
  </si>
  <si>
    <t>CB (Fort Branch)</t>
  </si>
  <si>
    <t>Trupti Naresh Jalgaonkar</t>
  </si>
  <si>
    <t>As per Agreement  dated 18.11.2024</t>
  </si>
  <si>
    <t xml:space="preserve">CA </t>
  </si>
  <si>
    <t>Open Terr</t>
  </si>
  <si>
    <t>2 BHK</t>
  </si>
  <si>
    <t>1st Flr</t>
  </si>
  <si>
    <t>page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</si>
</sst>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43" fontId="0" fillId="0" borderId="0" xfId="1" applyFont="1" applyFill="1"/>
    <xf numFmtId="43" fontId="10" fillId="0" borderId="0" xfId="1" applyFont="1" applyFill="1"/>
    <xf numFmtId="43" fontId="10" fillId="0" borderId="8" xfId="1" applyFont="1" applyFill="1" applyBorder="1"/>
    <xf numFmtId="43" fontId="11" fillId="0" borderId="8" xfId="1" applyFont="1" applyFill="1" applyBorder="1"/>
    <xf numFmtId="0" fontId="10" fillId="0" borderId="0" xfId="0" applyFont="1"/>
    <xf numFmtId="43" fontId="0" fillId="0" borderId="8" xfId="1" applyFont="1" applyFill="1" applyBorder="1"/>
    <xf numFmtId="43" fontId="2" fillId="0" borderId="8" xfId="1" applyFont="1" applyFill="1" applyBorder="1"/>
    <xf numFmtId="4" fontId="0" fillId="0" borderId="0" xfId="0" applyNumberFormat="1"/>
    <xf numFmtId="43" fontId="1" fillId="0" borderId="0" xfId="1" applyFont="1" applyFill="1"/>
    <xf numFmtId="43" fontId="13" fillId="0" borderId="0" xfId="1" applyFont="1" applyFill="1" applyAlignment="1"/>
    <xf numFmtId="43" fontId="1" fillId="0" borderId="8" xfId="1" applyFont="1" applyFill="1" applyBorder="1"/>
    <xf numFmtId="4" fontId="1" fillId="0" borderId="0" xfId="0" applyNumberFormat="1" applyFont="1"/>
    <xf numFmtId="0" fontId="14" fillId="0" borderId="0" xfId="0" applyFont="1"/>
    <xf numFmtId="43" fontId="3" fillId="0" borderId="0" xfId="1" applyFont="1" applyFill="1"/>
    <xf numFmtId="43" fontId="3" fillId="3" borderId="0" xfId="1" applyFont="1" applyFill="1"/>
    <xf numFmtId="0" fontId="3" fillId="0" borderId="0" xfId="0" applyFont="1"/>
    <xf numFmtId="43" fontId="3" fillId="2" borderId="0" xfId="1" applyFont="1" applyFill="1"/>
    <xf numFmtId="14" fontId="1" fillId="0" borderId="0" xfId="0" applyNumberFormat="1" applyFont="1"/>
    <xf numFmtId="0" fontId="15" fillId="0" borderId="0" xfId="0" applyFont="1" applyAlignment="1">
      <alignment vertical="center"/>
    </xf>
    <xf numFmtId="2" fontId="0" fillId="0" borderId="0" xfId="0" applyNumberFormat="1"/>
    <xf numFmtId="3" fontId="0" fillId="0" borderId="0" xfId="0" applyNumberFormat="1"/>
    <xf numFmtId="1" fontId="0" fillId="0" borderId="0" xfId="0" applyNumberFormat="1"/>
    <xf numFmtId="0" fontId="0" fillId="0" borderId="3" xfId="0" applyBorder="1"/>
    <xf numFmtId="0" fontId="2" fillId="0" borderId="0" xfId="0" applyFont="1" applyAlignment="1">
      <alignment horizontal="center"/>
    </xf>
    <xf numFmtId="0" fontId="0" fillId="0" borderId="5" xfId="0" applyBorder="1"/>
    <xf numFmtId="43" fontId="2" fillId="0" borderId="0" xfId="1" applyFont="1" applyBorder="1"/>
    <xf numFmtId="43" fontId="2" fillId="2" borderId="0" xfId="1" applyFont="1" applyFill="1" applyBorder="1"/>
    <xf numFmtId="0" fontId="16" fillId="2" borderId="0" xfId="0" applyFont="1" applyFill="1"/>
    <xf numFmtId="0" fontId="2" fillId="2" borderId="0" xfId="0" applyFont="1" applyFill="1"/>
    <xf numFmtId="2" fontId="2" fillId="2" borderId="0" xfId="0" applyNumberFormat="1" applyFont="1" applyFill="1"/>
    <xf numFmtId="1" fontId="2" fillId="2" borderId="0" xfId="0" applyNumberFormat="1" applyFont="1" applyFill="1"/>
    <xf numFmtId="43" fontId="2" fillId="0" borderId="0" xfId="1" applyFont="1" applyFill="1" applyBorder="1"/>
    <xf numFmtId="0" fontId="2" fillId="0" borderId="0" xfId="0" applyFont="1" applyAlignment="1">
      <alignment horizontal="center" vertical="center"/>
    </xf>
    <xf numFmtId="1" fontId="2" fillId="0" borderId="0" xfId="0" applyNumberFormat="1" applyFont="1"/>
    <xf numFmtId="0" fontId="2" fillId="2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10" fontId="2" fillId="0" borderId="0" xfId="0" applyNumberFormat="1" applyFont="1"/>
    <xf numFmtId="3" fontId="2" fillId="2" borderId="0" xfId="0" applyNumberFormat="1" applyFont="1" applyFill="1"/>
    <xf numFmtId="3" fontId="7" fillId="0" borderId="0" xfId="0" applyNumberFormat="1" applyFont="1"/>
    <xf numFmtId="164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0" fontId="0" fillId="3" borderId="0" xfId="0" applyFill="1"/>
    <xf numFmtId="43" fontId="0" fillId="2" borderId="0" xfId="0" applyNumberFormat="1" applyFill="1"/>
    <xf numFmtId="43" fontId="16" fillId="0" borderId="8" xfId="1" applyFont="1" applyFill="1" applyBorder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16" fillId="0" borderId="8" xfId="0" applyFont="1" applyBorder="1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553633</xdr:colOff>
      <xdr:row>41</xdr:row>
      <xdr:rowOff>86801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4381DB-F425-C613-D829-B2D367E50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478433" cy="7706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278917</xdr:colOff>
      <xdr:row>42</xdr:row>
      <xdr:rowOff>39222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229328-63BA-DD8D-5988-B0F0D5DB6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6007000"/>
          <a:ext cx="8792802" cy="8040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14</xdr:col>
      <xdr:colOff>250338</xdr:colOff>
      <xdr:row>87</xdr:row>
      <xdr:rowOff>86854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463C063-4B1C-7425-2205-2F028B171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4579500"/>
          <a:ext cx="8764223" cy="8087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12</xdr:col>
      <xdr:colOff>409186</xdr:colOff>
      <xdr:row>132</xdr:row>
      <xdr:rowOff>86880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CAC114A-3F5F-A586-075B-7337614B5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2961500"/>
          <a:ext cx="7706801" cy="8278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11</xdr:col>
      <xdr:colOff>388582</xdr:colOff>
      <xdr:row>179</xdr:row>
      <xdr:rowOff>1196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2AD27F9-F03A-7FC8-3139-278103376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1534000"/>
          <a:ext cx="7078063" cy="8573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12</xdr:col>
      <xdr:colOff>390133</xdr:colOff>
      <xdr:row>224</xdr:row>
      <xdr:rowOff>10696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DC059D-E16E-4D77-3088-E5151DB06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90297000"/>
          <a:ext cx="7687748" cy="8392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573414</xdr:colOff>
      <xdr:row>40</xdr:row>
      <xdr:rowOff>163011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30AD98-CC55-4543-B034-978C81924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7914" cy="77830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12</xdr:col>
      <xdr:colOff>258232</xdr:colOff>
      <xdr:row>63</xdr:row>
      <xdr:rowOff>532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23AD67-4663-5303-5B8F-993B8DC6F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7573432" cy="38105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13</xdr:col>
      <xdr:colOff>248791</xdr:colOff>
      <xdr:row>104</xdr:row>
      <xdr:rowOff>58222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61A9DAE-0E1D-8C88-F1F1-FB8CD608A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192000"/>
          <a:ext cx="8173591" cy="7678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7" sqref="C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3"/>
      <c r="H1" s="33"/>
    </row>
    <row r="2" spans="2:17" ht="15.75" thickBot="1" x14ac:dyDescent="0.3">
      <c r="D2">
        <f>125170*0.1</f>
        <v>12517</v>
      </c>
      <c r="E2" s="30">
        <f>C3+D2</f>
        <v>153417</v>
      </c>
      <c r="G2" s="114" t="s">
        <v>45</v>
      </c>
      <c r="H2" s="115"/>
    </row>
    <row r="3" spans="2:17" ht="15.75" thickBot="1" x14ac:dyDescent="0.3">
      <c r="B3" s="22" t="s">
        <v>34</v>
      </c>
      <c r="C3" s="24">
        <v>140900</v>
      </c>
      <c r="D3" s="22"/>
      <c r="E3" s="22"/>
      <c r="F3" s="22"/>
      <c r="G3" s="34" t="s">
        <v>46</v>
      </c>
      <c r="H3" s="35" t="s">
        <v>47</v>
      </c>
      <c r="I3" s="36"/>
      <c r="K3" s="37" t="s">
        <v>48</v>
      </c>
      <c r="L3" s="38"/>
      <c r="N3" s="39" t="s">
        <v>49</v>
      </c>
      <c r="O3" s="40"/>
      <c r="P3" s="40"/>
      <c r="Q3" s="41"/>
    </row>
    <row r="4" spans="2:17" ht="27" thickBot="1" x14ac:dyDescent="0.3">
      <c r="B4" s="22" t="s">
        <v>35</v>
      </c>
      <c r="C4" s="24">
        <v>0</v>
      </c>
      <c r="D4" s="22"/>
      <c r="E4" s="22"/>
      <c r="F4" s="22"/>
      <c r="G4" s="42">
        <v>1</v>
      </c>
      <c r="H4" s="43">
        <v>0</v>
      </c>
      <c r="I4" s="44">
        <v>100</v>
      </c>
      <c r="K4" s="45" t="s">
        <v>25</v>
      </c>
      <c r="L4" s="46" t="s">
        <v>26</v>
      </c>
      <c r="N4" s="34" t="s">
        <v>46</v>
      </c>
      <c r="O4" s="47" t="s">
        <v>47</v>
      </c>
      <c r="P4" s="48"/>
    </row>
    <row r="5" spans="2:17" ht="15.75" thickBot="1" x14ac:dyDescent="0.3">
      <c r="B5" s="22" t="s">
        <v>50</v>
      </c>
      <c r="C5" s="25">
        <f>C3+C4</f>
        <v>140900</v>
      </c>
      <c r="D5" s="26" t="s">
        <v>36</v>
      </c>
      <c r="E5" s="27">
        <f>ROUND(C5/10.764,0)</f>
        <v>13090</v>
      </c>
      <c r="F5" s="26" t="s">
        <v>37</v>
      </c>
      <c r="G5" s="42">
        <v>2</v>
      </c>
      <c r="H5" s="43">
        <v>0</v>
      </c>
      <c r="I5" s="44">
        <v>100</v>
      </c>
      <c r="K5" s="44">
        <v>2554.8123374210331</v>
      </c>
      <c r="L5" s="49">
        <v>2248.2348569305091</v>
      </c>
      <c r="N5" s="42">
        <v>1</v>
      </c>
      <c r="O5" s="50">
        <v>0</v>
      </c>
      <c r="P5" s="44">
        <v>100</v>
      </c>
    </row>
    <row r="6" spans="2:17" ht="15.75" thickBot="1" x14ac:dyDescent="0.3">
      <c r="B6" s="22" t="s">
        <v>51</v>
      </c>
      <c r="C6" s="24">
        <v>52600</v>
      </c>
      <c r="D6" s="22"/>
      <c r="E6" s="22"/>
      <c r="F6" s="22"/>
      <c r="G6" s="42">
        <v>3</v>
      </c>
      <c r="H6" s="43">
        <v>5</v>
      </c>
      <c r="I6" s="44">
        <v>95</v>
      </c>
      <c r="K6" s="51" t="s">
        <v>2</v>
      </c>
      <c r="L6" s="52" t="s">
        <v>27</v>
      </c>
      <c r="N6" s="42">
        <v>2</v>
      </c>
      <c r="O6" s="50">
        <v>0</v>
      </c>
      <c r="P6" s="44">
        <v>100</v>
      </c>
    </row>
    <row r="7" spans="2:17" ht="15.75" thickBot="1" x14ac:dyDescent="0.3">
      <c r="B7" s="22" t="s">
        <v>52</v>
      </c>
      <c r="C7" s="25">
        <f>C5-C6</f>
        <v>88300</v>
      </c>
      <c r="D7" s="22"/>
      <c r="E7" s="22"/>
      <c r="F7" s="22"/>
      <c r="G7" s="42">
        <v>4</v>
      </c>
      <c r="H7" s="43">
        <v>5</v>
      </c>
      <c r="I7" s="44">
        <v>95</v>
      </c>
      <c r="K7" s="44" t="s">
        <v>29</v>
      </c>
      <c r="L7" s="49" t="s">
        <v>30</v>
      </c>
      <c r="N7" s="42">
        <v>3</v>
      </c>
      <c r="O7" s="50">
        <v>5</v>
      </c>
      <c r="P7" s="44">
        <v>95</v>
      </c>
    </row>
    <row r="8" spans="2:17" ht="15.75" thickBot="1" x14ac:dyDescent="0.3">
      <c r="B8" s="22" t="s">
        <v>53</v>
      </c>
      <c r="C8" s="53">
        <v>0.16</v>
      </c>
      <c r="D8" s="54">
        <f>1-C8</f>
        <v>0.84</v>
      </c>
      <c r="E8" s="22"/>
      <c r="F8" s="22"/>
      <c r="G8" s="42">
        <v>5</v>
      </c>
      <c r="H8" s="43">
        <v>5</v>
      </c>
      <c r="I8" s="44">
        <v>95</v>
      </c>
      <c r="K8" s="44"/>
      <c r="L8" s="49"/>
      <c r="N8" s="42">
        <v>4</v>
      </c>
      <c r="O8" s="50">
        <v>5</v>
      </c>
      <c r="P8" s="44">
        <v>95</v>
      </c>
    </row>
    <row r="9" spans="2:17" ht="15.75" thickBot="1" x14ac:dyDescent="0.3">
      <c r="B9" s="28" t="s">
        <v>54</v>
      </c>
      <c r="D9" s="25">
        <f>ROUND(C7*D8,0)</f>
        <v>74172</v>
      </c>
      <c r="E9" s="22"/>
      <c r="F9" s="22"/>
      <c r="G9" s="42">
        <v>6</v>
      </c>
      <c r="H9" s="43">
        <v>6</v>
      </c>
      <c r="I9" s="44">
        <v>94</v>
      </c>
      <c r="K9" s="55" t="s">
        <v>28</v>
      </c>
      <c r="L9" s="56">
        <v>0.05</v>
      </c>
      <c r="N9" s="42">
        <v>5</v>
      </c>
      <c r="O9" s="50">
        <v>5</v>
      </c>
      <c r="P9" s="44">
        <v>95</v>
      </c>
    </row>
    <row r="10" spans="2:17" ht="15.75" thickBot="1" x14ac:dyDescent="0.3">
      <c r="B10" s="22" t="s">
        <v>55</v>
      </c>
      <c r="C10" s="25">
        <f>C6+D9</f>
        <v>126772</v>
      </c>
      <c r="D10" s="26" t="s">
        <v>36</v>
      </c>
      <c r="E10" s="27">
        <f>ROUND(C10/10.764,0)</f>
        <v>11777</v>
      </c>
      <c r="F10" s="26" t="s">
        <v>37</v>
      </c>
      <c r="G10" s="42">
        <v>7</v>
      </c>
      <c r="H10" s="43">
        <v>7</v>
      </c>
      <c r="I10" s="44">
        <v>93</v>
      </c>
      <c r="K10" s="57" t="s">
        <v>31</v>
      </c>
      <c r="L10" s="56">
        <v>0.1</v>
      </c>
      <c r="N10" s="42">
        <v>6</v>
      </c>
      <c r="O10" s="50">
        <v>6.5</v>
      </c>
      <c r="P10" s="44">
        <f t="shared" ref="P10:P63" si="0">P9-1.5</f>
        <v>93.5</v>
      </c>
    </row>
    <row r="11" spans="2:17" ht="15.75" thickBot="1" x14ac:dyDescent="0.3">
      <c r="C11" s="29"/>
      <c r="G11" s="42">
        <v>8</v>
      </c>
      <c r="H11" s="43">
        <v>8</v>
      </c>
      <c r="I11" s="44">
        <v>92</v>
      </c>
      <c r="K11" s="44" t="s">
        <v>32</v>
      </c>
      <c r="L11" s="56">
        <v>0.15</v>
      </c>
      <c r="N11" s="42">
        <v>7</v>
      </c>
      <c r="O11" s="50">
        <v>8</v>
      </c>
      <c r="P11" s="44">
        <f t="shared" si="0"/>
        <v>92</v>
      </c>
    </row>
    <row r="12" spans="2:17" ht="15.75" thickBot="1" x14ac:dyDescent="0.3">
      <c r="B12" s="23" t="s">
        <v>38</v>
      </c>
      <c r="C12" s="31">
        <v>2024</v>
      </c>
      <c r="E12" s="30"/>
      <c r="G12" s="42">
        <v>9</v>
      </c>
      <c r="H12" s="43">
        <v>9</v>
      </c>
      <c r="I12" s="44">
        <v>91</v>
      </c>
      <c r="K12" s="58" t="s">
        <v>33</v>
      </c>
      <c r="L12" s="59">
        <v>0.2</v>
      </c>
      <c r="N12" s="42">
        <v>8</v>
      </c>
      <c r="O12" s="50">
        <v>9.5</v>
      </c>
      <c r="P12" s="44">
        <f t="shared" si="0"/>
        <v>90.5</v>
      </c>
    </row>
    <row r="13" spans="2:17" ht="15.75" thickBot="1" x14ac:dyDescent="0.3">
      <c r="B13" s="23" t="s">
        <v>39</v>
      </c>
      <c r="C13" s="31">
        <v>2008</v>
      </c>
      <c r="D13" s="30"/>
      <c r="G13" s="42">
        <v>10</v>
      </c>
      <c r="H13" s="43">
        <v>10</v>
      </c>
      <c r="I13" s="44">
        <v>90</v>
      </c>
      <c r="K13" s="60"/>
      <c r="L13" s="61"/>
      <c r="N13" s="42">
        <v>9</v>
      </c>
      <c r="O13" s="50">
        <v>11</v>
      </c>
      <c r="P13" s="44">
        <f t="shared" si="0"/>
        <v>89</v>
      </c>
    </row>
    <row r="14" spans="2:17" ht="15.75" thickBot="1" x14ac:dyDescent="0.3">
      <c r="B14" s="23" t="s">
        <v>40</v>
      </c>
      <c r="C14" s="31">
        <f>C12-C13</f>
        <v>16</v>
      </c>
      <c r="G14" s="42">
        <v>11</v>
      </c>
      <c r="H14" s="43">
        <v>11</v>
      </c>
      <c r="I14" s="44">
        <v>89</v>
      </c>
      <c r="K14" s="62"/>
      <c r="L14" s="63"/>
      <c r="N14" s="42">
        <v>10</v>
      </c>
      <c r="O14" s="50">
        <v>12.5</v>
      </c>
      <c r="P14" s="44">
        <f t="shared" si="0"/>
        <v>87.5</v>
      </c>
    </row>
    <row r="15" spans="2:17" ht="17.25" thickBot="1" x14ac:dyDescent="0.35">
      <c r="B15" s="64" t="s">
        <v>56</v>
      </c>
      <c r="C15" s="23">
        <f>60-C14</f>
        <v>44</v>
      </c>
      <c r="G15" s="42">
        <v>12</v>
      </c>
      <c r="H15" s="43">
        <v>12</v>
      </c>
      <c r="I15" s="44">
        <v>88</v>
      </c>
      <c r="N15" s="42">
        <v>11</v>
      </c>
      <c r="O15" s="50">
        <v>14</v>
      </c>
      <c r="P15" s="44">
        <f t="shared" si="0"/>
        <v>86</v>
      </c>
    </row>
    <row r="16" spans="2:17" ht="15.75" thickBot="1" x14ac:dyDescent="0.3">
      <c r="E16" s="30"/>
      <c r="G16" s="42">
        <v>13</v>
      </c>
      <c r="H16" s="43">
        <v>13</v>
      </c>
      <c r="I16" s="44">
        <v>87</v>
      </c>
      <c r="J16" s="30"/>
      <c r="N16" s="42">
        <v>12</v>
      </c>
      <c r="O16" s="50">
        <v>15.5</v>
      </c>
      <c r="P16" s="44">
        <f t="shared" si="0"/>
        <v>84.5</v>
      </c>
    </row>
    <row r="17" spans="1:16" ht="15.75" thickBot="1" x14ac:dyDescent="0.3">
      <c r="C17" s="30"/>
      <c r="G17" s="42">
        <v>14</v>
      </c>
      <c r="H17" s="43">
        <v>14</v>
      </c>
      <c r="I17" s="44">
        <v>86</v>
      </c>
      <c r="K17" s="30"/>
      <c r="L17" s="30"/>
      <c r="N17" s="42">
        <v>13</v>
      </c>
      <c r="O17" s="50">
        <v>17</v>
      </c>
      <c r="P17" s="44">
        <f t="shared" si="0"/>
        <v>83</v>
      </c>
    </row>
    <row r="18" spans="1:16" ht="15.75" thickBot="1" x14ac:dyDescent="0.3">
      <c r="G18" s="42">
        <v>15</v>
      </c>
      <c r="H18" s="43">
        <v>15</v>
      </c>
      <c r="I18" s="44">
        <v>85</v>
      </c>
      <c r="J18" s="30"/>
      <c r="L18" s="30"/>
      <c r="N18" s="42">
        <v>14</v>
      </c>
      <c r="O18" s="50">
        <v>18.5</v>
      </c>
      <c r="P18" s="44">
        <f t="shared" si="0"/>
        <v>81.5</v>
      </c>
    </row>
    <row r="19" spans="1:16" ht="15.75" thickBot="1" x14ac:dyDescent="0.3">
      <c r="B19" s="22"/>
      <c r="C19" s="24"/>
      <c r="D19" s="22"/>
      <c r="E19" s="22"/>
      <c r="F19" s="22"/>
      <c r="G19" s="42">
        <v>16</v>
      </c>
      <c r="H19" s="43">
        <v>16</v>
      </c>
      <c r="I19" s="44">
        <v>84</v>
      </c>
      <c r="N19" s="42">
        <v>15</v>
      </c>
      <c r="O19" s="50">
        <v>20</v>
      </c>
      <c r="P19" s="44">
        <f t="shared" si="0"/>
        <v>80</v>
      </c>
    </row>
    <row r="20" spans="1:16" ht="15.75" thickBot="1" x14ac:dyDescent="0.3">
      <c r="B20" s="22"/>
      <c r="C20" s="24"/>
      <c r="D20" s="22"/>
      <c r="E20" s="22"/>
      <c r="F20" s="22"/>
      <c r="G20" s="42">
        <v>17</v>
      </c>
      <c r="H20" s="43">
        <v>17</v>
      </c>
      <c r="I20" s="44">
        <v>83</v>
      </c>
      <c r="N20" s="42">
        <v>16</v>
      </c>
      <c r="O20" s="50">
        <v>21.5</v>
      </c>
      <c r="P20" s="44">
        <f t="shared" si="0"/>
        <v>78.5</v>
      </c>
    </row>
    <row r="21" spans="1:16" ht="15.75" thickBot="1" x14ac:dyDescent="0.3">
      <c r="B21" s="22"/>
      <c r="C21" s="25"/>
      <c r="D21" s="26"/>
      <c r="E21" s="27"/>
      <c r="F21" s="26"/>
      <c r="G21" s="42">
        <v>18</v>
      </c>
      <c r="H21" s="43">
        <v>18</v>
      </c>
      <c r="I21" s="44">
        <v>82</v>
      </c>
      <c r="N21" s="42">
        <v>17</v>
      </c>
      <c r="O21" s="50">
        <v>23</v>
      </c>
      <c r="P21" s="44">
        <f t="shared" si="0"/>
        <v>77</v>
      </c>
    </row>
    <row r="22" spans="1:16" ht="15.75" thickBot="1" x14ac:dyDescent="0.3">
      <c r="B22" s="22"/>
      <c r="C22" s="24"/>
      <c r="D22" s="22"/>
      <c r="E22" s="22"/>
      <c r="F22" s="22"/>
      <c r="G22" s="42">
        <v>19</v>
      </c>
      <c r="H22" s="43">
        <v>19</v>
      </c>
      <c r="I22" s="44">
        <v>81</v>
      </c>
      <c r="N22" s="42">
        <v>18</v>
      </c>
      <c r="O22" s="50">
        <v>24.5</v>
      </c>
      <c r="P22" s="44">
        <f t="shared" si="0"/>
        <v>75.5</v>
      </c>
    </row>
    <row r="23" spans="1:16" ht="15.75" thickBot="1" x14ac:dyDescent="0.3">
      <c r="B23" s="22"/>
      <c r="C23" s="24"/>
      <c r="D23" s="22"/>
      <c r="E23" s="22"/>
      <c r="F23" s="22"/>
      <c r="G23" s="42">
        <v>20</v>
      </c>
      <c r="H23" s="43">
        <v>20</v>
      </c>
      <c r="I23" s="44">
        <v>80</v>
      </c>
      <c r="N23" s="42">
        <v>19</v>
      </c>
      <c r="O23" s="50">
        <v>26</v>
      </c>
      <c r="P23" s="44">
        <f t="shared" si="0"/>
        <v>74</v>
      </c>
    </row>
    <row r="24" spans="1:16" ht="15.75" thickBot="1" x14ac:dyDescent="0.3">
      <c r="B24" s="28"/>
      <c r="C24" s="24"/>
      <c r="D24" s="22"/>
      <c r="E24" s="22"/>
      <c r="F24" s="22"/>
      <c r="G24" s="42">
        <v>21</v>
      </c>
      <c r="H24" s="43">
        <v>21</v>
      </c>
      <c r="I24" s="44">
        <v>79</v>
      </c>
      <c r="N24" s="42">
        <v>20</v>
      </c>
      <c r="O24" s="50">
        <v>27.5</v>
      </c>
      <c r="P24" s="44">
        <f t="shared" si="0"/>
        <v>72.5</v>
      </c>
    </row>
    <row r="25" spans="1:16" ht="15.75" thickBot="1" x14ac:dyDescent="0.3">
      <c r="B25" s="22"/>
      <c r="C25" s="25"/>
      <c r="D25" s="26"/>
      <c r="E25" s="27"/>
      <c r="F25" s="26"/>
      <c r="G25" s="42">
        <v>22</v>
      </c>
      <c r="H25" s="43">
        <v>22</v>
      </c>
      <c r="I25" s="44">
        <v>78</v>
      </c>
      <c r="N25" s="42">
        <v>21</v>
      </c>
      <c r="O25" s="50">
        <v>29</v>
      </c>
      <c r="P25" s="44">
        <f t="shared" si="0"/>
        <v>71</v>
      </c>
    </row>
    <row r="26" spans="1:16" ht="15.75" thickBot="1" x14ac:dyDescent="0.3">
      <c r="G26" s="42">
        <v>23</v>
      </c>
      <c r="H26" s="43">
        <v>23</v>
      </c>
      <c r="I26" s="44">
        <v>77</v>
      </c>
      <c r="N26" s="42">
        <v>22</v>
      </c>
      <c r="O26" s="50">
        <v>30.5</v>
      </c>
      <c r="P26" s="44">
        <f t="shared" si="0"/>
        <v>69.5</v>
      </c>
    </row>
    <row r="27" spans="1:16" ht="15.75" thickBot="1" x14ac:dyDescent="0.3">
      <c r="G27" s="42">
        <v>24</v>
      </c>
      <c r="H27" s="43">
        <v>24</v>
      </c>
      <c r="I27" s="44">
        <v>76</v>
      </c>
      <c r="N27" s="42">
        <v>23</v>
      </c>
      <c r="O27" s="50">
        <v>32</v>
      </c>
      <c r="P27" s="44">
        <f t="shared" si="0"/>
        <v>68</v>
      </c>
    </row>
    <row r="28" spans="1:16" ht="15.75" thickBot="1" x14ac:dyDescent="0.3">
      <c r="G28" s="42">
        <v>25</v>
      </c>
      <c r="H28" s="43">
        <v>25</v>
      </c>
      <c r="I28" s="44">
        <v>75</v>
      </c>
      <c r="N28" s="42">
        <v>24</v>
      </c>
      <c r="O28" s="50">
        <v>33.5</v>
      </c>
      <c r="P28" s="44">
        <f t="shared" si="0"/>
        <v>66.5</v>
      </c>
    </row>
    <row r="29" spans="1:16" ht="15.75" thickBot="1" x14ac:dyDescent="0.3">
      <c r="G29" s="42">
        <v>26</v>
      </c>
      <c r="H29" s="43">
        <v>26</v>
      </c>
      <c r="I29" s="44">
        <v>74</v>
      </c>
      <c r="N29" s="42">
        <v>25</v>
      </c>
      <c r="O29" s="50">
        <v>35</v>
      </c>
      <c r="P29" s="44">
        <f t="shared" si="0"/>
        <v>65</v>
      </c>
    </row>
    <row r="30" spans="1:16" ht="15.75" thickBot="1" x14ac:dyDescent="0.3">
      <c r="G30" s="42">
        <v>27</v>
      </c>
      <c r="H30" s="43">
        <v>27</v>
      </c>
      <c r="I30" s="44">
        <v>73</v>
      </c>
      <c r="N30" s="42">
        <v>26</v>
      </c>
      <c r="O30" s="50">
        <v>36.5</v>
      </c>
      <c r="P30" s="44">
        <f t="shared" si="0"/>
        <v>63.5</v>
      </c>
    </row>
    <row r="31" spans="1:16" ht="15.75" thickBot="1" x14ac:dyDescent="0.3">
      <c r="A31" s="22"/>
      <c r="B31" s="32"/>
      <c r="C31" s="22"/>
      <c r="D31" s="22"/>
      <c r="E31" s="22"/>
      <c r="G31" s="42">
        <v>28</v>
      </c>
      <c r="H31" s="43">
        <v>28</v>
      </c>
      <c r="I31" s="44">
        <v>72</v>
      </c>
      <c r="N31" s="42">
        <v>27</v>
      </c>
      <c r="O31" s="50">
        <v>38</v>
      </c>
      <c r="P31" s="44">
        <f t="shared" si="0"/>
        <v>62</v>
      </c>
    </row>
    <row r="32" spans="1:16" ht="15.75" thickBot="1" x14ac:dyDescent="0.3">
      <c r="A32" s="22"/>
      <c r="B32" s="24"/>
      <c r="C32" s="22"/>
      <c r="D32" s="22"/>
      <c r="E32" s="22"/>
      <c r="G32" s="42">
        <v>29</v>
      </c>
      <c r="H32" s="43">
        <v>29</v>
      </c>
      <c r="I32" s="44">
        <v>71</v>
      </c>
      <c r="N32" s="42">
        <v>28</v>
      </c>
      <c r="O32" s="50">
        <v>39.5</v>
      </c>
      <c r="P32" s="44">
        <f t="shared" si="0"/>
        <v>60.5</v>
      </c>
    </row>
    <row r="33" spans="1:16" ht="15.75" thickBot="1" x14ac:dyDescent="0.3">
      <c r="A33" s="22"/>
      <c r="B33" s="25"/>
      <c r="C33" s="26"/>
      <c r="D33" s="65"/>
      <c r="E33" s="26"/>
      <c r="G33" s="42">
        <v>30</v>
      </c>
      <c r="H33" s="43">
        <v>30</v>
      </c>
      <c r="I33" s="44">
        <v>70</v>
      </c>
      <c r="N33" s="42">
        <v>29</v>
      </c>
      <c r="O33" s="50">
        <v>41</v>
      </c>
      <c r="P33" s="44">
        <f t="shared" si="0"/>
        <v>59</v>
      </c>
    </row>
    <row r="34" spans="1:16" ht="15.75" thickBot="1" x14ac:dyDescent="0.3">
      <c r="A34" s="22"/>
      <c r="B34" s="24"/>
      <c r="C34" s="22"/>
      <c r="D34" s="22"/>
      <c r="E34" s="22"/>
      <c r="G34" s="42">
        <v>31</v>
      </c>
      <c r="H34" s="43">
        <v>31</v>
      </c>
      <c r="I34" s="44">
        <v>69</v>
      </c>
      <c r="N34" s="42">
        <v>30</v>
      </c>
      <c r="O34" s="50">
        <v>42.5</v>
      </c>
      <c r="P34" s="44">
        <f t="shared" si="0"/>
        <v>57.5</v>
      </c>
    </row>
    <row r="35" spans="1:16" ht="15.75" thickBot="1" x14ac:dyDescent="0.3">
      <c r="A35" s="22"/>
      <c r="B35" s="32"/>
      <c r="C35" s="22"/>
      <c r="D35" s="22"/>
      <c r="E35" s="22"/>
      <c r="G35" s="42">
        <v>32</v>
      </c>
      <c r="H35" s="43">
        <v>32</v>
      </c>
      <c r="I35" s="44">
        <v>68</v>
      </c>
      <c r="N35" s="42">
        <v>31</v>
      </c>
      <c r="O35" s="50">
        <v>44</v>
      </c>
      <c r="P35" s="44">
        <f t="shared" si="0"/>
        <v>56</v>
      </c>
    </row>
    <row r="36" spans="1:16" ht="15.75" thickBot="1" x14ac:dyDescent="0.3">
      <c r="A36" s="28"/>
      <c r="B36" s="24"/>
      <c r="C36" s="22"/>
      <c r="D36" s="22"/>
      <c r="E36" s="22"/>
      <c r="G36" s="42">
        <v>33</v>
      </c>
      <c r="H36" s="43">
        <v>33</v>
      </c>
      <c r="I36" s="44">
        <v>67</v>
      </c>
      <c r="N36" s="42">
        <v>32</v>
      </c>
      <c r="O36" s="50">
        <v>45.5</v>
      </c>
      <c r="P36" s="44">
        <f t="shared" si="0"/>
        <v>54.5</v>
      </c>
    </row>
    <row r="37" spans="1:16" ht="15.75" thickBot="1" x14ac:dyDescent="0.3">
      <c r="A37" s="22"/>
      <c r="B37" s="25"/>
      <c r="C37" s="26"/>
      <c r="D37" s="27"/>
      <c r="E37" s="26"/>
      <c r="G37" s="42">
        <v>34</v>
      </c>
      <c r="H37" s="43">
        <v>34</v>
      </c>
      <c r="I37" s="44">
        <v>66</v>
      </c>
      <c r="N37" s="42">
        <v>33</v>
      </c>
      <c r="O37" s="50">
        <v>47</v>
      </c>
      <c r="P37" s="44">
        <f t="shared" si="0"/>
        <v>53</v>
      </c>
    </row>
    <row r="38" spans="1:16" ht="15.75" thickBot="1" x14ac:dyDescent="0.3">
      <c r="G38" s="42">
        <v>35</v>
      </c>
      <c r="H38" s="43">
        <v>35</v>
      </c>
      <c r="I38" s="44">
        <v>65</v>
      </c>
      <c r="N38" s="42">
        <v>34</v>
      </c>
      <c r="O38" s="50">
        <v>48.5</v>
      </c>
      <c r="P38" s="44">
        <f t="shared" si="0"/>
        <v>51.5</v>
      </c>
    </row>
    <row r="39" spans="1:16" ht="15.75" thickBot="1" x14ac:dyDescent="0.3">
      <c r="G39" s="42">
        <v>36</v>
      </c>
      <c r="H39" s="43">
        <v>36</v>
      </c>
      <c r="I39" s="44">
        <v>64</v>
      </c>
      <c r="N39" s="42">
        <v>35</v>
      </c>
      <c r="O39" s="50">
        <v>50</v>
      </c>
      <c r="P39" s="44">
        <f t="shared" si="0"/>
        <v>50</v>
      </c>
    </row>
    <row r="40" spans="1:16" ht="15.75" thickBot="1" x14ac:dyDescent="0.3">
      <c r="G40" s="42">
        <v>37</v>
      </c>
      <c r="H40" s="43">
        <v>37</v>
      </c>
      <c r="I40" s="44">
        <v>63</v>
      </c>
      <c r="N40" s="42">
        <v>36</v>
      </c>
      <c r="O40" s="50">
        <v>51.5</v>
      </c>
      <c r="P40" s="44">
        <f t="shared" si="0"/>
        <v>48.5</v>
      </c>
    </row>
    <row r="41" spans="1:16" ht="15.75" thickBot="1" x14ac:dyDescent="0.3">
      <c r="G41" s="42">
        <v>38</v>
      </c>
      <c r="H41" s="43">
        <v>38</v>
      </c>
      <c r="I41" s="44">
        <v>62</v>
      </c>
      <c r="N41" s="42">
        <v>37</v>
      </c>
      <c r="O41" s="50">
        <v>53</v>
      </c>
      <c r="P41" s="44">
        <f t="shared" si="0"/>
        <v>47</v>
      </c>
    </row>
    <row r="42" spans="1:16" ht="15.75" thickBot="1" x14ac:dyDescent="0.3">
      <c r="G42" s="42">
        <v>39</v>
      </c>
      <c r="H42" s="43">
        <v>39</v>
      </c>
      <c r="I42" s="44">
        <v>61</v>
      </c>
      <c r="N42" s="42">
        <v>38</v>
      </c>
      <c r="O42" s="50">
        <v>54.5</v>
      </c>
      <c r="P42" s="44">
        <f t="shared" si="0"/>
        <v>45.5</v>
      </c>
    </row>
    <row r="43" spans="1:16" ht="15.75" thickBot="1" x14ac:dyDescent="0.3">
      <c r="G43" s="42">
        <v>40</v>
      </c>
      <c r="H43" s="43">
        <v>40</v>
      </c>
      <c r="I43" s="44">
        <v>60</v>
      </c>
      <c r="N43" s="42">
        <v>39</v>
      </c>
      <c r="O43" s="50">
        <v>56</v>
      </c>
      <c r="P43" s="44">
        <f t="shared" si="0"/>
        <v>44</v>
      </c>
    </row>
    <row r="44" spans="1:16" ht="15.75" thickBot="1" x14ac:dyDescent="0.3">
      <c r="G44" s="42">
        <v>41</v>
      </c>
      <c r="H44" s="43">
        <v>41</v>
      </c>
      <c r="I44" s="44">
        <v>59</v>
      </c>
      <c r="N44" s="42">
        <v>40</v>
      </c>
      <c r="O44" s="50">
        <v>57.5</v>
      </c>
      <c r="P44" s="44">
        <f t="shared" si="0"/>
        <v>42.5</v>
      </c>
    </row>
    <row r="45" spans="1:16" ht="15.75" thickBot="1" x14ac:dyDescent="0.3">
      <c r="G45" s="42">
        <v>42</v>
      </c>
      <c r="H45" s="43">
        <v>42</v>
      </c>
      <c r="I45" s="44">
        <v>58</v>
      </c>
      <c r="N45" s="42">
        <v>41</v>
      </c>
      <c r="O45" s="50">
        <v>59</v>
      </c>
      <c r="P45" s="44">
        <f t="shared" si="0"/>
        <v>41</v>
      </c>
    </row>
    <row r="46" spans="1:16" ht="15.75" thickBot="1" x14ac:dyDescent="0.3">
      <c r="G46" s="42">
        <v>43</v>
      </c>
      <c r="H46" s="43">
        <v>43</v>
      </c>
      <c r="I46" s="44">
        <v>57</v>
      </c>
      <c r="N46" s="42">
        <v>42</v>
      </c>
      <c r="O46" s="50">
        <v>60.5</v>
      </c>
      <c r="P46" s="44">
        <f t="shared" si="0"/>
        <v>39.5</v>
      </c>
    </row>
    <row r="47" spans="1:16" ht="15.75" thickBot="1" x14ac:dyDescent="0.3">
      <c r="G47" s="42">
        <v>44</v>
      </c>
      <c r="H47" s="43">
        <v>44</v>
      </c>
      <c r="I47" s="44">
        <v>56</v>
      </c>
      <c r="N47" s="42">
        <v>43</v>
      </c>
      <c r="O47" s="50">
        <v>62</v>
      </c>
      <c r="P47" s="44">
        <f t="shared" si="0"/>
        <v>38</v>
      </c>
    </row>
    <row r="48" spans="1:16" ht="15.75" thickBot="1" x14ac:dyDescent="0.3">
      <c r="G48" s="42">
        <v>45</v>
      </c>
      <c r="H48" s="43">
        <v>45</v>
      </c>
      <c r="I48" s="44">
        <v>55</v>
      </c>
      <c r="N48" s="42">
        <v>44</v>
      </c>
      <c r="O48" s="50">
        <v>63.5</v>
      </c>
      <c r="P48" s="44">
        <f t="shared" si="0"/>
        <v>36.5</v>
      </c>
    </row>
    <row r="49" spans="7:16" ht="15.75" thickBot="1" x14ac:dyDescent="0.3">
      <c r="G49" s="42">
        <v>46</v>
      </c>
      <c r="H49" s="43">
        <v>46</v>
      </c>
      <c r="I49" s="44">
        <v>54</v>
      </c>
      <c r="N49" s="42">
        <v>45</v>
      </c>
      <c r="O49" s="50">
        <v>65</v>
      </c>
      <c r="P49" s="44">
        <f t="shared" si="0"/>
        <v>35</v>
      </c>
    </row>
    <row r="50" spans="7:16" ht="15.75" thickBot="1" x14ac:dyDescent="0.3">
      <c r="G50" s="42">
        <v>47</v>
      </c>
      <c r="H50" s="43">
        <v>47</v>
      </c>
      <c r="I50" s="44">
        <v>53</v>
      </c>
      <c r="N50" s="42">
        <v>46</v>
      </c>
      <c r="O50" s="50">
        <v>66.5</v>
      </c>
      <c r="P50" s="44">
        <f t="shared" si="0"/>
        <v>33.5</v>
      </c>
    </row>
    <row r="51" spans="7:16" ht="15.75" thickBot="1" x14ac:dyDescent="0.3">
      <c r="G51" s="42">
        <v>48</v>
      </c>
      <c r="H51" s="43">
        <v>48</v>
      </c>
      <c r="I51" s="44">
        <v>52</v>
      </c>
      <c r="N51" s="42">
        <v>47</v>
      </c>
      <c r="O51" s="50">
        <v>68</v>
      </c>
      <c r="P51" s="44">
        <f t="shared" si="0"/>
        <v>32</v>
      </c>
    </row>
    <row r="52" spans="7:16" ht="15.75" thickBot="1" x14ac:dyDescent="0.3">
      <c r="G52" s="42">
        <v>49</v>
      </c>
      <c r="H52" s="43">
        <v>49</v>
      </c>
      <c r="I52" s="44">
        <v>51</v>
      </c>
      <c r="N52" s="42">
        <v>48</v>
      </c>
      <c r="O52" s="50">
        <v>69.5</v>
      </c>
      <c r="P52" s="44">
        <f t="shared" si="0"/>
        <v>30.5</v>
      </c>
    </row>
    <row r="53" spans="7:16" ht="15.75" thickBot="1" x14ac:dyDescent="0.3">
      <c r="G53" s="42">
        <v>50</v>
      </c>
      <c r="H53" s="43">
        <v>50</v>
      </c>
      <c r="I53" s="44">
        <v>50</v>
      </c>
      <c r="N53" s="42">
        <v>49</v>
      </c>
      <c r="O53" s="50">
        <v>71</v>
      </c>
      <c r="P53" s="44">
        <f t="shared" si="0"/>
        <v>29</v>
      </c>
    </row>
    <row r="54" spans="7:16" ht="15.75" thickBot="1" x14ac:dyDescent="0.3">
      <c r="G54" s="42">
        <v>51</v>
      </c>
      <c r="H54" s="43">
        <v>51</v>
      </c>
      <c r="I54" s="44">
        <v>49</v>
      </c>
      <c r="N54" s="42">
        <v>50</v>
      </c>
      <c r="O54" s="50">
        <v>72.5</v>
      </c>
      <c r="P54" s="44">
        <f t="shared" si="0"/>
        <v>27.5</v>
      </c>
    </row>
    <row r="55" spans="7:16" ht="15.75" thickBot="1" x14ac:dyDescent="0.3">
      <c r="G55" s="42">
        <v>52</v>
      </c>
      <c r="H55" s="43">
        <v>52</v>
      </c>
      <c r="I55" s="44">
        <v>48</v>
      </c>
      <c r="N55" s="42">
        <v>51</v>
      </c>
      <c r="O55" s="50">
        <v>74</v>
      </c>
      <c r="P55" s="44">
        <f t="shared" si="0"/>
        <v>26</v>
      </c>
    </row>
    <row r="56" spans="7:16" ht="15.75" thickBot="1" x14ac:dyDescent="0.3">
      <c r="G56" s="42">
        <v>53</v>
      </c>
      <c r="H56" s="43">
        <v>53</v>
      </c>
      <c r="I56" s="44">
        <v>47</v>
      </c>
      <c r="N56" s="42">
        <v>52</v>
      </c>
      <c r="O56" s="50">
        <v>75.5</v>
      </c>
      <c r="P56" s="44">
        <f t="shared" si="0"/>
        <v>24.5</v>
      </c>
    </row>
    <row r="57" spans="7:16" ht="15.75" thickBot="1" x14ac:dyDescent="0.3">
      <c r="G57" s="42">
        <v>54</v>
      </c>
      <c r="H57" s="43">
        <v>54</v>
      </c>
      <c r="I57" s="44">
        <v>46</v>
      </c>
      <c r="N57" s="42">
        <v>53</v>
      </c>
      <c r="O57" s="50">
        <v>77</v>
      </c>
      <c r="P57" s="44">
        <f t="shared" si="0"/>
        <v>23</v>
      </c>
    </row>
    <row r="58" spans="7:16" ht="15.75" thickBot="1" x14ac:dyDescent="0.3">
      <c r="G58" s="42">
        <v>55</v>
      </c>
      <c r="H58" s="43">
        <v>55</v>
      </c>
      <c r="I58" s="44">
        <v>45</v>
      </c>
      <c r="N58" s="42">
        <v>54</v>
      </c>
      <c r="O58" s="50">
        <v>78.5</v>
      </c>
      <c r="P58" s="44">
        <f t="shared" si="0"/>
        <v>21.5</v>
      </c>
    </row>
    <row r="59" spans="7:16" ht="15.75" thickBot="1" x14ac:dyDescent="0.3">
      <c r="G59" s="42">
        <v>56</v>
      </c>
      <c r="H59" s="43">
        <v>56</v>
      </c>
      <c r="I59" s="44">
        <v>44</v>
      </c>
      <c r="N59" s="42">
        <v>55</v>
      </c>
      <c r="O59" s="50">
        <v>80</v>
      </c>
      <c r="P59" s="44">
        <f t="shared" si="0"/>
        <v>20</v>
      </c>
    </row>
    <row r="60" spans="7:16" ht="15.75" thickBot="1" x14ac:dyDescent="0.3">
      <c r="G60" s="42">
        <v>57</v>
      </c>
      <c r="H60" s="43">
        <v>57</v>
      </c>
      <c r="I60" s="44">
        <v>43</v>
      </c>
      <c r="N60" s="42">
        <v>56</v>
      </c>
      <c r="O60" s="50">
        <v>81.5</v>
      </c>
      <c r="P60" s="44">
        <f t="shared" si="0"/>
        <v>18.5</v>
      </c>
    </row>
    <row r="61" spans="7:16" ht="15.75" thickBot="1" x14ac:dyDescent="0.3">
      <c r="G61" s="42">
        <v>58</v>
      </c>
      <c r="H61" s="43">
        <v>58</v>
      </c>
      <c r="I61" s="44">
        <v>42</v>
      </c>
      <c r="N61" s="42">
        <v>57</v>
      </c>
      <c r="O61" s="50">
        <v>83</v>
      </c>
      <c r="P61" s="44">
        <f t="shared" si="0"/>
        <v>17</v>
      </c>
    </row>
    <row r="62" spans="7:16" ht="15.75" thickBot="1" x14ac:dyDescent="0.3">
      <c r="G62" s="42">
        <v>59</v>
      </c>
      <c r="H62" s="43">
        <v>59</v>
      </c>
      <c r="I62" s="44">
        <v>41</v>
      </c>
      <c r="N62" s="42">
        <v>58</v>
      </c>
      <c r="O62" s="50">
        <v>84.5</v>
      </c>
      <c r="P62" s="44">
        <f t="shared" si="0"/>
        <v>15.5</v>
      </c>
    </row>
    <row r="63" spans="7:16" ht="15.75" thickBot="1" x14ac:dyDescent="0.3">
      <c r="G63" s="42">
        <v>60</v>
      </c>
      <c r="H63" s="43">
        <v>60</v>
      </c>
      <c r="I63" s="44">
        <v>40</v>
      </c>
      <c r="N63" s="42">
        <v>59</v>
      </c>
      <c r="O63" s="50">
        <v>85</v>
      </c>
      <c r="P63" s="58">
        <f t="shared" si="0"/>
        <v>14</v>
      </c>
    </row>
    <row r="64" spans="7:16" ht="15.75" thickBot="1" x14ac:dyDescent="0.3">
      <c r="G64" s="42">
        <v>61</v>
      </c>
      <c r="H64" s="43">
        <v>61</v>
      </c>
      <c r="I64" s="44">
        <v>39</v>
      </c>
      <c r="N64" s="42">
        <v>60</v>
      </c>
    </row>
    <row r="65" spans="7:15" ht="15.75" thickBot="1" x14ac:dyDescent="0.3">
      <c r="G65" s="42">
        <v>62</v>
      </c>
      <c r="H65" s="43">
        <v>62</v>
      </c>
      <c r="I65" s="44">
        <v>38</v>
      </c>
      <c r="N65" s="42">
        <v>61</v>
      </c>
      <c r="O65" s="66"/>
    </row>
    <row r="66" spans="7:15" ht="15.75" thickBot="1" x14ac:dyDescent="0.3">
      <c r="G66" s="42">
        <v>63</v>
      </c>
      <c r="H66" s="43">
        <v>63</v>
      </c>
      <c r="I66" s="44">
        <v>37</v>
      </c>
      <c r="N66" s="42">
        <v>62</v>
      </c>
      <c r="O66" s="66"/>
    </row>
    <row r="67" spans="7:15" ht="15.75" thickBot="1" x14ac:dyDescent="0.3">
      <c r="G67" s="42">
        <v>64</v>
      </c>
      <c r="H67" s="43">
        <v>64</v>
      </c>
      <c r="I67" s="44">
        <v>36</v>
      </c>
      <c r="N67" s="42">
        <v>63</v>
      </c>
      <c r="O67" s="66"/>
    </row>
    <row r="68" spans="7:15" ht="15.75" thickBot="1" x14ac:dyDescent="0.3">
      <c r="G68" s="42">
        <v>65</v>
      </c>
      <c r="H68" s="43">
        <v>65</v>
      </c>
      <c r="I68" s="44">
        <v>35</v>
      </c>
      <c r="N68" s="42">
        <v>64</v>
      </c>
      <c r="O68" s="66"/>
    </row>
    <row r="69" spans="7:15" ht="15.75" thickBot="1" x14ac:dyDescent="0.3">
      <c r="G69" s="42">
        <v>66</v>
      </c>
      <c r="H69" s="43">
        <v>66</v>
      </c>
      <c r="I69" s="44">
        <v>34</v>
      </c>
      <c r="N69" s="42">
        <v>65</v>
      </c>
      <c r="O69" s="66"/>
    </row>
    <row r="70" spans="7:15" ht="15.75" thickBot="1" x14ac:dyDescent="0.3">
      <c r="G70" s="42">
        <v>67</v>
      </c>
      <c r="H70" s="43">
        <v>67</v>
      </c>
      <c r="I70" s="44">
        <v>33</v>
      </c>
      <c r="N70" s="42">
        <v>66</v>
      </c>
      <c r="O70" s="66"/>
    </row>
    <row r="71" spans="7:15" ht="15.75" thickBot="1" x14ac:dyDescent="0.3">
      <c r="G71" s="42">
        <v>68</v>
      </c>
      <c r="H71" s="43">
        <v>68</v>
      </c>
      <c r="I71" s="44">
        <v>32</v>
      </c>
      <c r="N71" s="42">
        <v>67</v>
      </c>
      <c r="O71" s="66"/>
    </row>
    <row r="72" spans="7:15" ht="15.75" thickBot="1" x14ac:dyDescent="0.3">
      <c r="G72" s="42">
        <v>69</v>
      </c>
      <c r="H72" s="43">
        <v>69</v>
      </c>
      <c r="I72" s="44">
        <v>31</v>
      </c>
      <c r="N72" s="42">
        <v>68</v>
      </c>
      <c r="O72" s="66"/>
    </row>
    <row r="73" spans="7:15" ht="15.75" thickBot="1" x14ac:dyDescent="0.3">
      <c r="G73" s="42">
        <v>70</v>
      </c>
      <c r="H73" s="43">
        <v>70</v>
      </c>
      <c r="I73" s="58">
        <v>30</v>
      </c>
      <c r="N73" s="42">
        <v>69</v>
      </c>
      <c r="O73" s="66"/>
    </row>
    <row r="74" spans="7:15" ht="15.75" thickBot="1" x14ac:dyDescent="0.3">
      <c r="G74" s="33"/>
      <c r="H74" s="67"/>
      <c r="I74" s="68"/>
      <c r="N74" s="42">
        <v>70</v>
      </c>
      <c r="O74" s="66"/>
    </row>
    <row r="75" spans="7:15" ht="15.75" thickBot="1" x14ac:dyDescent="0.3">
      <c r="G75" s="33"/>
      <c r="H75" s="67"/>
      <c r="N75" s="42"/>
      <c r="O75" s="66"/>
    </row>
    <row r="76" spans="7:15" x14ac:dyDescent="0.25">
      <c r="G76" s="33"/>
      <c r="H76" s="67"/>
    </row>
    <row r="77" spans="7:15" x14ac:dyDescent="0.25">
      <c r="G77" s="33"/>
      <c r="H77" s="67"/>
    </row>
    <row r="78" spans="7:15" x14ac:dyDescent="0.25">
      <c r="G78" s="33"/>
      <c r="H78" s="67"/>
    </row>
    <row r="79" spans="7:15" x14ac:dyDescent="0.25">
      <c r="G79" s="33"/>
      <c r="H79" s="67"/>
    </row>
    <row r="80" spans="7:15" x14ac:dyDescent="0.25">
      <c r="G80" s="33"/>
      <c r="H80" s="67"/>
    </row>
    <row r="81" spans="7:8" x14ac:dyDescent="0.25">
      <c r="G81" s="33"/>
      <c r="H81" s="67"/>
    </row>
    <row r="82" spans="7:8" x14ac:dyDescent="0.25">
      <c r="G82" s="33"/>
      <c r="H82" s="67"/>
    </row>
    <row r="83" spans="7:8" x14ac:dyDescent="0.25">
      <c r="G83" s="33"/>
      <c r="H83" s="67"/>
    </row>
    <row r="84" spans="7:8" x14ac:dyDescent="0.25">
      <c r="G84" s="33"/>
      <c r="H84" s="67"/>
    </row>
    <row r="85" spans="7:8" x14ac:dyDescent="0.25">
      <c r="G85" s="33"/>
      <c r="H85" s="67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84"/>
  <sheetViews>
    <sheetView tabSelected="1" topLeftCell="A4" zoomScale="130" zoomScaleNormal="130"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bestFit="1" customWidth="1"/>
    <col min="5" max="5" width="27.140625" customWidth="1"/>
    <col min="6" max="6" width="24" customWidth="1"/>
    <col min="7" max="7" width="8.85546875" customWidth="1"/>
    <col min="8" max="8" width="19.42578125" customWidth="1"/>
    <col min="9" max="9" width="12" bestFit="1" customWidth="1"/>
  </cols>
  <sheetData>
    <row r="1" spans="1:12" x14ac:dyDescent="0.25">
      <c r="A1" s="6"/>
      <c r="B1" s="7"/>
      <c r="C1" s="7"/>
      <c r="D1" s="91"/>
    </row>
    <row r="2" spans="1:12" x14ac:dyDescent="0.25">
      <c r="A2" s="8"/>
      <c r="C2" s="92" t="s">
        <v>82</v>
      </c>
      <c r="D2" s="93"/>
      <c r="G2" t="s">
        <v>58</v>
      </c>
      <c r="I2" s="3"/>
    </row>
    <row r="3" spans="1:12" ht="18.75" x14ac:dyDescent="0.3">
      <c r="A3" s="8" t="s">
        <v>9</v>
      </c>
      <c r="B3" s="10"/>
      <c r="C3" s="94">
        <f>C4+C5</f>
        <v>19800</v>
      </c>
      <c r="D3" s="95" t="s">
        <v>71</v>
      </c>
      <c r="F3" s="96" t="s">
        <v>67</v>
      </c>
      <c r="G3" s="97" t="s">
        <v>79</v>
      </c>
      <c r="H3" s="98">
        <v>67.680000000000007</v>
      </c>
      <c r="I3" s="99">
        <f>H3*10.764</f>
        <v>728.50752</v>
      </c>
      <c r="K3" t="s">
        <v>68</v>
      </c>
    </row>
    <row r="4" spans="1:12" ht="30" x14ac:dyDescent="0.25">
      <c r="A4" s="11" t="s">
        <v>10</v>
      </c>
      <c r="B4" s="10"/>
      <c r="C4" s="94">
        <v>2800</v>
      </c>
      <c r="D4" s="100"/>
      <c r="F4" s="101" t="s">
        <v>81</v>
      </c>
      <c r="G4" s="97" t="s">
        <v>80</v>
      </c>
      <c r="H4" s="97">
        <v>10.119999999999999</v>
      </c>
      <c r="I4" s="99">
        <f>H4*10.764</f>
        <v>108.93167999999999</v>
      </c>
      <c r="K4" t="s">
        <v>63</v>
      </c>
      <c r="L4">
        <v>817</v>
      </c>
    </row>
    <row r="5" spans="1:12" x14ac:dyDescent="0.25">
      <c r="A5" s="8" t="s">
        <v>11</v>
      </c>
      <c r="B5" s="10"/>
      <c r="C5" s="94">
        <v>17000</v>
      </c>
      <c r="D5" s="100"/>
      <c r="G5" s="97" t="s">
        <v>72</v>
      </c>
      <c r="H5" s="97">
        <v>77.8</v>
      </c>
      <c r="I5" s="99">
        <f>H5*10.764</f>
        <v>837.43919999999991</v>
      </c>
    </row>
    <row r="6" spans="1:12" x14ac:dyDescent="0.25">
      <c r="A6" s="8" t="s">
        <v>12</v>
      </c>
      <c r="B6" s="10"/>
      <c r="C6" s="94">
        <f>C4</f>
        <v>2800</v>
      </c>
      <c r="D6" s="100"/>
      <c r="G6" s="116"/>
      <c r="H6" s="116"/>
      <c r="I6" s="102"/>
    </row>
    <row r="7" spans="1:12" x14ac:dyDescent="0.25">
      <c r="A7" s="8" t="s">
        <v>13</v>
      </c>
      <c r="B7" s="12"/>
      <c r="C7" s="3">
        <f>E9-E8</f>
        <v>16</v>
      </c>
      <c r="D7" s="3"/>
    </row>
    <row r="8" spans="1:12" x14ac:dyDescent="0.25">
      <c r="A8" s="8" t="s">
        <v>14</v>
      </c>
      <c r="B8" s="12"/>
      <c r="C8" s="3">
        <f>C9-C7</f>
        <v>44</v>
      </c>
      <c r="D8" s="103" t="s">
        <v>70</v>
      </c>
      <c r="E8" s="92">
        <v>2008</v>
      </c>
    </row>
    <row r="9" spans="1:12" x14ac:dyDescent="0.25">
      <c r="A9" s="8" t="s">
        <v>15</v>
      </c>
      <c r="B9" s="12"/>
      <c r="C9" s="3">
        <v>60</v>
      </c>
      <c r="D9" s="104"/>
      <c r="E9" s="92">
        <v>2024</v>
      </c>
    </row>
    <row r="10" spans="1:12" ht="30" x14ac:dyDescent="0.25">
      <c r="A10" s="11" t="s">
        <v>16</v>
      </c>
      <c r="B10" s="12"/>
      <c r="C10" s="3">
        <f>90*C7/C9</f>
        <v>24</v>
      </c>
      <c r="D10" s="3"/>
      <c r="F10" s="90"/>
      <c r="G10" s="90"/>
    </row>
    <row r="11" spans="1:12" x14ac:dyDescent="0.25">
      <c r="A11" s="8"/>
      <c r="B11" s="13"/>
      <c r="C11" s="105">
        <f>C10%</f>
        <v>0.24</v>
      </c>
      <c r="D11" s="105"/>
    </row>
    <row r="12" spans="1:12" x14ac:dyDescent="0.25">
      <c r="A12" s="8" t="s">
        <v>17</v>
      </c>
      <c r="B12" s="10"/>
      <c r="C12" s="94">
        <f>C6*C11</f>
        <v>672</v>
      </c>
      <c r="D12" s="100"/>
    </row>
    <row r="13" spans="1:12" x14ac:dyDescent="0.25">
      <c r="A13" s="8" t="s">
        <v>18</v>
      </c>
      <c r="B13" s="10"/>
      <c r="C13" s="94">
        <f>C6-C12</f>
        <v>2128</v>
      </c>
      <c r="D13" s="100"/>
      <c r="F13" s="30"/>
    </row>
    <row r="14" spans="1:12" x14ac:dyDescent="0.25">
      <c r="A14" s="8" t="s">
        <v>11</v>
      </c>
      <c r="B14" s="10"/>
      <c r="C14" s="94">
        <f>C5</f>
        <v>17000</v>
      </c>
      <c r="D14" s="100"/>
      <c r="F14" s="90"/>
      <c r="G14" s="90"/>
      <c r="H14" s="90"/>
    </row>
    <row r="15" spans="1:12" x14ac:dyDescent="0.25">
      <c r="B15" s="10"/>
      <c r="C15" s="94"/>
      <c r="D15" s="100"/>
      <c r="H15" s="90"/>
    </row>
    <row r="16" spans="1:12" x14ac:dyDescent="0.25">
      <c r="A16" s="14" t="s">
        <v>19</v>
      </c>
      <c r="B16" s="15"/>
      <c r="C16" s="95">
        <f>C14+C13</f>
        <v>19128</v>
      </c>
      <c r="D16" s="95"/>
      <c r="E16" s="30"/>
      <c r="H16" s="90"/>
    </row>
    <row r="17" spans="1:8" x14ac:dyDescent="0.25">
      <c r="B17" s="12"/>
      <c r="C17" s="3"/>
      <c r="D17" s="3"/>
      <c r="H17" s="90"/>
    </row>
    <row r="18" spans="1:8" ht="16.5" x14ac:dyDescent="0.3">
      <c r="A18" s="14" t="s">
        <v>63</v>
      </c>
      <c r="B18" s="4"/>
      <c r="C18" s="106">
        <v>837</v>
      </c>
      <c r="D18" s="106"/>
      <c r="E18" s="107"/>
    </row>
    <row r="19" spans="1:8" x14ac:dyDescent="0.25">
      <c r="A19" s="8"/>
      <c r="B19" s="3"/>
      <c r="C19" s="108">
        <f>C18*C16</f>
        <v>16010136</v>
      </c>
      <c r="D19" s="97" t="s">
        <v>73</v>
      </c>
      <c r="E19" s="109"/>
      <c r="H19" s="90"/>
    </row>
    <row r="20" spans="1:8" x14ac:dyDescent="0.25">
      <c r="A20" s="8"/>
      <c r="B20" s="30"/>
      <c r="C20" s="108">
        <f>C19*0.9</f>
        <v>14409122.4</v>
      </c>
      <c r="D20" s="97" t="s">
        <v>20</v>
      </c>
      <c r="E20" s="30"/>
      <c r="F20" s="5"/>
      <c r="H20" s="90"/>
    </row>
    <row r="21" spans="1:8" x14ac:dyDescent="0.25">
      <c r="A21" s="8"/>
      <c r="C21" s="108">
        <f>C19*80%</f>
        <v>12808108.800000001</v>
      </c>
      <c r="D21" s="97" t="s">
        <v>21</v>
      </c>
      <c r="E21" s="30"/>
      <c r="F21" s="30"/>
    </row>
    <row r="22" spans="1:8" x14ac:dyDescent="0.25">
      <c r="A22" s="8"/>
      <c r="E22" s="30"/>
    </row>
    <row r="23" spans="1:8" x14ac:dyDescent="0.25">
      <c r="A23" s="16" t="s">
        <v>22</v>
      </c>
      <c r="B23" s="17"/>
      <c r="C23" s="110">
        <f>C4*D23</f>
        <v>2812320</v>
      </c>
      <c r="D23" s="110">
        <f>C18*1.2</f>
        <v>1004.4</v>
      </c>
      <c r="E23" s="30"/>
    </row>
    <row r="24" spans="1:8" x14ac:dyDescent="0.25">
      <c r="A24" s="8" t="s">
        <v>23</v>
      </c>
      <c r="C24" s="111">
        <f>433.4*10438</f>
        <v>4523829.2</v>
      </c>
    </row>
    <row r="25" spans="1:8" x14ac:dyDescent="0.25">
      <c r="A25" s="18" t="s">
        <v>24</v>
      </c>
      <c r="B25" s="9"/>
      <c r="C25" s="30">
        <f>C19*0.03/12</f>
        <v>40025.339999999997</v>
      </c>
      <c r="D25" s="30"/>
    </row>
    <row r="26" spans="1:8" x14ac:dyDescent="0.25">
      <c r="C26" s="30"/>
      <c r="D26" s="30"/>
      <c r="F26" s="97" t="s">
        <v>75</v>
      </c>
    </row>
    <row r="27" spans="1:8" x14ac:dyDescent="0.25">
      <c r="A27" s="4" t="s">
        <v>74</v>
      </c>
      <c r="B27" s="4"/>
      <c r="C27" s="112"/>
      <c r="D27" s="112"/>
    </row>
    <row r="28" spans="1:8" x14ac:dyDescent="0.25">
      <c r="D28" s="90"/>
    </row>
    <row r="30" spans="1:8" ht="18.75" x14ac:dyDescent="0.3">
      <c r="E30" s="117" t="s">
        <v>76</v>
      </c>
      <c r="F30" s="117"/>
    </row>
    <row r="31" spans="1:8" ht="18.75" x14ac:dyDescent="0.3">
      <c r="E31" s="117" t="s">
        <v>77</v>
      </c>
      <c r="F31" s="117"/>
    </row>
    <row r="32" spans="1:8" ht="18.75" x14ac:dyDescent="0.3">
      <c r="E32" s="113" t="s">
        <v>42</v>
      </c>
      <c r="F32" s="113">
        <f>C19</f>
        <v>16010136</v>
      </c>
    </row>
    <row r="33" spans="1:8" ht="18.75" x14ac:dyDescent="0.3">
      <c r="E33" s="113" t="s">
        <v>20</v>
      </c>
      <c r="F33" s="113">
        <f>F32*0.9</f>
        <v>14409122.4</v>
      </c>
      <c r="H33" s="30">
        <f>F32*80</f>
        <v>1280810880</v>
      </c>
    </row>
    <row r="34" spans="1:8" ht="18.75" x14ac:dyDescent="0.3">
      <c r="E34" s="113" t="s">
        <v>21</v>
      </c>
      <c r="F34" s="113">
        <f>F32*80%</f>
        <v>12808108.800000001</v>
      </c>
    </row>
    <row r="46" spans="1:8" x14ac:dyDescent="0.25">
      <c r="A46" s="19"/>
    </row>
    <row r="59" spans="1:1" ht="15.75" x14ac:dyDescent="0.25">
      <c r="A59" s="20"/>
    </row>
    <row r="60" spans="1:1" ht="15.75" x14ac:dyDescent="0.25">
      <c r="A60" s="20"/>
    </row>
    <row r="61" spans="1:1" ht="15.75" x14ac:dyDescent="0.25">
      <c r="A61" s="20"/>
    </row>
    <row r="62" spans="1:1" ht="15.75" x14ac:dyDescent="0.25">
      <c r="A62" s="20"/>
    </row>
    <row r="63" spans="1:1" ht="15.75" x14ac:dyDescent="0.25">
      <c r="A63" s="20"/>
    </row>
    <row r="64" spans="1:1" ht="15.75" x14ac:dyDescent="0.25">
      <c r="A64" s="20"/>
    </row>
    <row r="65" spans="1:1" ht="15.75" x14ac:dyDescent="0.25">
      <c r="A65" s="20"/>
    </row>
    <row r="84" spans="3:3" x14ac:dyDescent="0.25">
      <c r="C84">
        <f>C83*C82</f>
        <v>0</v>
      </c>
    </row>
  </sheetData>
  <mergeCells count="3">
    <mergeCell ref="G6:H6"/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59"/>
  <sheetViews>
    <sheetView topLeftCell="C1" zoomScale="115" zoomScaleNormal="115" workbookViewId="0">
      <selection activeCell="N2" sqref="N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5" width="12.85546875" customWidth="1"/>
    <col min="16" max="17" width="16.140625" customWidth="1"/>
    <col min="18" max="18" width="13.85546875" customWidth="1"/>
    <col min="19" max="19" width="8.85546875" customWidth="1"/>
    <col min="20" max="20" width="6.28515625" customWidth="1"/>
    <col min="26" max="26" width="10.42578125" bestFit="1" customWidth="1"/>
    <col min="30" max="30" width="10.42578125" bestFit="1" customWidth="1"/>
  </cols>
  <sheetData>
    <row r="1" spans="1:34" s="1" customFormat="1" ht="60" x14ac:dyDescent="0.25">
      <c r="A1" s="1" t="s">
        <v>0</v>
      </c>
      <c r="B1" s="1" t="s">
        <v>4</v>
      </c>
      <c r="C1" s="1" t="s">
        <v>69</v>
      </c>
      <c r="D1" s="1" t="s">
        <v>6</v>
      </c>
      <c r="E1" s="1" t="s">
        <v>1</v>
      </c>
      <c r="F1" s="1" t="s">
        <v>5</v>
      </c>
      <c r="G1" s="1" t="s">
        <v>7</v>
      </c>
      <c r="H1" s="1" t="s">
        <v>8</v>
      </c>
      <c r="I1" s="1" t="s">
        <v>2</v>
      </c>
      <c r="J1" s="1" t="s">
        <v>3</v>
      </c>
      <c r="N1" s="1" t="s">
        <v>63</v>
      </c>
      <c r="O1" s="1" t="s">
        <v>60</v>
      </c>
      <c r="P1" s="1" t="s">
        <v>1</v>
      </c>
      <c r="Q1" s="1" t="s">
        <v>63</v>
      </c>
      <c r="R1" s="1" t="s">
        <v>60</v>
      </c>
    </row>
    <row r="2" spans="1:34" x14ac:dyDescent="0.25">
      <c r="B2">
        <v>730</v>
      </c>
      <c r="C2">
        <f>B2*1.2</f>
        <v>876</v>
      </c>
      <c r="D2" s="76">
        <f t="shared" ref="D2:D18" si="0">C2*1.2</f>
        <v>1051.2</v>
      </c>
      <c r="E2" s="76">
        <v>16000000</v>
      </c>
      <c r="F2" s="76">
        <f t="shared" ref="F2" si="1">ROUND((E2/B2),0)</f>
        <v>21918</v>
      </c>
      <c r="G2" s="69">
        <f>E2/C2</f>
        <v>18264.840182648401</v>
      </c>
      <c r="H2" s="88">
        <f>E2/D2</f>
        <v>15220.700152207</v>
      </c>
      <c r="I2" s="33">
        <v>4</v>
      </c>
      <c r="J2">
        <v>404</v>
      </c>
      <c r="N2" s="89">
        <v>654.125</v>
      </c>
      <c r="O2" s="76">
        <f>N2*1.2</f>
        <v>784.94999999999993</v>
      </c>
      <c r="P2" s="76">
        <v>12500000</v>
      </c>
      <c r="Q2" s="76">
        <f t="shared" ref="Q2:Q13" si="2">P2/N2</f>
        <v>19109.497420217849</v>
      </c>
      <c r="R2" s="76">
        <f>P2/O2</f>
        <v>15924.581183514874</v>
      </c>
      <c r="S2" s="76"/>
      <c r="U2" s="2"/>
      <c r="V2" s="2"/>
      <c r="W2" s="2"/>
      <c r="X2" s="2"/>
      <c r="Y2" s="2"/>
      <c r="Z2" s="86"/>
      <c r="AA2" s="2"/>
      <c r="AB2" s="2"/>
      <c r="AC2" s="2"/>
      <c r="AD2" s="2"/>
    </row>
    <row r="3" spans="1:34" x14ac:dyDescent="0.25">
      <c r="B3">
        <v>1100</v>
      </c>
      <c r="C3">
        <f>B3*1.2</f>
        <v>1320</v>
      </c>
      <c r="D3" s="76">
        <f t="shared" si="0"/>
        <v>1584</v>
      </c>
      <c r="E3" s="76">
        <v>22100000</v>
      </c>
      <c r="F3" s="76">
        <f t="shared" ref="F3:F17" si="3">ROUND((E3/B3),0)</f>
        <v>20091</v>
      </c>
      <c r="G3" s="69">
        <f t="shared" ref="G3:G17" si="4">E3/C3</f>
        <v>16742.424242424244</v>
      </c>
      <c r="H3" s="88">
        <f t="shared" ref="H3:H17" si="5">E3/D3</f>
        <v>13952.020202020201</v>
      </c>
      <c r="I3" s="33">
        <v>11</v>
      </c>
      <c r="J3">
        <v>1101</v>
      </c>
      <c r="N3" s="89">
        <v>710</v>
      </c>
      <c r="O3" s="76">
        <f t="shared" ref="O3:O7" si="6">N3*1.2</f>
        <v>852</v>
      </c>
      <c r="P3" s="76">
        <v>13700000</v>
      </c>
      <c r="Q3" s="76">
        <f t="shared" si="2"/>
        <v>19295.774647887323</v>
      </c>
      <c r="R3" s="76">
        <f t="shared" ref="R3:R7" si="7">P3/O3</f>
        <v>16079.812206572769</v>
      </c>
      <c r="S3" s="76"/>
      <c r="U3" s="2"/>
      <c r="V3" s="2"/>
      <c r="W3" s="2"/>
      <c r="X3" s="2"/>
      <c r="Y3" s="2"/>
      <c r="Z3" s="2"/>
      <c r="AA3" s="2"/>
      <c r="AB3" s="2"/>
      <c r="AC3" s="2"/>
      <c r="AD3" s="86"/>
    </row>
    <row r="4" spans="1:34" x14ac:dyDescent="0.25">
      <c r="B4" s="90">
        <v>1080</v>
      </c>
      <c r="C4">
        <f>B4*1.2</f>
        <v>1296</v>
      </c>
      <c r="D4" s="76">
        <f t="shared" si="0"/>
        <v>1555.2</v>
      </c>
      <c r="E4" s="76">
        <v>23000000</v>
      </c>
      <c r="F4" s="76">
        <f t="shared" si="3"/>
        <v>21296</v>
      </c>
      <c r="G4" s="69">
        <f t="shared" si="4"/>
        <v>17746.913580246914</v>
      </c>
      <c r="H4" s="88">
        <f t="shared" si="5"/>
        <v>14789.094650205761</v>
      </c>
      <c r="I4" s="33">
        <v>12</v>
      </c>
      <c r="J4">
        <v>1202</v>
      </c>
      <c r="N4" s="89">
        <v>750</v>
      </c>
      <c r="O4" s="76">
        <f t="shared" si="6"/>
        <v>900</v>
      </c>
      <c r="P4" s="76">
        <v>15000000</v>
      </c>
      <c r="Q4" s="76">
        <f t="shared" si="2"/>
        <v>20000</v>
      </c>
      <c r="R4" s="76">
        <f t="shared" si="7"/>
        <v>16666.666666666668</v>
      </c>
      <c r="S4" s="76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4" x14ac:dyDescent="0.25">
      <c r="B5">
        <v>864</v>
      </c>
      <c r="C5">
        <f>B5*1.2</f>
        <v>1036.8</v>
      </c>
      <c r="D5" s="76">
        <f t="shared" si="0"/>
        <v>1244.1599999999999</v>
      </c>
      <c r="E5" s="76">
        <v>19000000</v>
      </c>
      <c r="F5" s="76">
        <f t="shared" si="3"/>
        <v>21991</v>
      </c>
      <c r="G5" s="69">
        <f t="shared" si="4"/>
        <v>18325.617283950618</v>
      </c>
      <c r="H5" s="88">
        <f t="shared" si="5"/>
        <v>15271.347736625516</v>
      </c>
      <c r="I5" s="33">
        <v>3</v>
      </c>
      <c r="J5">
        <v>304</v>
      </c>
      <c r="N5" s="89">
        <v>991</v>
      </c>
      <c r="O5" s="76">
        <f t="shared" si="6"/>
        <v>1189.2</v>
      </c>
      <c r="P5" s="76">
        <v>20500000</v>
      </c>
      <c r="Q5" s="76">
        <f t="shared" si="2"/>
        <v>20686.175580222</v>
      </c>
      <c r="R5" s="76">
        <f t="shared" si="7"/>
        <v>17238.479650184996</v>
      </c>
      <c r="S5" s="76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4" x14ac:dyDescent="0.25">
      <c r="D6" s="76">
        <f t="shared" si="0"/>
        <v>0</v>
      </c>
      <c r="E6" s="76"/>
      <c r="F6" s="76" t="e">
        <f t="shared" si="3"/>
        <v>#DIV/0!</v>
      </c>
      <c r="G6" s="69" t="e">
        <f t="shared" si="4"/>
        <v>#DIV/0!</v>
      </c>
      <c r="H6" s="88" t="e">
        <f t="shared" si="5"/>
        <v>#DIV/0!</v>
      </c>
      <c r="I6" s="33"/>
      <c r="N6" s="89"/>
      <c r="O6" s="76">
        <f t="shared" si="6"/>
        <v>0</v>
      </c>
      <c r="P6" s="76"/>
      <c r="Q6" s="76" t="e">
        <f t="shared" si="2"/>
        <v>#DIV/0!</v>
      </c>
      <c r="R6" s="76" t="e">
        <f t="shared" si="7"/>
        <v>#DIV/0!</v>
      </c>
      <c r="S6" s="76"/>
      <c r="U6" s="2"/>
      <c r="V6" s="2"/>
      <c r="W6" s="2"/>
      <c r="X6" s="2"/>
      <c r="Y6" s="2"/>
      <c r="Z6" s="2"/>
      <c r="AA6" s="2"/>
      <c r="AB6" s="2"/>
      <c r="AC6" s="2"/>
      <c r="AD6" s="2"/>
      <c r="AH6" t="s">
        <v>43</v>
      </c>
    </row>
    <row r="7" spans="1:34" x14ac:dyDescent="0.25">
      <c r="D7" s="76">
        <f t="shared" si="0"/>
        <v>0</v>
      </c>
      <c r="E7" s="76"/>
      <c r="F7" s="76" t="e">
        <f t="shared" si="3"/>
        <v>#DIV/0!</v>
      </c>
      <c r="G7" s="69" t="e">
        <f t="shared" si="4"/>
        <v>#DIV/0!</v>
      </c>
      <c r="H7" s="88" t="e">
        <f t="shared" si="5"/>
        <v>#DIV/0!</v>
      </c>
      <c r="I7" s="33"/>
      <c r="N7" s="76"/>
      <c r="O7" s="76">
        <f t="shared" si="6"/>
        <v>0</v>
      </c>
      <c r="P7" s="76"/>
      <c r="Q7" s="76" t="e">
        <f t="shared" si="2"/>
        <v>#DIV/0!</v>
      </c>
      <c r="R7" s="76" t="e">
        <f t="shared" si="7"/>
        <v>#DIV/0!</v>
      </c>
      <c r="S7" s="76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4" x14ac:dyDescent="0.25">
      <c r="D8" s="76">
        <f t="shared" si="0"/>
        <v>0</v>
      </c>
      <c r="E8" s="76"/>
      <c r="F8" s="76" t="e">
        <f t="shared" si="3"/>
        <v>#DIV/0!</v>
      </c>
      <c r="G8" s="69" t="e">
        <f t="shared" si="4"/>
        <v>#DIV/0!</v>
      </c>
      <c r="H8" s="88" t="e">
        <f t="shared" si="5"/>
        <v>#DIV/0!</v>
      </c>
      <c r="I8" s="33"/>
      <c r="N8" s="76"/>
      <c r="O8" s="76"/>
      <c r="P8" s="76"/>
      <c r="Q8" s="76" t="e">
        <f t="shared" si="2"/>
        <v>#DIV/0!</v>
      </c>
      <c r="R8" s="76" t="e">
        <f>P8/#REF!</f>
        <v>#REF!</v>
      </c>
      <c r="S8" s="76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4" x14ac:dyDescent="0.25">
      <c r="D9" s="76">
        <f t="shared" si="0"/>
        <v>0</v>
      </c>
      <c r="E9" s="76"/>
      <c r="F9" s="76" t="e">
        <f t="shared" si="3"/>
        <v>#DIV/0!</v>
      </c>
      <c r="G9" s="69" t="e">
        <f t="shared" si="4"/>
        <v>#DIV/0!</v>
      </c>
      <c r="H9" s="88" t="e">
        <f t="shared" si="5"/>
        <v>#DIV/0!</v>
      </c>
      <c r="I9" s="33"/>
      <c r="O9" s="76"/>
      <c r="P9" s="76"/>
      <c r="Q9" s="76" t="e">
        <f>P9/N9</f>
        <v>#DIV/0!</v>
      </c>
      <c r="R9" s="76" t="e">
        <f>P9/O9</f>
        <v>#DIV/0!</v>
      </c>
      <c r="S9" s="76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4" x14ac:dyDescent="0.25">
      <c r="D10" s="76">
        <f t="shared" si="0"/>
        <v>0</v>
      </c>
      <c r="E10" s="76"/>
      <c r="F10" s="76" t="e">
        <f t="shared" si="3"/>
        <v>#DIV/0!</v>
      </c>
      <c r="G10" s="69" t="e">
        <f t="shared" si="4"/>
        <v>#DIV/0!</v>
      </c>
      <c r="H10" s="88" t="e">
        <f t="shared" si="5"/>
        <v>#DIV/0!</v>
      </c>
      <c r="I10" s="33"/>
      <c r="J10">
        <f t="shared" ref="J10:J15" si="8">T10</f>
        <v>0</v>
      </c>
      <c r="N10" s="76"/>
      <c r="O10" s="76"/>
      <c r="P10" s="76"/>
      <c r="Q10" s="76" t="e">
        <f t="shared" si="2"/>
        <v>#DIV/0!</v>
      </c>
      <c r="R10" s="76" t="e">
        <f>P10/O10</f>
        <v>#DIV/0!</v>
      </c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4" ht="16.5" x14ac:dyDescent="0.3">
      <c r="B11">
        <f>N11</f>
        <v>0</v>
      </c>
      <c r="C11">
        <v>0</v>
      </c>
      <c r="D11" s="76">
        <f t="shared" si="0"/>
        <v>0</v>
      </c>
      <c r="E11" s="76"/>
      <c r="F11" s="76" t="e">
        <f t="shared" si="3"/>
        <v>#DIV/0!</v>
      </c>
      <c r="G11" s="69" t="e">
        <f t="shared" si="4"/>
        <v>#DIV/0!</v>
      </c>
      <c r="H11" s="88" t="e">
        <f t="shared" si="5"/>
        <v>#DIV/0!</v>
      </c>
      <c r="I11" s="33"/>
      <c r="N11" s="76"/>
      <c r="O11" s="76"/>
      <c r="P11" s="76"/>
      <c r="Q11" s="76" t="e">
        <f t="shared" si="2"/>
        <v>#DIV/0!</v>
      </c>
      <c r="R11" s="76" t="e">
        <f t="shared" ref="R11:R14" si="9">P11/O11</f>
        <v>#DIV/0!</v>
      </c>
      <c r="U11" s="2"/>
      <c r="V11" s="81"/>
      <c r="W11" s="81"/>
      <c r="X11" s="81"/>
      <c r="Y11" s="81"/>
      <c r="Z11" s="81"/>
      <c r="AA11" s="81"/>
      <c r="AB11" s="81"/>
      <c r="AC11" s="2"/>
      <c r="AD11" s="2"/>
    </row>
    <row r="12" spans="1:34" ht="18.75" x14ac:dyDescent="0.25">
      <c r="B12">
        <v>0</v>
      </c>
      <c r="C12">
        <f t="shared" ref="C12:C19" si="10">B12*1.2</f>
        <v>0</v>
      </c>
      <c r="D12" s="76">
        <f t="shared" si="0"/>
        <v>0</v>
      </c>
      <c r="E12" s="76">
        <v>0</v>
      </c>
      <c r="F12" s="76" t="e">
        <f t="shared" si="3"/>
        <v>#DIV/0!</v>
      </c>
      <c r="G12" s="69" t="e">
        <f t="shared" si="4"/>
        <v>#DIV/0!</v>
      </c>
      <c r="H12" s="88" t="e">
        <f t="shared" si="5"/>
        <v>#DIV/0!</v>
      </c>
      <c r="J12">
        <f t="shared" si="8"/>
        <v>0</v>
      </c>
      <c r="N12" s="76"/>
      <c r="O12" s="76"/>
      <c r="P12" s="76"/>
      <c r="Q12" s="76" t="e">
        <f t="shared" si="2"/>
        <v>#DIV/0!</v>
      </c>
      <c r="R12" s="76" t="e">
        <f t="shared" si="9"/>
        <v>#DIV/0!</v>
      </c>
      <c r="U12" s="87"/>
      <c r="V12" s="2"/>
      <c r="W12" s="2"/>
      <c r="X12" s="2"/>
      <c r="Y12" s="2"/>
      <c r="Z12" s="2"/>
      <c r="AA12" s="2"/>
      <c r="AB12" s="2"/>
      <c r="AC12" s="2"/>
      <c r="AD12" s="2"/>
    </row>
    <row r="13" spans="1:34" x14ac:dyDescent="0.25">
      <c r="B13">
        <v>0</v>
      </c>
      <c r="C13">
        <f t="shared" si="10"/>
        <v>0</v>
      </c>
      <c r="D13" s="76">
        <f t="shared" si="0"/>
        <v>0</v>
      </c>
      <c r="E13" s="76">
        <v>0</v>
      </c>
      <c r="F13" s="76" t="e">
        <f t="shared" si="3"/>
        <v>#DIV/0!</v>
      </c>
      <c r="G13" s="69" t="e">
        <f t="shared" si="4"/>
        <v>#DIV/0!</v>
      </c>
      <c r="H13" s="88" t="e">
        <f t="shared" si="5"/>
        <v>#DIV/0!</v>
      </c>
      <c r="J13">
        <f t="shared" si="8"/>
        <v>0</v>
      </c>
      <c r="N13" s="76"/>
      <c r="O13" s="76"/>
      <c r="P13" s="76"/>
      <c r="Q13" s="76" t="e">
        <f t="shared" si="2"/>
        <v>#DIV/0!</v>
      </c>
      <c r="R13" s="76" t="e">
        <f t="shared" si="9"/>
        <v>#DIV/0!</v>
      </c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4" x14ac:dyDescent="0.25">
      <c r="B14">
        <v>0</v>
      </c>
      <c r="C14">
        <f t="shared" si="10"/>
        <v>0</v>
      </c>
      <c r="D14" s="76">
        <f t="shared" si="0"/>
        <v>0</v>
      </c>
      <c r="E14" s="76">
        <v>0</v>
      </c>
      <c r="F14" s="76" t="e">
        <f t="shared" si="3"/>
        <v>#DIV/0!</v>
      </c>
      <c r="G14" s="69" t="e">
        <f t="shared" si="4"/>
        <v>#DIV/0!</v>
      </c>
      <c r="H14" s="88" t="e">
        <f t="shared" si="5"/>
        <v>#DIV/0!</v>
      </c>
      <c r="I14">
        <f>S14</f>
        <v>0</v>
      </c>
      <c r="J14">
        <f t="shared" si="8"/>
        <v>0</v>
      </c>
      <c r="P14" s="76"/>
      <c r="Q14" s="76"/>
      <c r="R14" s="76" t="e">
        <f t="shared" si="9"/>
        <v>#DIV/0!</v>
      </c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4" x14ac:dyDescent="0.25">
      <c r="B15">
        <v>0</v>
      </c>
      <c r="C15">
        <f t="shared" si="10"/>
        <v>0</v>
      </c>
      <c r="D15" s="76">
        <f t="shared" si="0"/>
        <v>0</v>
      </c>
      <c r="E15" s="76">
        <v>0</v>
      </c>
      <c r="F15" s="76" t="e">
        <f t="shared" si="3"/>
        <v>#DIV/0!</v>
      </c>
      <c r="G15" s="69" t="e">
        <f t="shared" si="4"/>
        <v>#DIV/0!</v>
      </c>
      <c r="H15" s="88" t="e">
        <f t="shared" si="5"/>
        <v>#DIV/0!</v>
      </c>
      <c r="I15">
        <f>S15</f>
        <v>0</v>
      </c>
      <c r="J15">
        <f t="shared" si="8"/>
        <v>0</v>
      </c>
      <c r="P15" s="76"/>
      <c r="Q15" s="76"/>
      <c r="R15" s="76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4" x14ac:dyDescent="0.25">
      <c r="B16">
        <v>0</v>
      </c>
      <c r="C16">
        <f t="shared" si="10"/>
        <v>0</v>
      </c>
      <c r="D16" s="76">
        <f t="shared" si="0"/>
        <v>0</v>
      </c>
      <c r="E16" s="76">
        <v>0</v>
      </c>
      <c r="F16" s="76" t="e">
        <f t="shared" si="3"/>
        <v>#DIV/0!</v>
      </c>
      <c r="G16" s="69" t="e">
        <f t="shared" si="4"/>
        <v>#DIV/0!</v>
      </c>
      <c r="H16" s="88" t="e">
        <f t="shared" si="5"/>
        <v>#DIV/0!</v>
      </c>
      <c r="I16">
        <f t="shared" ref="I16:J19" si="11">S16</f>
        <v>0</v>
      </c>
      <c r="J16">
        <f t="shared" si="11"/>
        <v>0</v>
      </c>
      <c r="O16" s="2"/>
      <c r="P16" s="80"/>
      <c r="Q16" s="80"/>
      <c r="R16" s="80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x14ac:dyDescent="0.25">
      <c r="B17">
        <v>0</v>
      </c>
      <c r="C17">
        <f t="shared" si="10"/>
        <v>0</v>
      </c>
      <c r="D17" s="76">
        <f t="shared" si="0"/>
        <v>0</v>
      </c>
      <c r="E17" s="76">
        <v>0</v>
      </c>
      <c r="F17" s="76" t="e">
        <f t="shared" si="3"/>
        <v>#DIV/0!</v>
      </c>
      <c r="G17" s="69" t="e">
        <f t="shared" si="4"/>
        <v>#DIV/0!</v>
      </c>
      <c r="H17" s="88" t="e">
        <f t="shared" si="5"/>
        <v>#DIV/0!</v>
      </c>
      <c r="I17">
        <f t="shared" si="11"/>
        <v>0</v>
      </c>
      <c r="J17">
        <f t="shared" si="11"/>
        <v>0</v>
      </c>
      <c r="O17" s="2"/>
      <c r="P17" s="80"/>
      <c r="Q17" s="80"/>
      <c r="R17" s="80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x14ac:dyDescent="0.25">
      <c r="B18">
        <f>N18</f>
        <v>0</v>
      </c>
      <c r="C18">
        <f t="shared" si="10"/>
        <v>0</v>
      </c>
      <c r="D18" s="76">
        <f t="shared" si="0"/>
        <v>0</v>
      </c>
      <c r="E18" s="76">
        <f>P18</f>
        <v>0</v>
      </c>
      <c r="F18" t="e">
        <f>ROUND((E18/B18),0)</f>
        <v>#DIV/0!</v>
      </c>
      <c r="G18" t="e">
        <f>ROUND((E18/C18),0)</f>
        <v>#DIV/0!</v>
      </c>
      <c r="H18" t="e">
        <f>ROUND((E18/D18),0)</f>
        <v>#DIV/0!</v>
      </c>
      <c r="I18">
        <f t="shared" si="11"/>
        <v>0</v>
      </c>
      <c r="J18">
        <f t="shared" si="11"/>
        <v>0</v>
      </c>
      <c r="P18" s="76"/>
      <c r="Q18" s="76"/>
      <c r="R18" s="76"/>
    </row>
    <row r="19" spans="1:30" x14ac:dyDescent="0.25">
      <c r="B19">
        <f>N19</f>
        <v>0</v>
      </c>
      <c r="C19">
        <f t="shared" si="10"/>
        <v>0</v>
      </c>
      <c r="D19">
        <f>C19*1.2</f>
        <v>0</v>
      </c>
      <c r="E19" s="76">
        <f>P19</f>
        <v>0</v>
      </c>
      <c r="F19" t="e">
        <f>ROUND((E19/B19),0)</f>
        <v>#DIV/0!</v>
      </c>
      <c r="G19" t="e">
        <f>ROUND((E19/C19),0)</f>
        <v>#DIV/0!</v>
      </c>
      <c r="H19" t="e">
        <f>ROUND((E19/D19),0)</f>
        <v>#DIV/0!</v>
      </c>
      <c r="I19">
        <f t="shared" si="11"/>
        <v>0</v>
      </c>
      <c r="J19">
        <f t="shared" si="11"/>
        <v>0</v>
      </c>
      <c r="P19" s="76"/>
      <c r="Q19" s="76"/>
      <c r="R19" s="76">
        <f>R2*1.1</f>
        <v>17517.039301866364</v>
      </c>
    </row>
    <row r="20" spans="1:30" s="5" customFormat="1" x14ac:dyDescent="0.25">
      <c r="A20" s="69"/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</row>
    <row r="21" spans="1:30" s="5" customFormat="1" ht="16.5" x14ac:dyDescent="0.3">
      <c r="B21" s="77"/>
      <c r="C21" s="77"/>
      <c r="D21" s="77"/>
      <c r="E21" s="77"/>
      <c r="F21" s="81"/>
      <c r="G21" s="77"/>
      <c r="H21" s="77"/>
      <c r="I21" s="77"/>
      <c r="J21" s="77"/>
      <c r="K21" s="70"/>
      <c r="L21" s="70"/>
      <c r="M21" s="70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</row>
    <row r="22" spans="1:30" s="5" customFormat="1" x14ac:dyDescent="0.25">
      <c r="B22" s="77"/>
      <c r="C22" s="77"/>
      <c r="D22" s="77"/>
      <c r="E22" s="77"/>
      <c r="F22" s="78" t="s">
        <v>64</v>
      </c>
      <c r="G22" s="77"/>
      <c r="H22" s="77"/>
      <c r="I22" s="77"/>
      <c r="J22" s="77"/>
      <c r="K22" s="70"/>
      <c r="L22" s="70"/>
      <c r="M22" s="70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</row>
    <row r="23" spans="1:30" s="5" customFormat="1" ht="16.5" x14ac:dyDescent="0.3">
      <c r="B23" s="77"/>
      <c r="C23" s="82" t="s">
        <v>78</v>
      </c>
      <c r="D23" s="82"/>
      <c r="E23" s="21"/>
      <c r="F23" s="79" t="s">
        <v>63</v>
      </c>
      <c r="G23" s="79">
        <v>394</v>
      </c>
      <c r="H23" s="77"/>
      <c r="I23" s="77"/>
      <c r="J23" s="77"/>
      <c r="K23" s="70"/>
      <c r="L23" s="70"/>
      <c r="M23" s="70"/>
    </row>
    <row r="24" spans="1:30" s="5" customFormat="1" x14ac:dyDescent="0.25">
      <c r="B24" s="77"/>
      <c r="C24" s="82" t="s">
        <v>1</v>
      </c>
      <c r="D24" s="82">
        <v>13000000</v>
      </c>
      <c r="E24" s="82"/>
      <c r="F24" s="79" t="s">
        <v>61</v>
      </c>
      <c r="G24" s="79">
        <v>0</v>
      </c>
      <c r="H24" s="77"/>
      <c r="I24" s="77"/>
      <c r="J24" s="77"/>
      <c r="K24" s="70"/>
      <c r="L24" s="70"/>
      <c r="M24" s="70"/>
    </row>
    <row r="25" spans="1:30" s="5" customFormat="1" x14ac:dyDescent="0.25">
      <c r="B25" s="77"/>
      <c r="C25" s="82"/>
      <c r="D25" s="82"/>
      <c r="E25" s="82"/>
      <c r="F25" s="79" t="s">
        <v>65</v>
      </c>
      <c r="G25" s="79">
        <v>0</v>
      </c>
      <c r="H25" s="77"/>
      <c r="I25" s="77"/>
      <c r="J25" s="77"/>
      <c r="K25" s="70"/>
      <c r="L25" s="70"/>
      <c r="M25" s="70"/>
    </row>
    <row r="26" spans="1:30" s="5" customFormat="1" x14ac:dyDescent="0.25">
      <c r="B26" s="69"/>
      <c r="C26" s="69"/>
      <c r="D26" s="82"/>
      <c r="E26" s="69"/>
      <c r="F26" s="75" t="s">
        <v>66</v>
      </c>
      <c r="G26" s="75">
        <f>G23+G24+G25</f>
        <v>394</v>
      </c>
      <c r="H26" s="69"/>
      <c r="I26" s="69"/>
      <c r="J26" s="70"/>
      <c r="K26" s="70"/>
      <c r="L26" s="70"/>
      <c r="M26" s="70"/>
    </row>
    <row r="27" spans="1:30" s="5" customFormat="1" x14ac:dyDescent="0.25">
      <c r="B27" s="69"/>
      <c r="C27" s="69"/>
      <c r="D27" s="82"/>
      <c r="E27" s="82"/>
      <c r="F27" s="74"/>
      <c r="G27" s="74"/>
      <c r="H27" s="69"/>
      <c r="I27" s="69"/>
      <c r="J27" s="70"/>
      <c r="K27" s="70"/>
      <c r="L27" s="70"/>
      <c r="M27" s="70"/>
      <c r="O27" s="5">
        <v>6175</v>
      </c>
    </row>
    <row r="28" spans="1:30" s="5" customFormat="1" x14ac:dyDescent="0.25">
      <c r="B28" s="70"/>
      <c r="C28" s="70"/>
      <c r="D28" s="83"/>
      <c r="E28" s="85"/>
      <c r="F28" s="71" t="s">
        <v>60</v>
      </c>
      <c r="G28" s="71">
        <v>0</v>
      </c>
      <c r="H28" s="70"/>
      <c r="I28" s="70" t="e">
        <f>G37/G28</f>
        <v>#DIV/0!</v>
      </c>
      <c r="J28" s="70"/>
      <c r="K28" s="70"/>
      <c r="L28" s="70"/>
      <c r="M28" s="70"/>
      <c r="O28" s="5">
        <v>7132</v>
      </c>
    </row>
    <row r="29" spans="1:30" s="5" customFormat="1" x14ac:dyDescent="0.25">
      <c r="B29" s="70"/>
      <c r="C29" s="70"/>
      <c r="D29" s="82"/>
      <c r="E29" s="85"/>
      <c r="F29" s="71" t="s">
        <v>61</v>
      </c>
      <c r="G29" s="71">
        <v>0</v>
      </c>
      <c r="H29" s="70"/>
      <c r="I29" s="70"/>
      <c r="J29" s="70"/>
      <c r="K29" s="70"/>
      <c r="L29" s="70"/>
      <c r="M29" s="70"/>
      <c r="O29" s="5">
        <v>8566</v>
      </c>
    </row>
    <row r="30" spans="1:30" s="5" customFormat="1" x14ac:dyDescent="0.25">
      <c r="B30" s="70"/>
      <c r="C30" s="70"/>
      <c r="D30" s="82"/>
      <c r="E30" s="85"/>
      <c r="F30" s="71" t="s">
        <v>59</v>
      </c>
      <c r="G30" s="71">
        <v>0</v>
      </c>
      <c r="H30" s="70"/>
      <c r="I30" s="70"/>
      <c r="J30" s="70"/>
      <c r="K30" s="70"/>
      <c r="L30" s="70"/>
      <c r="M30" s="70"/>
      <c r="O30" s="5">
        <v>11015</v>
      </c>
    </row>
    <row r="31" spans="1:30" s="5" customFormat="1" x14ac:dyDescent="0.25">
      <c r="B31" s="70"/>
      <c r="C31" s="73"/>
      <c r="D31" s="84"/>
      <c r="E31" s="85"/>
      <c r="F31" s="72" t="s">
        <v>72</v>
      </c>
      <c r="G31" s="72">
        <f>SUM(G28:G30)</f>
        <v>0</v>
      </c>
      <c r="H31" s="70"/>
      <c r="I31" s="70" t="e">
        <f>I23/G31</f>
        <v>#DIV/0!</v>
      </c>
      <c r="J31" s="70"/>
      <c r="K31" s="70"/>
      <c r="L31" s="70"/>
      <c r="M31" s="70"/>
      <c r="N31" s="32"/>
      <c r="O31" s="32">
        <v>11354</v>
      </c>
    </row>
    <row r="32" spans="1:30" s="5" customFormat="1" x14ac:dyDescent="0.25">
      <c r="B32" s="70"/>
      <c r="C32" s="73"/>
      <c r="D32" s="84"/>
      <c r="E32" s="85"/>
      <c r="F32" s="72"/>
      <c r="G32" s="72"/>
      <c r="H32" s="70"/>
      <c r="I32" s="70"/>
      <c r="J32" s="70"/>
      <c r="K32" s="70"/>
      <c r="L32" s="70"/>
      <c r="M32" s="70"/>
      <c r="N32" s="32"/>
      <c r="O32" s="32"/>
    </row>
    <row r="33" spans="2:19" s="5" customFormat="1" x14ac:dyDescent="0.25">
      <c r="B33" s="70"/>
      <c r="C33" s="73"/>
      <c r="D33" s="84"/>
      <c r="E33" s="85"/>
      <c r="F33" s="72"/>
      <c r="G33" s="72"/>
      <c r="H33" s="70"/>
      <c r="I33" s="70"/>
      <c r="J33" s="70"/>
      <c r="K33" s="70"/>
      <c r="L33" s="70"/>
      <c r="M33" s="70"/>
      <c r="N33" s="32"/>
      <c r="O33" s="32"/>
    </row>
    <row r="34" spans="2:19" s="5" customFormat="1" x14ac:dyDescent="0.25">
      <c r="B34" s="70"/>
      <c r="C34" s="73"/>
      <c r="D34" s="84"/>
      <c r="E34" s="85"/>
      <c r="F34" s="72"/>
      <c r="G34" s="72"/>
      <c r="H34" s="70"/>
      <c r="I34" s="70"/>
      <c r="J34" s="70"/>
      <c r="K34" s="70"/>
      <c r="L34" s="70"/>
      <c r="M34" s="70"/>
      <c r="N34" s="32"/>
      <c r="O34" s="32"/>
    </row>
    <row r="35" spans="2:19" s="5" customFormat="1" x14ac:dyDescent="0.25">
      <c r="B35" s="70"/>
      <c r="C35" s="73"/>
      <c r="D35"/>
      <c r="E35" s="82"/>
      <c r="F35" s="72" t="s">
        <v>62</v>
      </c>
      <c r="G35" s="71">
        <f>G31</f>
        <v>0</v>
      </c>
      <c r="H35" s="70" t="e">
        <f>G31/G35</f>
        <v>#DIV/0!</v>
      </c>
      <c r="I35" s="70" t="s">
        <v>44</v>
      </c>
      <c r="J35" s="70"/>
      <c r="K35" s="70"/>
      <c r="L35" s="70"/>
      <c r="M35" s="70"/>
    </row>
    <row r="36" spans="2:19" s="5" customFormat="1" x14ac:dyDescent="0.25">
      <c r="B36" s="70"/>
      <c r="C36" s="73"/>
      <c r="D36"/>
      <c r="E36" s="82"/>
      <c r="F36" s="71" t="s">
        <v>41</v>
      </c>
      <c r="G36" s="71">
        <v>10000</v>
      </c>
      <c r="H36" s="70"/>
      <c r="I36" s="70"/>
      <c r="J36" s="70"/>
      <c r="K36" s="70"/>
      <c r="L36" s="70"/>
      <c r="M36" s="70"/>
    </row>
    <row r="37" spans="2:19" s="5" customFormat="1" x14ac:dyDescent="0.25">
      <c r="B37" s="70"/>
      <c r="C37" s="73"/>
      <c r="D37"/>
      <c r="E37" s="69"/>
      <c r="F37" s="72" t="s">
        <v>42</v>
      </c>
      <c r="G37" s="72">
        <f>G26*G36</f>
        <v>3940000</v>
      </c>
      <c r="H37" s="70" t="e">
        <f>G37/D28</f>
        <v>#DIV/0!</v>
      </c>
      <c r="I37" s="70"/>
      <c r="J37" s="70"/>
      <c r="K37" s="70"/>
      <c r="L37" s="70"/>
      <c r="M37" s="70"/>
    </row>
    <row r="38" spans="2:19" s="5" customFormat="1" x14ac:dyDescent="0.25">
      <c r="B38" s="70"/>
      <c r="C38" s="73"/>
      <c r="D38"/>
      <c r="E38" s="69"/>
      <c r="F38" s="72" t="s">
        <v>20</v>
      </c>
      <c r="G38" s="72">
        <f>G37*90%</f>
        <v>3546000</v>
      </c>
      <c r="H38" s="70"/>
      <c r="I38" s="70"/>
      <c r="J38" s="70"/>
      <c r="K38" s="70"/>
      <c r="L38" s="70"/>
      <c r="M38" s="70"/>
    </row>
    <row r="39" spans="2:19" s="5" customFormat="1" x14ac:dyDescent="0.25">
      <c r="B39" s="70"/>
      <c r="C39" s="73"/>
      <c r="D39"/>
      <c r="E39" s="69"/>
      <c r="F39" s="72" t="s">
        <v>21</v>
      </c>
      <c r="G39" s="72">
        <f>G37*80%</f>
        <v>3152000</v>
      </c>
      <c r="H39" s="70"/>
      <c r="I39" s="70"/>
      <c r="J39" s="70"/>
      <c r="K39" s="70"/>
      <c r="L39" s="70"/>
      <c r="M39" s="70"/>
    </row>
    <row r="40" spans="2:19" x14ac:dyDescent="0.25">
      <c r="B40" s="73"/>
      <c r="C40" s="73"/>
      <c r="F40" s="73"/>
      <c r="G40" s="73"/>
      <c r="H40" s="73"/>
      <c r="I40" s="73"/>
      <c r="J40" s="73"/>
      <c r="K40" s="73"/>
      <c r="L40" s="73"/>
      <c r="M40" s="73"/>
    </row>
    <row r="41" spans="2:19" x14ac:dyDescent="0.25">
      <c r="B41" s="73"/>
      <c r="C41" s="73"/>
      <c r="F41" s="73"/>
      <c r="G41" s="73"/>
      <c r="H41" s="73"/>
      <c r="I41" s="73"/>
      <c r="J41" s="73"/>
      <c r="K41" s="73"/>
      <c r="L41" s="73"/>
      <c r="M41" s="73"/>
      <c r="N41" s="5"/>
      <c r="O41" s="5"/>
      <c r="P41" s="5"/>
      <c r="Q41" s="5"/>
      <c r="R41" s="5"/>
      <c r="S41" s="5"/>
    </row>
    <row r="42" spans="2:19" x14ac:dyDescent="0.25">
      <c r="B42" s="73"/>
      <c r="C42" s="73"/>
      <c r="F42" s="73"/>
      <c r="G42" s="73"/>
      <c r="H42" s="73"/>
      <c r="I42" s="73"/>
      <c r="J42" s="73"/>
      <c r="K42" s="73"/>
      <c r="L42" s="73"/>
      <c r="M42" s="73"/>
      <c r="N42" s="5"/>
      <c r="O42" s="5"/>
      <c r="P42" s="5"/>
      <c r="Q42" s="5"/>
      <c r="R42" s="5"/>
      <c r="S42" s="5"/>
    </row>
    <row r="43" spans="2:19" x14ac:dyDescent="0.25"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5"/>
      <c r="O43" s="5"/>
      <c r="P43" s="5"/>
      <c r="Q43" s="5"/>
      <c r="R43" s="5"/>
      <c r="S43" s="5"/>
    </row>
    <row r="44" spans="2:19" x14ac:dyDescent="0.25"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5"/>
      <c r="O44" s="5"/>
      <c r="P44" s="5"/>
      <c r="Q44" s="5"/>
      <c r="R44" s="5"/>
      <c r="S44" s="5"/>
    </row>
    <row r="45" spans="2:19" x14ac:dyDescent="0.25"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5"/>
      <c r="O45" s="5"/>
      <c r="P45" s="5"/>
      <c r="Q45" s="5"/>
      <c r="R45" s="5"/>
      <c r="S45" s="5"/>
    </row>
    <row r="46" spans="2:19" x14ac:dyDescent="0.25"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32"/>
      <c r="O46" s="32"/>
      <c r="P46" s="5"/>
      <c r="Q46" s="5"/>
      <c r="R46" s="5"/>
      <c r="S46" s="5"/>
    </row>
    <row r="47" spans="2:19" x14ac:dyDescent="0.25"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5"/>
      <c r="O47" s="5"/>
      <c r="P47" s="5"/>
      <c r="Q47" s="5"/>
      <c r="R47" s="5"/>
      <c r="S47" s="5"/>
    </row>
    <row r="48" spans="2:19" x14ac:dyDescent="0.25"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5"/>
      <c r="O48" s="5"/>
      <c r="P48" s="5"/>
      <c r="Q48" s="5"/>
      <c r="R48" s="5"/>
      <c r="S48" s="5"/>
    </row>
    <row r="49" spans="14:19" x14ac:dyDescent="0.25">
      <c r="N49" s="5"/>
      <c r="O49" s="5"/>
      <c r="P49" s="5"/>
      <c r="Q49" s="5"/>
      <c r="R49" s="5"/>
      <c r="S49" s="5"/>
    </row>
    <row r="52" spans="14:19" x14ac:dyDescent="0.25">
      <c r="N52" s="5"/>
      <c r="O52" s="5"/>
      <c r="P52" s="5"/>
      <c r="Q52" s="5"/>
      <c r="R52" s="5"/>
      <c r="S52" s="5"/>
    </row>
    <row r="53" spans="14:19" x14ac:dyDescent="0.25">
      <c r="N53" s="5"/>
      <c r="O53" s="5"/>
      <c r="P53" s="5"/>
      <c r="Q53" s="5"/>
      <c r="R53" s="5"/>
      <c r="S53" s="5"/>
    </row>
    <row r="54" spans="14:19" x14ac:dyDescent="0.25">
      <c r="N54" s="5"/>
      <c r="O54" s="5"/>
      <c r="P54" s="5"/>
      <c r="Q54" s="5"/>
      <c r="R54" s="5"/>
      <c r="S54" s="5"/>
    </row>
    <row r="55" spans="14:19" x14ac:dyDescent="0.25">
      <c r="N55" s="5"/>
      <c r="O55" s="5"/>
      <c r="P55" s="5"/>
      <c r="Q55" s="5"/>
      <c r="R55" s="5"/>
      <c r="S55" s="5"/>
    </row>
    <row r="56" spans="14:19" x14ac:dyDescent="0.25">
      <c r="N56" s="32"/>
      <c r="O56" s="32"/>
      <c r="P56" s="5"/>
      <c r="Q56" s="5"/>
      <c r="R56" s="5"/>
      <c r="S56" s="5"/>
    </row>
    <row r="57" spans="14:19" x14ac:dyDescent="0.25">
      <c r="N57" s="5"/>
      <c r="O57" s="5"/>
      <c r="P57" s="5"/>
      <c r="Q57" s="5"/>
      <c r="R57" s="5"/>
      <c r="S57" s="5"/>
    </row>
    <row r="58" spans="14:19" x14ac:dyDescent="0.25">
      <c r="N58" s="5"/>
      <c r="O58" s="5"/>
      <c r="P58" s="5"/>
      <c r="Q58" s="5"/>
      <c r="R58" s="5"/>
      <c r="S58" s="5"/>
    </row>
    <row r="59" spans="14:19" x14ac:dyDescent="0.25">
      <c r="N59" s="5"/>
      <c r="O59" s="5"/>
      <c r="P59" s="5"/>
      <c r="Q59" s="5"/>
      <c r="R59" s="5"/>
      <c r="S59" s="5"/>
    </row>
  </sheetData>
  <phoneticPr fontId="12" type="noConversion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workbookViewId="0">
      <selection activeCell="A2" sqref="A2"/>
    </sheetView>
  </sheetViews>
  <sheetFormatPr defaultRowHeight="15" x14ac:dyDescent="0.25"/>
  <sheetData>
    <row r="117" spans="6:13" x14ac:dyDescent="0.25">
      <c r="F117" s="116" t="s">
        <v>57</v>
      </c>
      <c r="G117" s="116"/>
      <c r="H117" s="116"/>
      <c r="I117" s="116"/>
      <c r="J117" s="116"/>
      <c r="K117" s="116"/>
      <c r="L117" s="116"/>
      <c r="M117" s="116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88" zoomScale="130" zoomScaleNormal="130" workbookViewId="0">
      <selection sqref="A1:XFD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P18:U72"/>
  <sheetViews>
    <sheetView topLeftCell="A67" workbookViewId="0">
      <selection activeCell="S63" sqref="S63"/>
    </sheetView>
  </sheetViews>
  <sheetFormatPr defaultRowHeight="15" x14ac:dyDescent="0.25"/>
  <cols>
    <col min="21" max="21" width="14.28515625" bestFit="1" customWidth="1"/>
  </cols>
  <sheetData>
    <row r="18" spans="21:21" x14ac:dyDescent="0.25">
      <c r="U18" s="5"/>
    </row>
    <row r="72" spans="16:17" x14ac:dyDescent="0.25">
      <c r="P72" t="s">
        <v>83</v>
      </c>
      <c r="Q72">
        <v>18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2024-11-22T05:26:25Z</dcterms:modified>
</cp:coreProperties>
</file>