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PNB\FMV\Vasai East Branch\HARVINDAR J NAGI - Nallasopara\"/>
    </mc:Choice>
  </mc:AlternateContent>
  <xr:revisionPtr revIDLastSave="0" documentId="13_ncr:1_{2AA53299-C869-4B2A-9F92-0AD15194027A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5" r:id="rId5"/>
    <sheet name="Area" sheetId="46" r:id="rId6"/>
  </sheets>
  <calcPr calcId="191029"/>
</workbook>
</file>

<file path=xl/calcChain.xml><?xml version="1.0" encoding="utf-8"?>
<calcChain xmlns="http://schemas.openxmlformats.org/spreadsheetml/2006/main">
  <c r="P10" i="4" l="1"/>
  <c r="Q10" i="4" s="1"/>
  <c r="P9" i="4"/>
  <c r="Q9" i="4" s="1"/>
  <c r="P8" i="4"/>
  <c r="Q8" i="4" s="1"/>
  <c r="P7" i="4"/>
  <c r="Q7" i="4" s="1"/>
  <c r="P6" i="4"/>
  <c r="Q6" i="4" s="1"/>
  <c r="P5" i="4"/>
  <c r="Q5" i="4" s="1"/>
  <c r="P4" i="4"/>
  <c r="Q4" i="4" s="1"/>
  <c r="O3" i="4"/>
  <c r="P3" i="4"/>
  <c r="O2" i="4"/>
  <c r="P2" i="4" s="1"/>
  <c r="C3" i="4"/>
  <c r="D3" i="4" s="1"/>
  <c r="C4" i="4"/>
  <c r="D4" i="4" s="1"/>
  <c r="C5" i="4"/>
  <c r="C6" i="4"/>
  <c r="D6" i="4" s="1"/>
  <c r="C7" i="4"/>
  <c r="D7" i="4" s="1"/>
  <c r="C8" i="4"/>
  <c r="D8" i="4" s="1"/>
  <c r="C2" i="4"/>
  <c r="D2" i="4" s="1"/>
  <c r="C23" i="23"/>
  <c r="D18" i="23"/>
  <c r="H3" i="23"/>
  <c r="I4" i="23"/>
  <c r="C24" i="23"/>
  <c r="F9" i="4" l="1"/>
  <c r="T7" i="4"/>
  <c r="T6" i="4"/>
  <c r="T5" i="4"/>
  <c r="S5" i="4"/>
  <c r="T4" i="4"/>
  <c r="S4" i="4"/>
  <c r="T3" i="4"/>
  <c r="S8" i="4"/>
  <c r="S9" i="4"/>
  <c r="S10" i="4"/>
  <c r="S11" i="4"/>
  <c r="S3" i="4"/>
  <c r="S2" i="4"/>
  <c r="T2" i="4"/>
  <c r="C14" i="23"/>
  <c r="C3" i="23"/>
  <c r="S6" i="4" l="1"/>
  <c r="S7" i="4"/>
  <c r="Q3" i="4"/>
  <c r="Q2" i="4"/>
  <c r="P24" i="4" l="1"/>
  <c r="G26" i="4"/>
  <c r="P25" i="4" l="1"/>
  <c r="G34" i="4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J5" i="4" l="1"/>
  <c r="J6" i="4"/>
  <c r="J8" i="4"/>
  <c r="G31" i="4"/>
  <c r="G32" i="4" s="1"/>
  <c r="J15" i="4"/>
  <c r="I15" i="4"/>
  <c r="J14" i="4"/>
  <c r="I14" i="4"/>
  <c r="J13" i="4"/>
  <c r="I13" i="4"/>
  <c r="J12" i="4"/>
  <c r="I12" i="4"/>
  <c r="J11" i="4"/>
  <c r="I11" i="4"/>
  <c r="J10" i="4"/>
  <c r="I10" i="4"/>
  <c r="J9" i="4"/>
  <c r="I9" i="4"/>
  <c r="I8" i="4"/>
  <c r="J7" i="4"/>
  <c r="I7" i="4"/>
  <c r="I6" i="4"/>
  <c r="I5" i="4"/>
  <c r="H32" i="4" l="1"/>
  <c r="I31" i="4"/>
  <c r="G35" i="4"/>
  <c r="H4" i="4"/>
  <c r="H11" i="4"/>
  <c r="H15" i="4"/>
  <c r="H2" i="4"/>
  <c r="H6" i="4"/>
  <c r="H9" i="4"/>
  <c r="H13" i="4"/>
  <c r="H5" i="4"/>
  <c r="H8" i="4"/>
  <c r="H3" i="4"/>
  <c r="H7" i="4"/>
  <c r="H10" i="4"/>
  <c r="H14" i="4"/>
  <c r="F2" i="4"/>
  <c r="F3" i="4"/>
  <c r="F4" i="4"/>
  <c r="F5" i="4"/>
  <c r="F6" i="4"/>
  <c r="F7" i="4"/>
  <c r="F8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F33" i="23" s="1"/>
  <c r="C21" i="23"/>
  <c r="C25" i="23"/>
  <c r="J19" i="4"/>
  <c r="I19" i="4"/>
  <c r="J18" i="4"/>
  <c r="I18" i="4"/>
  <c r="J17" i="4"/>
  <c r="I17" i="4"/>
  <c r="J16" i="4"/>
  <c r="I16" i="4"/>
  <c r="H33" i="23" l="1"/>
  <c r="F34" i="23"/>
  <c r="C19" i="4" l="1"/>
  <c r="G19" i="4" s="1"/>
  <c r="F19" i="4"/>
  <c r="C18" i="4"/>
  <c r="G18" i="4" s="1"/>
  <c r="F18" i="4"/>
  <c r="G17" i="4"/>
  <c r="F17" i="4"/>
  <c r="G16" i="4"/>
  <c r="F16" i="4"/>
  <c r="D19" i="4"/>
  <c r="H19" i="4" s="1"/>
  <c r="H16" i="4" l="1"/>
  <c r="H17" i="4"/>
  <c r="D18" i="4"/>
  <c r="H18" i="4" s="1"/>
  <c r="G12" i="4" l="1"/>
  <c r="H12" i="4"/>
</calcChain>
</file>

<file path=xl/sharedStrings.xml><?xml version="1.0" encoding="utf-8"?>
<sst xmlns="http://schemas.openxmlformats.org/spreadsheetml/2006/main" count="110" uniqueCount="89">
  <si>
    <t>Sr. No.</t>
  </si>
  <si>
    <t>Value</t>
  </si>
  <si>
    <t>Floor</t>
  </si>
  <si>
    <t>Super Built up area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</si>
  <si>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</si>
  <si>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</si>
  <si>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</si>
  <si>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</si>
  <si>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</si>
  <si>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</si>
  <si>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</si>
  <si>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</si>
  <si>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</si>
  <si>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</si>
  <si>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</si>
  <si>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</si>
  <si>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</si>
  <si>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</si>
  <si>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</si>
  <si>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</si>
  <si>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</si>
  <si>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</si>
  <si>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</si>
  <si>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</si>
  <si>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</si>
  <si>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</si>
  <si>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</si>
  <si>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</si>
  <si>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</si>
  <si>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</si>
  <si>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</si>
  <si>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</si>
  <si>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</si>
  <si>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</si>
  <si>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</si>
  <si>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</si>
  <si>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</si>
  <si>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</si>
  <si>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</si>
  <si>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</si>
  <si>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</si>
  <si>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</si>
  <si>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</si>
  <si>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</si>
  <si>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</si>
  <si>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</si>
  <si>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</si>
  <si>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</si>
  <si>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</si>
  <si>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</si>
  <si>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</si>
  <si>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</si>
  <si>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</si>
  <si>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</si>
  <si>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</si>
  <si>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</si>
  <si>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</si>
  <si>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</si>
  <si>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</si>
  <si>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</si>
  <si>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</si>
  <si>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</si>
  <si>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</si>
  <si>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</si>
  <si>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OC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</si>
  <si>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</si>
  <si>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</si>
  <si>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</si>
  <si>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</si>
  <si>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</si>
  <si>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</si>
  <si>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 xml:space="preserve"> Built up area</t>
  </si>
  <si>
    <t>CA Sq.M.</t>
  </si>
  <si>
    <t>CA Sq. Ft.</t>
  </si>
  <si>
    <t>2nd Flr</t>
  </si>
  <si>
    <t>1 BHK</t>
  </si>
  <si>
    <t>Rate on BUA</t>
  </si>
  <si>
    <t>Rate on CA</t>
  </si>
  <si>
    <t>Measurement</t>
  </si>
  <si>
    <t>Lead No. 12460</t>
  </si>
  <si>
    <t>page</t>
  </si>
  <si>
    <t>BUA  (20%)</t>
  </si>
  <si>
    <t>rate on CA</t>
  </si>
  <si>
    <t>pending oc</t>
  </si>
  <si>
    <t>Built up area (20%)</t>
  </si>
  <si>
    <t>PNB - Vasai East Branch -MR HARVINDAR J NAGI - Residential Flat No. 201, 2nd Floor, Evershine City Avanue Phase 2, Village - Aachole, Nalasopara, State - Maharashtra, India</t>
  </si>
  <si>
    <t xml:space="preserve"> MR HARVINDAR J NAGI </t>
  </si>
  <si>
    <t>PNB - Vasai East Branch</t>
  </si>
  <si>
    <t>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</si>
</sst>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i/>
      <u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14" fontId="0" fillId="0" borderId="0" xfId="0" applyNumberFormat="1"/>
    <xf numFmtId="164" fontId="0" fillId="0" borderId="0" xfId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0" fillId="0" borderId="13" xfId="0" applyBorder="1"/>
    <xf numFmtId="0" fontId="11" fillId="0" borderId="13" xfId="0" applyFont="1" applyBorder="1" applyAlignment="1">
      <alignment wrapText="1"/>
    </xf>
    <xf numFmtId="0" fontId="0" fillId="0" borderId="14" xfId="0" applyBorder="1"/>
    <xf numFmtId="0" fontId="11" fillId="0" borderId="9" xfId="0" applyFont="1" applyBorder="1"/>
    <xf numFmtId="0" fontId="0" fillId="0" borderId="15" xfId="0" applyBorder="1"/>
    <xf numFmtId="0" fontId="0" fillId="0" borderId="10" xfId="0" applyBorder="1"/>
    <xf numFmtId="0" fontId="11" fillId="0" borderId="16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1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1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2" fillId="0" borderId="8" xfId="0" applyFont="1" applyBorder="1"/>
    <xf numFmtId="164" fontId="0" fillId="2" borderId="8" xfId="0" applyNumberFormat="1" applyFill="1" applyBorder="1"/>
    <xf numFmtId="0" fontId="11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1" fillId="0" borderId="0" xfId="0" applyFont="1" applyAlignment="1">
      <alignment horizontal="right" wrapText="1"/>
    </xf>
    <xf numFmtId="1" fontId="0" fillId="0" borderId="0" xfId="0" applyNumberFormat="1"/>
    <xf numFmtId="0" fontId="13" fillId="2" borderId="0" xfId="0" applyFont="1" applyFill="1"/>
    <xf numFmtId="0" fontId="2" fillId="2" borderId="0" xfId="0" applyFont="1" applyFill="1"/>
    <xf numFmtId="43" fontId="3" fillId="0" borderId="0" xfId="1" applyFont="1"/>
    <xf numFmtId="0" fontId="3" fillId="0" borderId="0" xfId="0" applyFont="1"/>
    <xf numFmtId="0" fontId="6" fillId="0" borderId="0" xfId="0" applyFont="1" applyAlignment="1">
      <alignment horizontal="center"/>
    </xf>
    <xf numFmtId="43" fontId="0" fillId="2" borderId="0" xfId="1" applyFont="1" applyFill="1"/>
    <xf numFmtId="1" fontId="2" fillId="2" borderId="0" xfId="0" applyNumberFormat="1" applyFon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3" fontId="14" fillId="2" borderId="0" xfId="1" applyFont="1" applyFill="1"/>
    <xf numFmtId="43" fontId="14" fillId="0" borderId="0" xfId="1" applyFont="1"/>
    <xf numFmtId="0" fontId="2" fillId="0" borderId="0" xfId="0" applyFont="1" applyAlignment="1">
      <alignment horizontal="center" vertical="center"/>
    </xf>
    <xf numFmtId="43" fontId="14" fillId="0" borderId="8" xfId="1" applyFont="1" applyFill="1" applyBorder="1"/>
    <xf numFmtId="43" fontId="15" fillId="0" borderId="8" xfId="1" applyFont="1" applyFill="1" applyBorder="1"/>
    <xf numFmtId="0" fontId="14" fillId="0" borderId="0" xfId="0" applyFont="1"/>
    <xf numFmtId="43" fontId="14" fillId="0" borderId="0" xfId="1" applyFont="1" applyFill="1"/>
    <xf numFmtId="0" fontId="16" fillId="0" borderId="0" xfId="0" applyFont="1"/>
    <xf numFmtId="43" fontId="0" fillId="0" borderId="0" xfId="1" applyFont="1" applyFill="1"/>
    <xf numFmtId="1" fontId="2" fillId="0" borderId="0" xfId="0" applyNumberFormat="1" applyFont="1"/>
    <xf numFmtId="1" fontId="1" fillId="0" borderId="0" xfId="0" applyNumberFormat="1" applyFont="1"/>
    <xf numFmtId="0" fontId="17" fillId="2" borderId="0" xfId="0" applyFont="1" applyFill="1"/>
    <xf numFmtId="0" fontId="1" fillId="0" borderId="0" xfId="0" applyFont="1" applyAlignment="1">
      <alignment wrapText="1"/>
    </xf>
    <xf numFmtId="0" fontId="0" fillId="0" borderId="0" xfId="0" applyAlignment="1">
      <alignment horizontal="center" wrapText="1"/>
    </xf>
    <xf numFmtId="2" fontId="0" fillId="0" borderId="0" xfId="0" applyNumberFormat="1"/>
    <xf numFmtId="4" fontId="0" fillId="0" borderId="0" xfId="0" applyNumberFormat="1"/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8" fillId="3" borderId="0" xfId="0" applyFont="1" applyFill="1"/>
    <xf numFmtId="1" fontId="18" fillId="3" borderId="0" xfId="0" applyNumberFormat="1" applyFont="1" applyFill="1"/>
    <xf numFmtId="2" fontId="18" fillId="3" borderId="0" xfId="0" applyNumberFormat="1" applyFont="1" applyFill="1"/>
    <xf numFmtId="0" fontId="19" fillId="0" borderId="0" xfId="0" applyFont="1"/>
    <xf numFmtId="10" fontId="19" fillId="0" borderId="0" xfId="0" applyNumberFormat="1" applyFont="1"/>
    <xf numFmtId="43" fontId="19" fillId="0" borderId="0" xfId="1" applyFont="1" applyFill="1" applyBorder="1"/>
    <xf numFmtId="43" fontId="19" fillId="2" borderId="0" xfId="1" applyFont="1" applyFill="1" applyBorder="1"/>
    <xf numFmtId="43" fontId="1" fillId="0" borderId="0" xfId="0" applyNumberFormat="1" applyFont="1"/>
    <xf numFmtId="43" fontId="1" fillId="0" borderId="7" xfId="0" applyNumberFormat="1" applyFont="1" applyBorder="1"/>
    <xf numFmtId="43" fontId="1" fillId="2" borderId="0" xfId="0" applyNumberFormat="1" applyFont="1" applyFill="1"/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0" borderId="0" xfId="0" applyNumberFormat="1" applyFont="1" applyFill="1"/>
    <xf numFmtId="43" fontId="0" fillId="2" borderId="0" xfId="0" applyNumberFormat="1" applyFont="1" applyFill="1"/>
    <xf numFmtId="0" fontId="13" fillId="0" borderId="8" xfId="0" applyFont="1" applyBorder="1" applyAlignment="1">
      <alignment horizontal="center"/>
    </xf>
    <xf numFmtId="43" fontId="13" fillId="0" borderId="8" xfId="1" applyFont="1" applyFill="1" applyBorder="1"/>
    <xf numFmtId="4" fontId="0" fillId="0" borderId="0" xfId="0" applyNumberFormat="1" applyFont="1"/>
    <xf numFmtId="0" fontId="0" fillId="0" borderId="0" xfId="0" applyFont="1" applyAlignment="1">
      <alignment wrapText="1"/>
    </xf>
    <xf numFmtId="1" fontId="0" fillId="0" borderId="0" xfId="0" applyNumberFormat="1" applyFont="1"/>
    <xf numFmtId="1" fontId="0" fillId="2" borderId="0" xfId="0" applyNumberFormat="1" applyFont="1" applyFill="1"/>
    <xf numFmtId="0" fontId="0" fillId="2" borderId="0" xfId="0" applyFont="1" applyFill="1"/>
    <xf numFmtId="4" fontId="0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315305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7EE4DA-2B28-1378-E443-9988DFB6D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20905" cy="7763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11</xdr:col>
      <xdr:colOff>315305</xdr:colOff>
      <xdr:row>84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33A8F4-5179-31DB-86A2-0C5F82EEA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7020905" cy="7878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14</xdr:col>
      <xdr:colOff>277455</xdr:colOff>
      <xdr:row>119</xdr:row>
      <xdr:rowOff>67562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DD7A8B-A2F2-E9AD-B7B8-4FC606A3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383000"/>
          <a:ext cx="8811855" cy="6354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14</xdr:col>
      <xdr:colOff>163139</xdr:colOff>
      <xdr:row>161</xdr:row>
      <xdr:rowOff>10590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2BE425-8431-5885-9D6B-8E23116EE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50500"/>
          <a:ext cx="8697539" cy="7630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11</xdr:col>
      <xdr:colOff>248620</xdr:colOff>
      <xdr:row>203</xdr:row>
      <xdr:rowOff>1064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435F8E-F7A0-7230-D88B-537A5BC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051500"/>
          <a:ext cx="6954220" cy="7621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11</xdr:col>
      <xdr:colOff>277199</xdr:colOff>
      <xdr:row>245</xdr:row>
      <xdr:rowOff>67748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F17F9F-8992-1E08-318F-B9A081C1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052500"/>
          <a:ext cx="6982799" cy="7687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11</xdr:col>
      <xdr:colOff>267673</xdr:colOff>
      <xdr:row>288</xdr:row>
      <xdr:rowOff>10616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2EBF5F9-0B8D-76F4-04AA-F116D9313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053500"/>
          <a:ext cx="6973273" cy="7821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11</xdr:col>
      <xdr:colOff>315305</xdr:colOff>
      <xdr:row>324</xdr:row>
      <xdr:rowOff>39036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80CD85-9AA4-14C1-88EA-27537CE7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5054500"/>
          <a:ext cx="7020905" cy="6706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11</xdr:col>
      <xdr:colOff>334357</xdr:colOff>
      <xdr:row>362</xdr:row>
      <xdr:rowOff>124826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873F12D-47AC-2E0C-5B6D-113F41EE9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1912500"/>
          <a:ext cx="7039957" cy="7173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582382</xdr:colOff>
      <xdr:row>27</xdr:row>
      <xdr:rowOff>19771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1DCA3-B8E0-4CC2-FB5A-C2EE6482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26382" cy="5163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14</xdr:col>
      <xdr:colOff>382244</xdr:colOff>
      <xdr:row>61</xdr:row>
      <xdr:rowOff>86535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12ED62-8F55-AB1B-E0DF-12B34E54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8916644" cy="5801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13</xdr:col>
      <xdr:colOff>448844</xdr:colOff>
      <xdr:row>88</xdr:row>
      <xdr:rowOff>48270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49D832-0D5D-967A-8B63-19386428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192000"/>
          <a:ext cx="8373644" cy="4620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E5" sqref="E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3"/>
      <c r="H1" s="43"/>
    </row>
    <row r="2" spans="2:17" ht="15.75" thickBot="1" x14ac:dyDescent="0.3">
      <c r="D2">
        <f>40700*0.05</f>
        <v>2035</v>
      </c>
      <c r="E2" s="37">
        <f>C3+D2</f>
        <v>99735</v>
      </c>
      <c r="G2" s="118" t="s">
        <v>45</v>
      </c>
      <c r="H2" s="119"/>
    </row>
    <row r="3" spans="2:17" ht="15.75" thickBot="1" x14ac:dyDescent="0.3">
      <c r="B3" s="29" t="s">
        <v>34</v>
      </c>
      <c r="C3" s="31">
        <v>97700</v>
      </c>
      <c r="D3" s="29"/>
      <c r="E3" s="29"/>
      <c r="F3" s="29"/>
      <c r="G3" s="44" t="s">
        <v>46</v>
      </c>
      <c r="H3" s="45" t="s">
        <v>47</v>
      </c>
      <c r="I3" s="46"/>
      <c r="K3" s="47" t="s">
        <v>48</v>
      </c>
      <c r="L3" s="48"/>
      <c r="N3" s="49" t="s">
        <v>49</v>
      </c>
      <c r="O3" s="50"/>
      <c r="P3" s="50"/>
      <c r="Q3" s="51"/>
    </row>
    <row r="4" spans="2:17" ht="27" thickBot="1" x14ac:dyDescent="0.3">
      <c r="B4" s="29" t="s">
        <v>35</v>
      </c>
      <c r="C4" s="31">
        <v>0</v>
      </c>
      <c r="D4" s="29"/>
      <c r="E4" s="29"/>
      <c r="F4" s="29"/>
      <c r="G4" s="52">
        <v>1</v>
      </c>
      <c r="H4" s="53">
        <v>0</v>
      </c>
      <c r="I4" s="54">
        <v>100</v>
      </c>
      <c r="K4" s="55" t="s">
        <v>25</v>
      </c>
      <c r="L4" s="56" t="s">
        <v>26</v>
      </c>
      <c r="N4" s="44" t="s">
        <v>46</v>
      </c>
      <c r="O4" s="57" t="s">
        <v>47</v>
      </c>
      <c r="P4" s="58"/>
    </row>
    <row r="5" spans="2:17" ht="15.75" thickBot="1" x14ac:dyDescent="0.3">
      <c r="B5" s="29" t="s">
        <v>50</v>
      </c>
      <c r="C5" s="32">
        <f>C3+C4</f>
        <v>97700</v>
      </c>
      <c r="D5" s="33" t="s">
        <v>36</v>
      </c>
      <c r="E5" s="34">
        <f>ROUND(C5/10.764,0)</f>
        <v>9077</v>
      </c>
      <c r="F5" s="33" t="s">
        <v>37</v>
      </c>
      <c r="G5" s="52">
        <v>2</v>
      </c>
      <c r="H5" s="53">
        <v>0</v>
      </c>
      <c r="I5" s="54">
        <v>100</v>
      </c>
      <c r="K5" s="54">
        <v>2554.8123374210331</v>
      </c>
      <c r="L5" s="59">
        <v>2248.2348569305091</v>
      </c>
      <c r="N5" s="52">
        <v>1</v>
      </c>
      <c r="O5" s="60">
        <v>0</v>
      </c>
      <c r="P5" s="54">
        <v>100</v>
      </c>
    </row>
    <row r="6" spans="2:17" ht="15.75" thickBot="1" x14ac:dyDescent="0.3">
      <c r="B6" s="29" t="s">
        <v>51</v>
      </c>
      <c r="C6" s="31">
        <v>28700</v>
      </c>
      <c r="D6" s="29"/>
      <c r="E6" s="29"/>
      <c r="F6" s="29"/>
      <c r="G6" s="52">
        <v>3</v>
      </c>
      <c r="H6" s="53">
        <v>5</v>
      </c>
      <c r="I6" s="54">
        <v>95</v>
      </c>
      <c r="K6" s="61" t="s">
        <v>2</v>
      </c>
      <c r="L6" s="62" t="s">
        <v>27</v>
      </c>
      <c r="N6" s="52">
        <v>2</v>
      </c>
      <c r="O6" s="60">
        <v>0</v>
      </c>
      <c r="P6" s="54">
        <v>100</v>
      </c>
    </row>
    <row r="7" spans="2:17" ht="15.75" thickBot="1" x14ac:dyDescent="0.3">
      <c r="B7" s="29" t="s">
        <v>52</v>
      </c>
      <c r="C7" s="32">
        <f>C5-C6</f>
        <v>69000</v>
      </c>
      <c r="D7" s="29"/>
      <c r="E7" s="29"/>
      <c r="F7" s="29"/>
      <c r="G7" s="52">
        <v>4</v>
      </c>
      <c r="H7" s="53">
        <v>5</v>
      </c>
      <c r="I7" s="54">
        <v>95</v>
      </c>
      <c r="K7" s="54" t="s">
        <v>29</v>
      </c>
      <c r="L7" s="59" t="s">
        <v>30</v>
      </c>
      <c r="N7" s="52">
        <v>3</v>
      </c>
      <c r="O7" s="60">
        <v>5</v>
      </c>
      <c r="P7" s="54">
        <v>95</v>
      </c>
    </row>
    <row r="8" spans="2:17" ht="15.75" thickBot="1" x14ac:dyDescent="0.3">
      <c r="B8" s="29" t="s">
        <v>53</v>
      </c>
      <c r="C8" s="63">
        <v>0.3</v>
      </c>
      <c r="D8" s="64">
        <f>1-C8</f>
        <v>0.7</v>
      </c>
      <c r="E8" s="29"/>
      <c r="F8" s="29"/>
      <c r="G8" s="52">
        <v>5</v>
      </c>
      <c r="H8" s="53">
        <v>5</v>
      </c>
      <c r="I8" s="54">
        <v>95</v>
      </c>
      <c r="K8" s="54"/>
      <c r="L8" s="59"/>
      <c r="N8" s="52">
        <v>4</v>
      </c>
      <c r="O8" s="60">
        <v>5</v>
      </c>
      <c r="P8" s="54">
        <v>95</v>
      </c>
    </row>
    <row r="9" spans="2:17" ht="15.75" thickBot="1" x14ac:dyDescent="0.3">
      <c r="B9" s="35" t="s">
        <v>54</v>
      </c>
      <c r="D9" s="32">
        <f>ROUND(C7*D8,0)</f>
        <v>48300</v>
      </c>
      <c r="E9" s="29"/>
      <c r="F9" s="29"/>
      <c r="G9" s="52">
        <v>6</v>
      </c>
      <c r="H9" s="53">
        <v>6</v>
      </c>
      <c r="I9" s="54">
        <v>94</v>
      </c>
      <c r="K9" s="65" t="s">
        <v>28</v>
      </c>
      <c r="L9" s="66">
        <v>0.05</v>
      </c>
      <c r="N9" s="52">
        <v>5</v>
      </c>
      <c r="O9" s="60">
        <v>5</v>
      </c>
      <c r="P9" s="54">
        <v>95</v>
      </c>
    </row>
    <row r="10" spans="2:17" ht="15.75" thickBot="1" x14ac:dyDescent="0.3">
      <c r="B10" s="29" t="s">
        <v>55</v>
      </c>
      <c r="C10" s="32">
        <f>C6+D9</f>
        <v>77000</v>
      </c>
      <c r="D10" s="33" t="s">
        <v>36</v>
      </c>
      <c r="E10" s="34">
        <f>ROUND(C10/10.764,0)</f>
        <v>7153</v>
      </c>
      <c r="F10" s="33" t="s">
        <v>37</v>
      </c>
      <c r="G10" s="52">
        <v>7</v>
      </c>
      <c r="H10" s="53">
        <v>7</v>
      </c>
      <c r="I10" s="54">
        <v>93</v>
      </c>
      <c r="K10" s="67" t="s">
        <v>31</v>
      </c>
      <c r="L10" s="66">
        <v>0.1</v>
      </c>
      <c r="N10" s="52">
        <v>6</v>
      </c>
      <c r="O10" s="60">
        <v>6.5</v>
      </c>
      <c r="P10" s="54">
        <f t="shared" ref="P10:P63" si="0">P9-1.5</f>
        <v>93.5</v>
      </c>
    </row>
    <row r="11" spans="2:17" ht="15.75" thickBot="1" x14ac:dyDescent="0.3">
      <c r="C11" s="36"/>
      <c r="G11" s="52">
        <v>8</v>
      </c>
      <c r="H11" s="53">
        <v>8</v>
      </c>
      <c r="I11" s="54">
        <v>92</v>
      </c>
      <c r="K11" s="54" t="s">
        <v>32</v>
      </c>
      <c r="L11" s="66">
        <v>0.15</v>
      </c>
      <c r="N11" s="52">
        <v>7</v>
      </c>
      <c r="O11" s="60">
        <v>8</v>
      </c>
      <c r="P11" s="54">
        <f t="shared" si="0"/>
        <v>92</v>
      </c>
    </row>
    <row r="12" spans="2:17" ht="15.75" thickBot="1" x14ac:dyDescent="0.3">
      <c r="B12" s="30" t="s">
        <v>38</v>
      </c>
      <c r="C12" s="38">
        <v>2024</v>
      </c>
      <c r="E12" s="37"/>
      <c r="G12" s="52">
        <v>9</v>
      </c>
      <c r="H12" s="53">
        <v>9</v>
      </c>
      <c r="I12" s="54">
        <v>91</v>
      </c>
      <c r="K12" s="68" t="s">
        <v>33</v>
      </c>
      <c r="L12" s="69">
        <v>0.2</v>
      </c>
      <c r="N12" s="52">
        <v>8</v>
      </c>
      <c r="O12" s="60">
        <v>9.5</v>
      </c>
      <c r="P12" s="54">
        <f t="shared" si="0"/>
        <v>90.5</v>
      </c>
    </row>
    <row r="13" spans="2:17" ht="15.75" thickBot="1" x14ac:dyDescent="0.3">
      <c r="B13" s="30" t="s">
        <v>39</v>
      </c>
      <c r="C13" s="38">
        <v>1994</v>
      </c>
      <c r="D13" s="37"/>
      <c r="G13" s="52">
        <v>10</v>
      </c>
      <c r="H13" s="53">
        <v>10</v>
      </c>
      <c r="I13" s="54">
        <v>90</v>
      </c>
      <c r="K13" s="70"/>
      <c r="L13" s="71"/>
      <c r="N13" s="52">
        <v>9</v>
      </c>
      <c r="O13" s="60">
        <v>11</v>
      </c>
      <c r="P13" s="54">
        <f t="shared" si="0"/>
        <v>89</v>
      </c>
    </row>
    <row r="14" spans="2:17" ht="15.75" thickBot="1" x14ac:dyDescent="0.3">
      <c r="B14" s="30" t="s">
        <v>40</v>
      </c>
      <c r="C14" s="38">
        <f>C12-C13</f>
        <v>30</v>
      </c>
      <c r="G14" s="52">
        <v>11</v>
      </c>
      <c r="H14" s="53">
        <v>11</v>
      </c>
      <c r="I14" s="54">
        <v>89</v>
      </c>
      <c r="K14" s="72"/>
      <c r="L14" s="73"/>
      <c r="N14" s="52">
        <v>10</v>
      </c>
      <c r="O14" s="60">
        <v>12.5</v>
      </c>
      <c r="P14" s="54">
        <f t="shared" si="0"/>
        <v>87.5</v>
      </c>
    </row>
    <row r="15" spans="2:17" ht="17.25" thickBot="1" x14ac:dyDescent="0.35">
      <c r="B15" s="74" t="s">
        <v>56</v>
      </c>
      <c r="C15" s="30">
        <f>60-C14</f>
        <v>30</v>
      </c>
      <c r="G15" s="52">
        <v>12</v>
      </c>
      <c r="H15" s="53">
        <v>12</v>
      </c>
      <c r="I15" s="54">
        <v>88</v>
      </c>
      <c r="N15" s="52">
        <v>11</v>
      </c>
      <c r="O15" s="60">
        <v>14</v>
      </c>
      <c r="P15" s="54">
        <f t="shared" si="0"/>
        <v>86</v>
      </c>
    </row>
    <row r="16" spans="2:17" ht="15.75" thickBot="1" x14ac:dyDescent="0.3">
      <c r="E16" s="37"/>
      <c r="G16" s="52">
        <v>13</v>
      </c>
      <c r="H16" s="53">
        <v>13</v>
      </c>
      <c r="I16" s="54">
        <v>87</v>
      </c>
      <c r="J16" s="37"/>
      <c r="N16" s="52">
        <v>12</v>
      </c>
      <c r="O16" s="60">
        <v>15.5</v>
      </c>
      <c r="P16" s="54">
        <f t="shared" si="0"/>
        <v>84.5</v>
      </c>
    </row>
    <row r="17" spans="1:16" ht="15.75" thickBot="1" x14ac:dyDescent="0.3">
      <c r="C17" s="37"/>
      <c r="G17" s="52">
        <v>14</v>
      </c>
      <c r="H17" s="53">
        <v>14</v>
      </c>
      <c r="I17" s="54">
        <v>86</v>
      </c>
      <c r="K17" s="37"/>
      <c r="L17" s="37"/>
      <c r="N17" s="52">
        <v>13</v>
      </c>
      <c r="O17" s="60">
        <v>17</v>
      </c>
      <c r="P17" s="54">
        <f t="shared" si="0"/>
        <v>83</v>
      </c>
    </row>
    <row r="18" spans="1:16" ht="15.75" thickBot="1" x14ac:dyDescent="0.3">
      <c r="G18" s="52">
        <v>15</v>
      </c>
      <c r="H18" s="53">
        <v>15</v>
      </c>
      <c r="I18" s="54">
        <v>85</v>
      </c>
      <c r="J18" s="37"/>
      <c r="L18" s="37"/>
      <c r="N18" s="52">
        <v>14</v>
      </c>
      <c r="O18" s="60">
        <v>18.5</v>
      </c>
      <c r="P18" s="54">
        <f t="shared" si="0"/>
        <v>81.5</v>
      </c>
    </row>
    <row r="19" spans="1:16" ht="15.75" thickBot="1" x14ac:dyDescent="0.3">
      <c r="B19" s="29"/>
      <c r="C19" s="31"/>
      <c r="D19" s="29"/>
      <c r="E19" s="29"/>
      <c r="F19" s="29"/>
      <c r="G19" s="52">
        <v>16</v>
      </c>
      <c r="H19" s="53">
        <v>16</v>
      </c>
      <c r="I19" s="54">
        <v>84</v>
      </c>
      <c r="N19" s="52">
        <v>15</v>
      </c>
      <c r="O19" s="60">
        <v>20</v>
      </c>
      <c r="P19" s="54">
        <f t="shared" si="0"/>
        <v>80</v>
      </c>
    </row>
    <row r="20" spans="1:16" ht="15.75" thickBot="1" x14ac:dyDescent="0.3">
      <c r="B20" s="29"/>
      <c r="C20" s="31"/>
      <c r="D20" s="29"/>
      <c r="E20" s="29"/>
      <c r="F20" s="29"/>
      <c r="G20" s="52">
        <v>17</v>
      </c>
      <c r="H20" s="53">
        <v>17</v>
      </c>
      <c r="I20" s="54">
        <v>83</v>
      </c>
      <c r="N20" s="52">
        <v>16</v>
      </c>
      <c r="O20" s="60">
        <v>21.5</v>
      </c>
      <c r="P20" s="54">
        <f t="shared" si="0"/>
        <v>78.5</v>
      </c>
    </row>
    <row r="21" spans="1:16" ht="15.75" thickBot="1" x14ac:dyDescent="0.3">
      <c r="B21" s="29"/>
      <c r="C21" s="32"/>
      <c r="D21" s="33"/>
      <c r="E21" s="34"/>
      <c r="F21" s="33"/>
      <c r="G21" s="52">
        <v>18</v>
      </c>
      <c r="H21" s="53">
        <v>18</v>
      </c>
      <c r="I21" s="54">
        <v>82</v>
      </c>
      <c r="N21" s="52">
        <v>17</v>
      </c>
      <c r="O21" s="60">
        <v>23</v>
      </c>
      <c r="P21" s="54">
        <f t="shared" si="0"/>
        <v>77</v>
      </c>
    </row>
    <row r="22" spans="1:16" ht="15.75" thickBot="1" x14ac:dyDescent="0.3">
      <c r="B22" s="29"/>
      <c r="C22" s="31"/>
      <c r="D22" s="29"/>
      <c r="E22" s="29"/>
      <c r="F22" s="29"/>
      <c r="G22" s="52">
        <v>19</v>
      </c>
      <c r="H22" s="53">
        <v>19</v>
      </c>
      <c r="I22" s="54">
        <v>81</v>
      </c>
      <c r="N22" s="52">
        <v>18</v>
      </c>
      <c r="O22" s="60">
        <v>24.5</v>
      </c>
      <c r="P22" s="54">
        <f t="shared" si="0"/>
        <v>75.5</v>
      </c>
    </row>
    <row r="23" spans="1:16" ht="15.75" thickBot="1" x14ac:dyDescent="0.3">
      <c r="B23" s="29"/>
      <c r="C23" s="31"/>
      <c r="D23" s="29"/>
      <c r="E23" s="29"/>
      <c r="F23" s="29"/>
      <c r="G23" s="52">
        <v>20</v>
      </c>
      <c r="H23" s="53">
        <v>20</v>
      </c>
      <c r="I23" s="54">
        <v>80</v>
      </c>
      <c r="N23" s="52">
        <v>19</v>
      </c>
      <c r="O23" s="60">
        <v>26</v>
      </c>
      <c r="P23" s="54">
        <f t="shared" si="0"/>
        <v>74</v>
      </c>
    </row>
    <row r="24" spans="1:16" ht="15.75" thickBot="1" x14ac:dyDescent="0.3">
      <c r="B24" s="35"/>
      <c r="C24" s="31"/>
      <c r="D24" s="29"/>
      <c r="E24" s="29"/>
      <c r="F24" s="29"/>
      <c r="G24" s="52">
        <v>21</v>
      </c>
      <c r="H24" s="53">
        <v>21</v>
      </c>
      <c r="I24" s="54">
        <v>79</v>
      </c>
      <c r="N24" s="52">
        <v>20</v>
      </c>
      <c r="O24" s="60">
        <v>27.5</v>
      </c>
      <c r="P24" s="54">
        <f t="shared" si="0"/>
        <v>72.5</v>
      </c>
    </row>
    <row r="25" spans="1:16" ht="15.75" thickBot="1" x14ac:dyDescent="0.3">
      <c r="B25" s="29"/>
      <c r="C25" s="32"/>
      <c r="D25" s="33"/>
      <c r="E25" s="34"/>
      <c r="F25" s="33"/>
      <c r="G25" s="52">
        <v>22</v>
      </c>
      <c r="H25" s="53">
        <v>22</v>
      </c>
      <c r="I25" s="54">
        <v>78</v>
      </c>
      <c r="N25" s="52">
        <v>21</v>
      </c>
      <c r="O25" s="60">
        <v>29</v>
      </c>
      <c r="P25" s="54">
        <f t="shared" si="0"/>
        <v>71</v>
      </c>
    </row>
    <row r="26" spans="1:16" ht="15.75" thickBot="1" x14ac:dyDescent="0.3">
      <c r="G26" s="52">
        <v>23</v>
      </c>
      <c r="H26" s="53">
        <v>23</v>
      </c>
      <c r="I26" s="54">
        <v>77</v>
      </c>
      <c r="N26" s="52">
        <v>22</v>
      </c>
      <c r="O26" s="60">
        <v>30.5</v>
      </c>
      <c r="P26" s="54">
        <f t="shared" si="0"/>
        <v>69.5</v>
      </c>
    </row>
    <row r="27" spans="1:16" ht="15.75" thickBot="1" x14ac:dyDescent="0.3">
      <c r="G27" s="52">
        <v>24</v>
      </c>
      <c r="H27" s="53">
        <v>24</v>
      </c>
      <c r="I27" s="54">
        <v>76</v>
      </c>
      <c r="N27" s="52">
        <v>23</v>
      </c>
      <c r="O27" s="60">
        <v>32</v>
      </c>
      <c r="P27" s="54">
        <f t="shared" si="0"/>
        <v>68</v>
      </c>
    </row>
    <row r="28" spans="1:16" ht="15.75" thickBot="1" x14ac:dyDescent="0.3">
      <c r="G28" s="52">
        <v>25</v>
      </c>
      <c r="H28" s="53">
        <v>25</v>
      </c>
      <c r="I28" s="54">
        <v>75</v>
      </c>
      <c r="N28" s="52">
        <v>24</v>
      </c>
      <c r="O28" s="60">
        <v>33.5</v>
      </c>
      <c r="P28" s="54">
        <f t="shared" si="0"/>
        <v>66.5</v>
      </c>
    </row>
    <row r="29" spans="1:16" ht="15.75" thickBot="1" x14ac:dyDescent="0.3">
      <c r="G29" s="52">
        <v>26</v>
      </c>
      <c r="H29" s="53">
        <v>26</v>
      </c>
      <c r="I29" s="54">
        <v>74</v>
      </c>
      <c r="N29" s="52">
        <v>25</v>
      </c>
      <c r="O29" s="60">
        <v>35</v>
      </c>
      <c r="P29" s="54">
        <f t="shared" si="0"/>
        <v>65</v>
      </c>
    </row>
    <row r="30" spans="1:16" ht="15.75" thickBot="1" x14ac:dyDescent="0.3">
      <c r="G30" s="52">
        <v>27</v>
      </c>
      <c r="H30" s="53">
        <v>27</v>
      </c>
      <c r="I30" s="54">
        <v>73</v>
      </c>
      <c r="N30" s="52">
        <v>26</v>
      </c>
      <c r="O30" s="60">
        <v>36.5</v>
      </c>
      <c r="P30" s="54">
        <f t="shared" si="0"/>
        <v>63.5</v>
      </c>
    </row>
    <row r="31" spans="1:16" ht="15.75" thickBot="1" x14ac:dyDescent="0.3">
      <c r="A31" s="29"/>
      <c r="B31" s="41"/>
      <c r="C31" s="29"/>
      <c r="D31" s="29"/>
      <c r="E31" s="29"/>
      <c r="G31" s="52">
        <v>28</v>
      </c>
      <c r="H31" s="53">
        <v>28</v>
      </c>
      <c r="I31" s="54">
        <v>72</v>
      </c>
      <c r="N31" s="52">
        <v>27</v>
      </c>
      <c r="O31" s="60">
        <v>38</v>
      </c>
      <c r="P31" s="54">
        <f t="shared" si="0"/>
        <v>62</v>
      </c>
    </row>
    <row r="32" spans="1:16" ht="15.75" thickBot="1" x14ac:dyDescent="0.3">
      <c r="A32" s="29"/>
      <c r="B32" s="31"/>
      <c r="C32" s="29"/>
      <c r="D32" s="29"/>
      <c r="E32" s="29"/>
      <c r="G32" s="52">
        <v>29</v>
      </c>
      <c r="H32" s="53">
        <v>29</v>
      </c>
      <c r="I32" s="54">
        <v>71</v>
      </c>
      <c r="N32" s="52">
        <v>28</v>
      </c>
      <c r="O32" s="60">
        <v>39.5</v>
      </c>
      <c r="P32" s="54">
        <f t="shared" si="0"/>
        <v>60.5</v>
      </c>
    </row>
    <row r="33" spans="1:16" ht="15.75" thickBot="1" x14ac:dyDescent="0.3">
      <c r="A33" s="29"/>
      <c r="B33" s="32"/>
      <c r="C33" s="33"/>
      <c r="D33" s="75"/>
      <c r="E33" s="33"/>
      <c r="G33" s="52">
        <v>30</v>
      </c>
      <c r="H33" s="53">
        <v>30</v>
      </c>
      <c r="I33" s="54">
        <v>70</v>
      </c>
      <c r="N33" s="52">
        <v>29</v>
      </c>
      <c r="O33" s="60">
        <v>41</v>
      </c>
      <c r="P33" s="54">
        <f t="shared" si="0"/>
        <v>59</v>
      </c>
    </row>
    <row r="34" spans="1:16" ht="15.75" thickBot="1" x14ac:dyDescent="0.3">
      <c r="A34" s="29"/>
      <c r="B34" s="31"/>
      <c r="C34" s="29"/>
      <c r="D34" s="29"/>
      <c r="E34" s="29"/>
      <c r="G34" s="52">
        <v>31</v>
      </c>
      <c r="H34" s="53">
        <v>31</v>
      </c>
      <c r="I34" s="54">
        <v>69</v>
      </c>
      <c r="N34" s="52">
        <v>30</v>
      </c>
      <c r="O34" s="60">
        <v>42.5</v>
      </c>
      <c r="P34" s="54">
        <f t="shared" si="0"/>
        <v>57.5</v>
      </c>
    </row>
    <row r="35" spans="1:16" ht="15.75" thickBot="1" x14ac:dyDescent="0.3">
      <c r="A35" s="29"/>
      <c r="B35" s="41"/>
      <c r="C35" s="29"/>
      <c r="D35" s="29"/>
      <c r="E35" s="29"/>
      <c r="G35" s="52">
        <v>32</v>
      </c>
      <c r="H35" s="53">
        <v>32</v>
      </c>
      <c r="I35" s="54">
        <v>68</v>
      </c>
      <c r="N35" s="52">
        <v>31</v>
      </c>
      <c r="O35" s="60">
        <v>44</v>
      </c>
      <c r="P35" s="54">
        <f t="shared" si="0"/>
        <v>56</v>
      </c>
    </row>
    <row r="36" spans="1:16" ht="15.75" thickBot="1" x14ac:dyDescent="0.3">
      <c r="A36" s="35"/>
      <c r="B36" s="31"/>
      <c r="C36" s="29"/>
      <c r="D36" s="29"/>
      <c r="E36" s="29"/>
      <c r="G36" s="52">
        <v>33</v>
      </c>
      <c r="H36" s="53">
        <v>33</v>
      </c>
      <c r="I36" s="54">
        <v>67</v>
      </c>
      <c r="N36" s="52">
        <v>32</v>
      </c>
      <c r="O36" s="60">
        <v>45.5</v>
      </c>
      <c r="P36" s="54">
        <f t="shared" si="0"/>
        <v>54.5</v>
      </c>
    </row>
    <row r="37" spans="1:16" ht="15.75" thickBot="1" x14ac:dyDescent="0.3">
      <c r="A37" s="29"/>
      <c r="B37" s="32"/>
      <c r="C37" s="33"/>
      <c r="D37" s="34"/>
      <c r="E37" s="33"/>
      <c r="G37" s="52">
        <v>34</v>
      </c>
      <c r="H37" s="53">
        <v>34</v>
      </c>
      <c r="I37" s="54">
        <v>66</v>
      </c>
      <c r="N37" s="52">
        <v>33</v>
      </c>
      <c r="O37" s="60">
        <v>47</v>
      </c>
      <c r="P37" s="54">
        <f t="shared" si="0"/>
        <v>53</v>
      </c>
    </row>
    <row r="38" spans="1:16" ht="15.75" thickBot="1" x14ac:dyDescent="0.3">
      <c r="G38" s="52">
        <v>35</v>
      </c>
      <c r="H38" s="53">
        <v>35</v>
      </c>
      <c r="I38" s="54">
        <v>65</v>
      </c>
      <c r="N38" s="52">
        <v>34</v>
      </c>
      <c r="O38" s="60">
        <v>48.5</v>
      </c>
      <c r="P38" s="54">
        <f t="shared" si="0"/>
        <v>51.5</v>
      </c>
    </row>
    <row r="39" spans="1:16" ht="15.75" thickBot="1" x14ac:dyDescent="0.3">
      <c r="G39" s="52">
        <v>36</v>
      </c>
      <c r="H39" s="53">
        <v>36</v>
      </c>
      <c r="I39" s="54">
        <v>64</v>
      </c>
      <c r="N39" s="52">
        <v>35</v>
      </c>
      <c r="O39" s="60">
        <v>50</v>
      </c>
      <c r="P39" s="54">
        <f t="shared" si="0"/>
        <v>50</v>
      </c>
    </row>
    <row r="40" spans="1:16" ht="15.75" thickBot="1" x14ac:dyDescent="0.3">
      <c r="G40" s="52">
        <v>37</v>
      </c>
      <c r="H40" s="53">
        <v>37</v>
      </c>
      <c r="I40" s="54">
        <v>63</v>
      </c>
      <c r="N40" s="52">
        <v>36</v>
      </c>
      <c r="O40" s="60">
        <v>51.5</v>
      </c>
      <c r="P40" s="54">
        <f t="shared" si="0"/>
        <v>48.5</v>
      </c>
    </row>
    <row r="41" spans="1:16" ht="15.75" thickBot="1" x14ac:dyDescent="0.3">
      <c r="G41" s="52">
        <v>38</v>
      </c>
      <c r="H41" s="53">
        <v>38</v>
      </c>
      <c r="I41" s="54">
        <v>62</v>
      </c>
      <c r="N41" s="52">
        <v>37</v>
      </c>
      <c r="O41" s="60">
        <v>53</v>
      </c>
      <c r="P41" s="54">
        <f t="shared" si="0"/>
        <v>47</v>
      </c>
    </row>
    <row r="42" spans="1:16" ht="15.75" thickBot="1" x14ac:dyDescent="0.3">
      <c r="G42" s="52">
        <v>39</v>
      </c>
      <c r="H42" s="53">
        <v>39</v>
      </c>
      <c r="I42" s="54">
        <v>61</v>
      </c>
      <c r="N42" s="52">
        <v>38</v>
      </c>
      <c r="O42" s="60">
        <v>54.5</v>
      </c>
      <c r="P42" s="54">
        <f t="shared" si="0"/>
        <v>45.5</v>
      </c>
    </row>
    <row r="43" spans="1:16" ht="15.75" thickBot="1" x14ac:dyDescent="0.3">
      <c r="G43" s="52">
        <v>40</v>
      </c>
      <c r="H43" s="53">
        <v>40</v>
      </c>
      <c r="I43" s="54">
        <v>60</v>
      </c>
      <c r="N43" s="52">
        <v>39</v>
      </c>
      <c r="O43" s="60">
        <v>56</v>
      </c>
      <c r="P43" s="54">
        <f t="shared" si="0"/>
        <v>44</v>
      </c>
    </row>
    <row r="44" spans="1:16" ht="15.75" thickBot="1" x14ac:dyDescent="0.3">
      <c r="G44" s="52">
        <v>41</v>
      </c>
      <c r="H44" s="53">
        <v>41</v>
      </c>
      <c r="I44" s="54">
        <v>59</v>
      </c>
      <c r="N44" s="52">
        <v>40</v>
      </c>
      <c r="O44" s="60">
        <v>57.5</v>
      </c>
      <c r="P44" s="54">
        <f t="shared" si="0"/>
        <v>42.5</v>
      </c>
    </row>
    <row r="45" spans="1:16" ht="15.75" thickBot="1" x14ac:dyDescent="0.3">
      <c r="G45" s="52">
        <v>42</v>
      </c>
      <c r="H45" s="53">
        <v>42</v>
      </c>
      <c r="I45" s="54">
        <v>58</v>
      </c>
      <c r="N45" s="52">
        <v>41</v>
      </c>
      <c r="O45" s="60">
        <v>59</v>
      </c>
      <c r="P45" s="54">
        <f t="shared" si="0"/>
        <v>41</v>
      </c>
    </row>
    <row r="46" spans="1:16" ht="15.75" thickBot="1" x14ac:dyDescent="0.3">
      <c r="G46" s="52">
        <v>43</v>
      </c>
      <c r="H46" s="53">
        <v>43</v>
      </c>
      <c r="I46" s="54">
        <v>57</v>
      </c>
      <c r="N46" s="52">
        <v>42</v>
      </c>
      <c r="O46" s="60">
        <v>60.5</v>
      </c>
      <c r="P46" s="54">
        <f t="shared" si="0"/>
        <v>39.5</v>
      </c>
    </row>
    <row r="47" spans="1:16" ht="15.75" thickBot="1" x14ac:dyDescent="0.3">
      <c r="G47" s="52">
        <v>44</v>
      </c>
      <c r="H47" s="53">
        <v>44</v>
      </c>
      <c r="I47" s="54">
        <v>56</v>
      </c>
      <c r="N47" s="52">
        <v>43</v>
      </c>
      <c r="O47" s="60">
        <v>62</v>
      </c>
      <c r="P47" s="54">
        <f t="shared" si="0"/>
        <v>38</v>
      </c>
    </row>
    <row r="48" spans="1:16" ht="15.75" thickBot="1" x14ac:dyDescent="0.3">
      <c r="G48" s="52">
        <v>45</v>
      </c>
      <c r="H48" s="53">
        <v>45</v>
      </c>
      <c r="I48" s="54">
        <v>55</v>
      </c>
      <c r="N48" s="52">
        <v>44</v>
      </c>
      <c r="O48" s="60">
        <v>63.5</v>
      </c>
      <c r="P48" s="54">
        <f t="shared" si="0"/>
        <v>36.5</v>
      </c>
    </row>
    <row r="49" spans="7:16" ht="15.75" thickBot="1" x14ac:dyDescent="0.3">
      <c r="G49" s="52">
        <v>46</v>
      </c>
      <c r="H49" s="53">
        <v>46</v>
      </c>
      <c r="I49" s="54">
        <v>54</v>
      </c>
      <c r="N49" s="52">
        <v>45</v>
      </c>
      <c r="O49" s="60">
        <v>65</v>
      </c>
      <c r="P49" s="54">
        <f t="shared" si="0"/>
        <v>35</v>
      </c>
    </row>
    <row r="50" spans="7:16" ht="15.75" thickBot="1" x14ac:dyDescent="0.3">
      <c r="G50" s="52">
        <v>47</v>
      </c>
      <c r="H50" s="53">
        <v>47</v>
      </c>
      <c r="I50" s="54">
        <v>53</v>
      </c>
      <c r="N50" s="52">
        <v>46</v>
      </c>
      <c r="O50" s="60">
        <v>66.5</v>
      </c>
      <c r="P50" s="54">
        <f t="shared" si="0"/>
        <v>33.5</v>
      </c>
    </row>
    <row r="51" spans="7:16" ht="15.75" thickBot="1" x14ac:dyDescent="0.3">
      <c r="G51" s="52">
        <v>48</v>
      </c>
      <c r="H51" s="53">
        <v>48</v>
      </c>
      <c r="I51" s="54">
        <v>52</v>
      </c>
      <c r="N51" s="52">
        <v>47</v>
      </c>
      <c r="O51" s="60">
        <v>68</v>
      </c>
      <c r="P51" s="54">
        <f t="shared" si="0"/>
        <v>32</v>
      </c>
    </row>
    <row r="52" spans="7:16" ht="15.75" thickBot="1" x14ac:dyDescent="0.3">
      <c r="G52" s="52">
        <v>49</v>
      </c>
      <c r="H52" s="53">
        <v>49</v>
      </c>
      <c r="I52" s="54">
        <v>51</v>
      </c>
      <c r="N52" s="52">
        <v>48</v>
      </c>
      <c r="O52" s="60">
        <v>69.5</v>
      </c>
      <c r="P52" s="54">
        <f t="shared" si="0"/>
        <v>30.5</v>
      </c>
    </row>
    <row r="53" spans="7:16" ht="15.75" thickBot="1" x14ac:dyDescent="0.3">
      <c r="G53" s="52">
        <v>50</v>
      </c>
      <c r="H53" s="53">
        <v>50</v>
      </c>
      <c r="I53" s="54">
        <v>50</v>
      </c>
      <c r="N53" s="52">
        <v>49</v>
      </c>
      <c r="O53" s="60">
        <v>71</v>
      </c>
      <c r="P53" s="54">
        <f t="shared" si="0"/>
        <v>29</v>
      </c>
    </row>
    <row r="54" spans="7:16" ht="15.75" thickBot="1" x14ac:dyDescent="0.3">
      <c r="G54" s="52">
        <v>51</v>
      </c>
      <c r="H54" s="53">
        <v>51</v>
      </c>
      <c r="I54" s="54">
        <v>49</v>
      </c>
      <c r="N54" s="52">
        <v>50</v>
      </c>
      <c r="O54" s="60">
        <v>72.5</v>
      </c>
      <c r="P54" s="54">
        <f t="shared" si="0"/>
        <v>27.5</v>
      </c>
    </row>
    <row r="55" spans="7:16" ht="15.75" thickBot="1" x14ac:dyDescent="0.3">
      <c r="G55" s="52">
        <v>52</v>
      </c>
      <c r="H55" s="53">
        <v>52</v>
      </c>
      <c r="I55" s="54">
        <v>48</v>
      </c>
      <c r="N55" s="52">
        <v>51</v>
      </c>
      <c r="O55" s="60">
        <v>74</v>
      </c>
      <c r="P55" s="54">
        <f t="shared" si="0"/>
        <v>26</v>
      </c>
    </row>
    <row r="56" spans="7:16" ht="15.75" thickBot="1" x14ac:dyDescent="0.3">
      <c r="G56" s="52">
        <v>53</v>
      </c>
      <c r="H56" s="53">
        <v>53</v>
      </c>
      <c r="I56" s="54">
        <v>47</v>
      </c>
      <c r="N56" s="52">
        <v>52</v>
      </c>
      <c r="O56" s="60">
        <v>75.5</v>
      </c>
      <c r="P56" s="54">
        <f t="shared" si="0"/>
        <v>24.5</v>
      </c>
    </row>
    <row r="57" spans="7:16" ht="15.75" thickBot="1" x14ac:dyDescent="0.3">
      <c r="G57" s="52">
        <v>54</v>
      </c>
      <c r="H57" s="53">
        <v>54</v>
      </c>
      <c r="I57" s="54">
        <v>46</v>
      </c>
      <c r="N57" s="52">
        <v>53</v>
      </c>
      <c r="O57" s="60">
        <v>77</v>
      </c>
      <c r="P57" s="54">
        <f t="shared" si="0"/>
        <v>23</v>
      </c>
    </row>
    <row r="58" spans="7:16" ht="15.75" thickBot="1" x14ac:dyDescent="0.3">
      <c r="G58" s="52">
        <v>55</v>
      </c>
      <c r="H58" s="53">
        <v>55</v>
      </c>
      <c r="I58" s="54">
        <v>45</v>
      </c>
      <c r="N58" s="52">
        <v>54</v>
      </c>
      <c r="O58" s="60">
        <v>78.5</v>
      </c>
      <c r="P58" s="54">
        <f t="shared" si="0"/>
        <v>21.5</v>
      </c>
    </row>
    <row r="59" spans="7:16" ht="15.75" thickBot="1" x14ac:dyDescent="0.3">
      <c r="G59" s="52">
        <v>56</v>
      </c>
      <c r="H59" s="53">
        <v>56</v>
      </c>
      <c r="I59" s="54">
        <v>44</v>
      </c>
      <c r="N59" s="52">
        <v>55</v>
      </c>
      <c r="O59" s="60">
        <v>80</v>
      </c>
      <c r="P59" s="54">
        <f t="shared" si="0"/>
        <v>20</v>
      </c>
    </row>
    <row r="60" spans="7:16" ht="15.75" thickBot="1" x14ac:dyDescent="0.3">
      <c r="G60" s="52">
        <v>57</v>
      </c>
      <c r="H60" s="53">
        <v>57</v>
      </c>
      <c r="I60" s="54">
        <v>43</v>
      </c>
      <c r="N60" s="52">
        <v>56</v>
      </c>
      <c r="O60" s="60">
        <v>81.5</v>
      </c>
      <c r="P60" s="54">
        <f t="shared" si="0"/>
        <v>18.5</v>
      </c>
    </row>
    <row r="61" spans="7:16" ht="15.75" thickBot="1" x14ac:dyDescent="0.3">
      <c r="G61" s="52">
        <v>58</v>
      </c>
      <c r="H61" s="53">
        <v>58</v>
      </c>
      <c r="I61" s="54">
        <v>42</v>
      </c>
      <c r="N61" s="52">
        <v>57</v>
      </c>
      <c r="O61" s="60">
        <v>83</v>
      </c>
      <c r="P61" s="54">
        <f t="shared" si="0"/>
        <v>17</v>
      </c>
    </row>
    <row r="62" spans="7:16" ht="15.75" thickBot="1" x14ac:dyDescent="0.3">
      <c r="G62" s="52">
        <v>59</v>
      </c>
      <c r="H62" s="53">
        <v>59</v>
      </c>
      <c r="I62" s="54">
        <v>41</v>
      </c>
      <c r="N62" s="52">
        <v>58</v>
      </c>
      <c r="O62" s="60">
        <v>84.5</v>
      </c>
      <c r="P62" s="54">
        <f t="shared" si="0"/>
        <v>15.5</v>
      </c>
    </row>
    <row r="63" spans="7:16" ht="15.75" thickBot="1" x14ac:dyDescent="0.3">
      <c r="G63" s="52">
        <v>60</v>
      </c>
      <c r="H63" s="53">
        <v>60</v>
      </c>
      <c r="I63" s="54">
        <v>40</v>
      </c>
      <c r="N63" s="52">
        <v>59</v>
      </c>
      <c r="O63" s="60">
        <v>85</v>
      </c>
      <c r="P63" s="68">
        <f t="shared" si="0"/>
        <v>14</v>
      </c>
    </row>
    <row r="64" spans="7:16" ht="15.75" thickBot="1" x14ac:dyDescent="0.3">
      <c r="G64" s="52">
        <v>61</v>
      </c>
      <c r="H64" s="53">
        <v>61</v>
      </c>
      <c r="I64" s="54">
        <v>39</v>
      </c>
      <c r="N64" s="52">
        <v>60</v>
      </c>
    </row>
    <row r="65" spans="7:15" ht="15.75" thickBot="1" x14ac:dyDescent="0.3">
      <c r="G65" s="52">
        <v>62</v>
      </c>
      <c r="H65" s="53">
        <v>62</v>
      </c>
      <c r="I65" s="54">
        <v>38</v>
      </c>
      <c r="N65" s="52">
        <v>61</v>
      </c>
      <c r="O65" s="76"/>
    </row>
    <row r="66" spans="7:15" ht="15.75" thickBot="1" x14ac:dyDescent="0.3">
      <c r="G66" s="52">
        <v>63</v>
      </c>
      <c r="H66" s="53">
        <v>63</v>
      </c>
      <c r="I66" s="54">
        <v>37</v>
      </c>
      <c r="N66" s="52">
        <v>62</v>
      </c>
      <c r="O66" s="76"/>
    </row>
    <row r="67" spans="7:15" ht="15.75" thickBot="1" x14ac:dyDescent="0.3">
      <c r="G67" s="52">
        <v>64</v>
      </c>
      <c r="H67" s="53">
        <v>64</v>
      </c>
      <c r="I67" s="54">
        <v>36</v>
      </c>
      <c r="N67" s="52">
        <v>63</v>
      </c>
      <c r="O67" s="76"/>
    </row>
    <row r="68" spans="7:15" ht="15.75" thickBot="1" x14ac:dyDescent="0.3">
      <c r="G68" s="52">
        <v>65</v>
      </c>
      <c r="H68" s="53">
        <v>65</v>
      </c>
      <c r="I68" s="54">
        <v>35</v>
      </c>
      <c r="N68" s="52">
        <v>64</v>
      </c>
      <c r="O68" s="76"/>
    </row>
    <row r="69" spans="7:15" ht="15.75" thickBot="1" x14ac:dyDescent="0.3">
      <c r="G69" s="52">
        <v>66</v>
      </c>
      <c r="H69" s="53">
        <v>66</v>
      </c>
      <c r="I69" s="54">
        <v>34</v>
      </c>
      <c r="N69" s="52">
        <v>65</v>
      </c>
      <c r="O69" s="76"/>
    </row>
    <row r="70" spans="7:15" ht="15.75" thickBot="1" x14ac:dyDescent="0.3">
      <c r="G70" s="52">
        <v>67</v>
      </c>
      <c r="H70" s="53">
        <v>67</v>
      </c>
      <c r="I70" s="54">
        <v>33</v>
      </c>
      <c r="N70" s="52">
        <v>66</v>
      </c>
      <c r="O70" s="76"/>
    </row>
    <row r="71" spans="7:15" ht="15.75" thickBot="1" x14ac:dyDescent="0.3">
      <c r="G71" s="52">
        <v>68</v>
      </c>
      <c r="H71" s="53">
        <v>68</v>
      </c>
      <c r="I71" s="54">
        <v>32</v>
      </c>
      <c r="N71" s="52">
        <v>67</v>
      </c>
      <c r="O71" s="76"/>
    </row>
    <row r="72" spans="7:15" ht="15.75" thickBot="1" x14ac:dyDescent="0.3">
      <c r="G72" s="52">
        <v>69</v>
      </c>
      <c r="H72" s="53">
        <v>69</v>
      </c>
      <c r="I72" s="54">
        <v>31</v>
      </c>
      <c r="N72" s="52">
        <v>68</v>
      </c>
      <c r="O72" s="76"/>
    </row>
    <row r="73" spans="7:15" ht="15.75" thickBot="1" x14ac:dyDescent="0.3">
      <c r="G73" s="52">
        <v>70</v>
      </c>
      <c r="H73" s="53">
        <v>70</v>
      </c>
      <c r="I73" s="68">
        <v>30</v>
      </c>
      <c r="N73" s="52">
        <v>69</v>
      </c>
      <c r="O73" s="76"/>
    </row>
    <row r="74" spans="7:15" ht="15.75" thickBot="1" x14ac:dyDescent="0.3">
      <c r="G74" s="43"/>
      <c r="H74" s="77"/>
      <c r="I74" s="78"/>
      <c r="N74" s="52">
        <v>70</v>
      </c>
      <c r="O74" s="76"/>
    </row>
    <row r="75" spans="7:15" ht="15.75" thickBot="1" x14ac:dyDescent="0.3">
      <c r="G75" s="43"/>
      <c r="H75" s="77"/>
      <c r="N75" s="52"/>
      <c r="O75" s="76"/>
    </row>
    <row r="76" spans="7:15" x14ac:dyDescent="0.25">
      <c r="G76" s="43"/>
      <c r="H76" s="77"/>
    </row>
    <row r="77" spans="7:15" x14ac:dyDescent="0.25">
      <c r="G77" s="43"/>
      <c r="H77" s="77"/>
    </row>
    <row r="78" spans="7:15" x14ac:dyDescent="0.25">
      <c r="G78" s="43"/>
      <c r="H78" s="77"/>
    </row>
    <row r="79" spans="7:15" x14ac:dyDescent="0.25">
      <c r="G79" s="43"/>
      <c r="H79" s="77"/>
    </row>
    <row r="80" spans="7:15" x14ac:dyDescent="0.25">
      <c r="G80" s="43"/>
      <c r="H80" s="77"/>
    </row>
    <row r="81" spans="7:8" x14ac:dyDescent="0.25">
      <c r="G81" s="43"/>
      <c r="H81" s="77"/>
    </row>
    <row r="82" spans="7:8" x14ac:dyDescent="0.25">
      <c r="G82" s="43"/>
      <c r="H82" s="77"/>
    </row>
    <row r="83" spans="7:8" x14ac:dyDescent="0.25">
      <c r="G83" s="43"/>
      <c r="H83" s="77"/>
    </row>
    <row r="84" spans="7:8" x14ac:dyDescent="0.25">
      <c r="G84" s="43"/>
      <c r="H84" s="77"/>
    </row>
    <row r="85" spans="7:8" x14ac:dyDescent="0.25">
      <c r="G85" s="43"/>
      <c r="H85" s="7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4"/>
  <sheetViews>
    <sheetView topLeftCell="A7" zoomScale="130" zoomScaleNormal="130" workbookViewId="0">
      <selection activeCell="A27" sqref="A27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8" customWidth="1"/>
    <col min="4" max="4" width="15.5703125" style="10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13" x14ac:dyDescent="0.25">
      <c r="A1" s="6"/>
      <c r="B1" s="7"/>
      <c r="C1" s="121"/>
      <c r="D1" s="8"/>
    </row>
    <row r="2" spans="1:13" x14ac:dyDescent="0.25">
      <c r="A2" s="9"/>
      <c r="C2" s="89" t="s">
        <v>74</v>
      </c>
      <c r="D2" s="11"/>
      <c r="G2" t="s">
        <v>58</v>
      </c>
      <c r="I2" s="3"/>
    </row>
    <row r="3" spans="1:13" ht="18.75" x14ac:dyDescent="0.3">
      <c r="A3" s="9" t="s">
        <v>9</v>
      </c>
      <c r="B3" s="12"/>
      <c r="C3" s="122">
        <f>C4+C5</f>
        <v>9800</v>
      </c>
      <c r="D3" s="13" t="s">
        <v>82</v>
      </c>
      <c r="F3" s="80" t="s">
        <v>70</v>
      </c>
      <c r="G3" s="108" t="s">
        <v>66</v>
      </c>
      <c r="H3" s="110">
        <f>I3/10.764</f>
        <v>31.679672984020812</v>
      </c>
      <c r="I3" s="109">
        <v>341</v>
      </c>
      <c r="K3" t="s">
        <v>78</v>
      </c>
    </row>
    <row r="4" spans="1:13" ht="30" x14ac:dyDescent="0.25">
      <c r="A4" s="14" t="s">
        <v>10</v>
      </c>
      <c r="B4" s="12"/>
      <c r="C4" s="122">
        <v>2500</v>
      </c>
      <c r="D4" s="15"/>
      <c r="F4" s="92" t="s">
        <v>75</v>
      </c>
      <c r="G4" s="81" t="s">
        <v>81</v>
      </c>
      <c r="H4" s="81">
        <v>38.020000000000003</v>
      </c>
      <c r="I4" s="86">
        <f>H4*10.764</f>
        <v>409.24727999999999</v>
      </c>
      <c r="K4" t="s">
        <v>66</v>
      </c>
      <c r="L4">
        <v>337</v>
      </c>
    </row>
    <row r="5" spans="1:13" x14ac:dyDescent="0.25">
      <c r="A5" s="9" t="s">
        <v>11</v>
      </c>
      <c r="B5" s="12"/>
      <c r="C5" s="122">
        <v>7300</v>
      </c>
      <c r="D5" s="15"/>
      <c r="K5" t="s">
        <v>60</v>
      </c>
      <c r="M5" s="79"/>
    </row>
    <row r="6" spans="1:13" x14ac:dyDescent="0.25">
      <c r="A6" s="9" t="s">
        <v>12</v>
      </c>
      <c r="B6" s="12"/>
      <c r="C6" s="122">
        <f>C4</f>
        <v>2500</v>
      </c>
      <c r="D6" s="15"/>
    </row>
    <row r="7" spans="1:13" x14ac:dyDescent="0.25">
      <c r="A7" s="9" t="s">
        <v>13</v>
      </c>
      <c r="B7" s="16"/>
      <c r="C7" s="3">
        <v>0</v>
      </c>
      <c r="D7" s="17"/>
      <c r="K7" s="79"/>
    </row>
    <row r="8" spans="1:13" x14ac:dyDescent="0.25">
      <c r="A8" s="9" t="s">
        <v>14</v>
      </c>
      <c r="B8" s="16"/>
      <c r="C8" s="3">
        <f>C9-C7</f>
        <v>60</v>
      </c>
      <c r="D8" s="87" t="s">
        <v>64</v>
      </c>
      <c r="E8" s="84" t="s">
        <v>83</v>
      </c>
    </row>
    <row r="9" spans="1:13" x14ac:dyDescent="0.25">
      <c r="A9" s="9" t="s">
        <v>15</v>
      </c>
      <c r="B9" s="16"/>
      <c r="C9" s="3">
        <v>60</v>
      </c>
      <c r="D9" s="88"/>
      <c r="E9" s="89">
        <v>2024</v>
      </c>
    </row>
    <row r="10" spans="1:13" ht="30" x14ac:dyDescent="0.25">
      <c r="A10" s="14" t="s">
        <v>16</v>
      </c>
      <c r="B10" s="16"/>
      <c r="C10" s="3">
        <f>90*C7/C9</f>
        <v>0</v>
      </c>
      <c r="D10" s="111"/>
      <c r="F10" s="79"/>
      <c r="G10" s="79"/>
    </row>
    <row r="11" spans="1:13" x14ac:dyDescent="0.25">
      <c r="A11" s="9"/>
      <c r="B11" s="18"/>
      <c r="C11" s="123">
        <f>C10%</f>
        <v>0</v>
      </c>
      <c r="D11" s="112"/>
    </row>
    <row r="12" spans="1:13" x14ac:dyDescent="0.25">
      <c r="A12" s="9" t="s">
        <v>17</v>
      </c>
      <c r="B12" s="12"/>
      <c r="C12" s="122">
        <f>C6*C11</f>
        <v>0</v>
      </c>
      <c r="D12" s="113"/>
    </row>
    <row r="13" spans="1:13" x14ac:dyDescent="0.25">
      <c r="A13" s="9" t="s">
        <v>18</v>
      </c>
      <c r="B13" s="12"/>
      <c r="C13" s="122">
        <f>C6-C12</f>
        <v>2500</v>
      </c>
      <c r="D13" s="113"/>
    </row>
    <row r="14" spans="1:13" x14ac:dyDescent="0.25">
      <c r="A14" s="9" t="s">
        <v>11</v>
      </c>
      <c r="B14" s="12"/>
      <c r="C14" s="122">
        <f>C5</f>
        <v>7300</v>
      </c>
      <c r="D14" s="113"/>
      <c r="F14" s="79"/>
      <c r="G14" s="79"/>
      <c r="H14" s="79"/>
    </row>
    <row r="15" spans="1:13" x14ac:dyDescent="0.25">
      <c r="B15" s="12"/>
      <c r="C15" s="122"/>
      <c r="D15" s="113"/>
      <c r="H15" s="79"/>
    </row>
    <row r="16" spans="1:13" x14ac:dyDescent="0.25">
      <c r="A16" s="19" t="s">
        <v>19</v>
      </c>
      <c r="B16" s="20"/>
      <c r="C16" s="124">
        <f>C14+C13</f>
        <v>9800</v>
      </c>
      <c r="D16" s="114"/>
      <c r="E16" s="101"/>
      <c r="H16" s="79"/>
    </row>
    <row r="17" spans="1:14" x14ac:dyDescent="0.25">
      <c r="B17" s="16"/>
      <c r="C17" s="3"/>
      <c r="D17" s="111"/>
      <c r="H17" s="79"/>
    </row>
    <row r="18" spans="1:14" ht="16.5" x14ac:dyDescent="0.3">
      <c r="A18" s="19" t="s">
        <v>66</v>
      </c>
      <c r="B18" s="4"/>
      <c r="C18" s="125">
        <v>341</v>
      </c>
      <c r="D18" s="125">
        <f>C18*1.2</f>
        <v>409.2</v>
      </c>
      <c r="E18" s="42"/>
      <c r="F18" s="37"/>
      <c r="H18" s="79"/>
    </row>
    <row r="19" spans="1:14" x14ac:dyDescent="0.25">
      <c r="A19" s="9"/>
      <c r="B19" s="3"/>
      <c r="C19" s="126">
        <f>C18*C16</f>
        <v>3341800</v>
      </c>
      <c r="D19" s="128" t="s">
        <v>42</v>
      </c>
      <c r="E19" s="21"/>
      <c r="H19" s="79"/>
    </row>
    <row r="20" spans="1:14" x14ac:dyDescent="0.25">
      <c r="A20" s="9"/>
      <c r="B20" s="37"/>
      <c r="C20" s="127">
        <f>C19*0.9</f>
        <v>3007620</v>
      </c>
      <c r="D20" s="128" t="s">
        <v>20</v>
      </c>
      <c r="E20" s="22"/>
      <c r="F20" s="5"/>
      <c r="H20" s="79"/>
    </row>
    <row r="21" spans="1:14" x14ac:dyDescent="0.25">
      <c r="A21" s="9"/>
      <c r="C21" s="127">
        <f>C19*80%</f>
        <v>2673440</v>
      </c>
      <c r="D21" s="128" t="s">
        <v>21</v>
      </c>
      <c r="E21" s="22"/>
      <c r="F21" s="37"/>
      <c r="H21" s="79"/>
      <c r="J21" s="99"/>
    </row>
    <row r="22" spans="1:14" x14ac:dyDescent="0.25">
      <c r="A22" s="9"/>
      <c r="D22" s="2"/>
      <c r="E22" s="37"/>
      <c r="H22" s="79"/>
      <c r="J22" s="79"/>
    </row>
    <row r="23" spans="1:14" x14ac:dyDescent="0.25">
      <c r="A23" s="23" t="s">
        <v>22</v>
      </c>
      <c r="B23" s="24"/>
      <c r="C23" s="129">
        <f>D18*C6</f>
        <v>1023000</v>
      </c>
      <c r="D23" s="116"/>
      <c r="E23" s="37"/>
      <c r="H23" s="79"/>
      <c r="L23" s="3"/>
      <c r="N23" s="79"/>
    </row>
    <row r="24" spans="1:14" x14ac:dyDescent="0.25">
      <c r="A24" s="9" t="s">
        <v>23</v>
      </c>
      <c r="C24" s="130">
        <f>C18*7153</f>
        <v>2439173</v>
      </c>
      <c r="D24" s="2"/>
    </row>
    <row r="25" spans="1:14" x14ac:dyDescent="0.25">
      <c r="A25" s="25" t="s">
        <v>24</v>
      </c>
      <c r="B25" s="10"/>
      <c r="C25" s="127">
        <f>C19*0.025/12</f>
        <v>6962.083333333333</v>
      </c>
      <c r="D25" s="115"/>
    </row>
    <row r="26" spans="1:14" x14ac:dyDescent="0.25">
      <c r="C26" s="127"/>
      <c r="D26" s="115"/>
      <c r="F26" s="81" t="s">
        <v>79</v>
      </c>
    </row>
    <row r="27" spans="1:14" x14ac:dyDescent="0.25">
      <c r="A27" s="4" t="s">
        <v>85</v>
      </c>
      <c r="B27" s="4"/>
      <c r="C27" s="131"/>
      <c r="D27" s="117"/>
    </row>
    <row r="28" spans="1:14" x14ac:dyDescent="0.25">
      <c r="D28" s="100"/>
    </row>
    <row r="29" spans="1:14" x14ac:dyDescent="0.25">
      <c r="D29"/>
    </row>
    <row r="30" spans="1:14" ht="18.75" x14ac:dyDescent="0.3">
      <c r="D30"/>
      <c r="E30" s="132" t="s">
        <v>87</v>
      </c>
      <c r="F30" s="132"/>
    </row>
    <row r="31" spans="1:14" ht="18.75" x14ac:dyDescent="0.3">
      <c r="D31"/>
      <c r="E31" s="132" t="s">
        <v>86</v>
      </c>
      <c r="F31" s="132"/>
    </row>
    <row r="32" spans="1:14" ht="18.75" x14ac:dyDescent="0.3">
      <c r="D32"/>
      <c r="E32" s="133" t="s">
        <v>42</v>
      </c>
      <c r="F32" s="133">
        <f>C19</f>
        <v>3341800</v>
      </c>
    </row>
    <row r="33" spans="1:8" ht="18.75" x14ac:dyDescent="0.3">
      <c r="D33"/>
      <c r="E33" s="133" t="s">
        <v>20</v>
      </c>
      <c r="F33" s="133">
        <f>F32*90%</f>
        <v>3007620</v>
      </c>
      <c r="H33" s="37">
        <f>F32*80</f>
        <v>267344000</v>
      </c>
    </row>
    <row r="34" spans="1:8" ht="18.75" x14ac:dyDescent="0.3">
      <c r="D34"/>
      <c r="E34" s="133" t="s">
        <v>21</v>
      </c>
      <c r="F34" s="133">
        <f>F32*80%</f>
        <v>2673440</v>
      </c>
    </row>
    <row r="35" spans="1:8" x14ac:dyDescent="0.25">
      <c r="D35"/>
      <c r="E35" s="2"/>
      <c r="F35" s="2"/>
    </row>
    <row r="36" spans="1:8" x14ac:dyDescent="0.25">
      <c r="D36"/>
      <c r="E36" s="2"/>
      <c r="F36" s="2"/>
    </row>
    <row r="37" spans="1:8" x14ac:dyDescent="0.25">
      <c r="D37"/>
      <c r="E37" s="2"/>
      <c r="F37" s="2"/>
    </row>
    <row r="38" spans="1:8" x14ac:dyDescent="0.25">
      <c r="D38"/>
    </row>
    <row r="39" spans="1:8" x14ac:dyDescent="0.25">
      <c r="D39"/>
    </row>
    <row r="40" spans="1:8" x14ac:dyDescent="0.25">
      <c r="D40"/>
    </row>
    <row r="46" spans="1:8" x14ac:dyDescent="0.25">
      <c r="A46" s="26"/>
    </row>
    <row r="59" spans="1:1" ht="15.75" x14ac:dyDescent="0.25">
      <c r="A59" s="27"/>
    </row>
    <row r="60" spans="1:1" ht="15.75" x14ac:dyDescent="0.25">
      <c r="A60" s="27"/>
    </row>
    <row r="61" spans="1:1" ht="15.75" x14ac:dyDescent="0.25">
      <c r="A61" s="27"/>
    </row>
    <row r="62" spans="1:1" ht="15.75" x14ac:dyDescent="0.25">
      <c r="A62" s="27"/>
    </row>
    <row r="63" spans="1:1" ht="15.75" x14ac:dyDescent="0.25">
      <c r="A63" s="27"/>
    </row>
    <row r="64" spans="1:1" ht="15.75" x14ac:dyDescent="0.25">
      <c r="A64" s="27"/>
    </row>
    <row r="65" spans="1:1" ht="15.75" x14ac:dyDescent="0.25">
      <c r="A65" s="27"/>
    </row>
    <row r="84" spans="3:3" x14ac:dyDescent="0.25">
      <c r="C84" s="128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56"/>
  <sheetViews>
    <sheetView tabSelected="1" topLeftCell="B1" zoomScaleNormal="100" workbookViewId="0">
      <selection activeCell="Q19" sqref="Q19"/>
    </sheetView>
  </sheetViews>
  <sheetFormatPr defaultRowHeight="15" x14ac:dyDescent="0.25"/>
  <cols>
    <col min="1" max="1" width="7.57031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2.140625" customWidth="1"/>
    <col min="15" max="15" width="11.140625" customWidth="1"/>
    <col min="16" max="16" width="8.7109375" customWidth="1"/>
    <col min="17" max="17" width="9.5703125" customWidth="1"/>
    <col min="18" max="19" width="14.7109375" customWidth="1"/>
    <col min="20" max="20" width="15.42578125" customWidth="1"/>
    <col min="21" max="23" width="12.85546875" customWidth="1"/>
    <col min="24" max="24" width="16.140625" customWidth="1"/>
    <col min="25" max="25" width="13.85546875" customWidth="1"/>
    <col min="26" max="26" width="8.85546875" customWidth="1"/>
    <col min="27" max="27" width="6.28515625" customWidth="1"/>
    <col min="33" max="33" width="10.42578125" bestFit="1" customWidth="1"/>
    <col min="37" max="37" width="10.42578125" bestFit="1" customWidth="1"/>
  </cols>
  <sheetData>
    <row r="1" spans="1:41" s="1" customFormat="1" ht="60" x14ac:dyDescent="0.25">
      <c r="A1" s="102" t="s">
        <v>0</v>
      </c>
      <c r="B1" s="135" t="s">
        <v>4</v>
      </c>
      <c r="C1" s="135" t="s">
        <v>84</v>
      </c>
      <c r="D1" s="135" t="s">
        <v>6</v>
      </c>
      <c r="E1" s="135" t="s">
        <v>1</v>
      </c>
      <c r="F1" s="135" t="s">
        <v>5</v>
      </c>
      <c r="G1" s="135" t="s">
        <v>7</v>
      </c>
      <c r="H1" s="135" t="s">
        <v>8</v>
      </c>
      <c r="I1" s="135" t="s">
        <v>2</v>
      </c>
      <c r="J1" s="135" t="s">
        <v>88</v>
      </c>
      <c r="K1" s="135"/>
      <c r="L1" s="135"/>
      <c r="M1" s="135"/>
      <c r="N1" s="135" t="s">
        <v>72</v>
      </c>
      <c r="O1" s="1" t="s">
        <v>73</v>
      </c>
      <c r="P1" s="1" t="s">
        <v>71</v>
      </c>
      <c r="Q1" s="1" t="s">
        <v>3</v>
      </c>
      <c r="R1" s="103" t="s">
        <v>1</v>
      </c>
      <c r="S1" s="103" t="s">
        <v>77</v>
      </c>
      <c r="T1" s="103" t="s">
        <v>76</v>
      </c>
    </row>
    <row r="2" spans="1:41" x14ac:dyDescent="0.25">
      <c r="A2" s="2"/>
      <c r="B2" s="128">
        <v>439</v>
      </c>
      <c r="C2" s="128">
        <f>B2*1.2</f>
        <v>526.79999999999995</v>
      </c>
      <c r="D2" s="134">
        <f>C2*1.2</f>
        <v>632.16</v>
      </c>
      <c r="E2" s="134">
        <v>3500000</v>
      </c>
      <c r="F2" s="134">
        <f t="shared" ref="F2:F15" si="0">ROUND((E2/B2),0)</f>
        <v>7973</v>
      </c>
      <c r="G2" s="98">
        <f t="shared" ref="G2:G15" si="1">ROUND((E2/C2),0)</f>
        <v>6644</v>
      </c>
      <c r="H2" s="128">
        <f t="shared" ref="H2:H15" si="2">ROUND((E2/D2),0)</f>
        <v>5537</v>
      </c>
      <c r="I2" s="128">
        <v>4</v>
      </c>
      <c r="J2" s="128">
        <v>406</v>
      </c>
      <c r="K2" s="128"/>
      <c r="L2" s="128"/>
      <c r="M2" s="128"/>
      <c r="N2" s="128">
        <v>34.86</v>
      </c>
      <c r="O2" s="104">
        <f>N2*10.764</f>
        <v>375.23303999999996</v>
      </c>
      <c r="P2">
        <f>O2*1.2</f>
        <v>450.27964799999995</v>
      </c>
      <c r="Q2">
        <f t="shared" ref="Q2:Q7" si="3">P2*1.2</f>
        <v>540.33557759999997</v>
      </c>
      <c r="R2" s="98">
        <v>3716000</v>
      </c>
      <c r="S2" s="85">
        <f>R2/O2</f>
        <v>9903.1791017123669</v>
      </c>
      <c r="T2" s="37">
        <f>R2/P2</f>
        <v>8252.6492514269721</v>
      </c>
      <c r="U2" s="105"/>
      <c r="V2" s="105"/>
      <c r="W2" s="105"/>
      <c r="X2" s="105"/>
      <c r="Y2" s="105"/>
      <c r="Z2" s="105"/>
      <c r="AG2" s="40"/>
    </row>
    <row r="3" spans="1:41" x14ac:dyDescent="0.25">
      <c r="A3" s="2"/>
      <c r="B3" s="128">
        <v>415</v>
      </c>
      <c r="C3" s="128">
        <f t="shared" ref="C3:D3" si="4">B3*1.2</f>
        <v>498</v>
      </c>
      <c r="D3" s="134">
        <f t="shared" si="4"/>
        <v>597.6</v>
      </c>
      <c r="E3" s="134">
        <v>3320000</v>
      </c>
      <c r="F3" s="134">
        <f t="shared" si="0"/>
        <v>8000</v>
      </c>
      <c r="G3" s="98">
        <f t="shared" si="1"/>
        <v>6667</v>
      </c>
      <c r="H3" s="128">
        <f t="shared" si="2"/>
        <v>5556</v>
      </c>
      <c r="I3" s="128">
        <v>7</v>
      </c>
      <c r="J3" s="128">
        <v>707</v>
      </c>
      <c r="K3" s="128"/>
      <c r="L3" s="128"/>
      <c r="M3" s="128"/>
      <c r="N3" s="128">
        <v>0</v>
      </c>
      <c r="O3" s="104">
        <f>P3/1.2</f>
        <v>307.5813</v>
      </c>
      <c r="P3">
        <f>34.29*10.764</f>
        <v>369.09755999999999</v>
      </c>
      <c r="Q3">
        <f t="shared" si="3"/>
        <v>442.91707199999996</v>
      </c>
      <c r="R3" s="98">
        <v>3500000</v>
      </c>
      <c r="S3" s="85">
        <f>R3/O3</f>
        <v>11379.105296713422</v>
      </c>
      <c r="T3" s="37">
        <f>R3/P3</f>
        <v>9482.5877472611846</v>
      </c>
      <c r="U3" s="105"/>
      <c r="V3" s="105"/>
      <c r="W3" s="105"/>
      <c r="X3" s="105"/>
      <c r="Y3" s="105"/>
      <c r="Z3" s="105"/>
      <c r="AK3" s="40"/>
    </row>
    <row r="4" spans="1:41" x14ac:dyDescent="0.25">
      <c r="A4" s="2"/>
      <c r="B4" s="136">
        <v>395</v>
      </c>
      <c r="C4" s="128">
        <f t="shared" ref="C4:D4" si="5">B4*1.2</f>
        <v>474</v>
      </c>
      <c r="D4" s="134">
        <f t="shared" si="5"/>
        <v>568.79999999999995</v>
      </c>
      <c r="E4" s="134">
        <v>3200000</v>
      </c>
      <c r="F4" s="134">
        <f t="shared" si="0"/>
        <v>8101</v>
      </c>
      <c r="G4" s="98">
        <f t="shared" si="1"/>
        <v>6751</v>
      </c>
      <c r="H4" s="128">
        <f t="shared" si="2"/>
        <v>5626</v>
      </c>
      <c r="I4" s="128">
        <v>7</v>
      </c>
      <c r="J4" s="128">
        <v>704</v>
      </c>
      <c r="K4" s="128"/>
      <c r="L4" s="128"/>
      <c r="M4" s="128"/>
      <c r="N4" s="128"/>
      <c r="O4" s="104">
        <v>392</v>
      </c>
      <c r="P4">
        <f t="shared" ref="P4:P10" si="6">O4*1.2</f>
        <v>470.4</v>
      </c>
      <c r="Q4">
        <f t="shared" ref="Q4:Q10" si="7">P4*1.2</f>
        <v>564.4799999999999</v>
      </c>
      <c r="R4">
        <v>3700000</v>
      </c>
      <c r="S4" s="85">
        <f>R4/O4</f>
        <v>9438.775510204081</v>
      </c>
      <c r="T4" s="37">
        <f>R4/P4</f>
        <v>7865.6462585034014</v>
      </c>
      <c r="U4" s="105"/>
      <c r="V4" s="105"/>
      <c r="W4" s="105"/>
      <c r="X4" s="105"/>
      <c r="Y4" s="105"/>
      <c r="Z4" s="105"/>
    </row>
    <row r="5" spans="1:41" x14ac:dyDescent="0.25">
      <c r="A5" s="2"/>
      <c r="B5" s="136"/>
      <c r="C5" s="128">
        <f t="shared" ref="C5" si="8">B5*1.2</f>
        <v>0</v>
      </c>
      <c r="D5" s="134">
        <v>575</v>
      </c>
      <c r="E5" s="134">
        <v>3600000</v>
      </c>
      <c r="F5" s="134" t="e">
        <f t="shared" si="0"/>
        <v>#DIV/0!</v>
      </c>
      <c r="G5" s="98" t="e">
        <f t="shared" si="1"/>
        <v>#DIV/0!</v>
      </c>
      <c r="H5" s="128">
        <f t="shared" si="2"/>
        <v>6261</v>
      </c>
      <c r="I5" s="128">
        <f t="shared" ref="I4:I15" si="9">Z5</f>
        <v>0</v>
      </c>
      <c r="J5" s="128">
        <f t="shared" ref="J4:J15" si="10">AA5</f>
        <v>0</v>
      </c>
      <c r="K5" s="128"/>
      <c r="L5" s="128"/>
      <c r="M5" s="128"/>
      <c r="N5" s="128"/>
      <c r="O5" s="104"/>
      <c r="P5">
        <f t="shared" si="6"/>
        <v>0</v>
      </c>
      <c r="Q5">
        <f t="shared" si="7"/>
        <v>0</v>
      </c>
      <c r="S5" s="98" t="e">
        <f>R5/O5</f>
        <v>#DIV/0!</v>
      </c>
      <c r="T5" s="37" t="e">
        <f>R5/P5</f>
        <v>#DIV/0!</v>
      </c>
      <c r="U5" s="105"/>
      <c r="V5" s="105"/>
      <c r="W5" s="105"/>
      <c r="X5" s="105"/>
      <c r="Y5" s="105"/>
      <c r="Z5" s="105"/>
    </row>
    <row r="6" spans="1:41" x14ac:dyDescent="0.25">
      <c r="A6" s="2"/>
      <c r="B6" s="128">
        <v>410</v>
      </c>
      <c r="C6" s="128">
        <f t="shared" ref="C6:D6" si="11">B6*1.2</f>
        <v>492</v>
      </c>
      <c r="D6" s="134">
        <f t="shared" si="11"/>
        <v>590.4</v>
      </c>
      <c r="E6" s="134">
        <v>3500000</v>
      </c>
      <c r="F6" s="134">
        <f t="shared" si="0"/>
        <v>8537</v>
      </c>
      <c r="G6" s="98">
        <f t="shared" si="1"/>
        <v>7114</v>
      </c>
      <c r="H6" s="128">
        <f t="shared" si="2"/>
        <v>5928</v>
      </c>
      <c r="I6" s="128">
        <f t="shared" si="9"/>
        <v>0</v>
      </c>
      <c r="J6" s="128">
        <f t="shared" si="10"/>
        <v>0</v>
      </c>
      <c r="K6" s="128"/>
      <c r="L6" s="128"/>
      <c r="M6" s="128"/>
      <c r="N6" s="128"/>
      <c r="O6" s="104"/>
      <c r="P6">
        <f t="shared" si="6"/>
        <v>0</v>
      </c>
      <c r="Q6">
        <f t="shared" si="7"/>
        <v>0</v>
      </c>
      <c r="S6" s="98" t="e">
        <f>R6/O6</f>
        <v>#DIV/0!</v>
      </c>
      <c r="T6" s="37" t="e">
        <f>R6/P6</f>
        <v>#DIV/0!</v>
      </c>
      <c r="U6" s="105"/>
      <c r="V6" s="105"/>
      <c r="W6" s="105"/>
      <c r="X6" s="105"/>
      <c r="Y6" s="105"/>
      <c r="Z6" s="105"/>
      <c r="AO6" t="s">
        <v>43</v>
      </c>
    </row>
    <row r="7" spans="1:41" x14ac:dyDescent="0.25">
      <c r="A7" s="2"/>
      <c r="B7" s="137">
        <v>339</v>
      </c>
      <c r="C7" s="138">
        <f t="shared" ref="C7:D7" si="12">B7*1.2</f>
        <v>406.8</v>
      </c>
      <c r="D7" s="139">
        <f t="shared" si="12"/>
        <v>488.15999999999997</v>
      </c>
      <c r="E7" s="139">
        <v>3500000</v>
      </c>
      <c r="F7" s="139">
        <f t="shared" si="0"/>
        <v>10324</v>
      </c>
      <c r="G7" s="128">
        <f t="shared" si="1"/>
        <v>8604</v>
      </c>
      <c r="H7" s="128">
        <f t="shared" si="2"/>
        <v>7170</v>
      </c>
      <c r="I7" s="128">
        <f t="shared" si="9"/>
        <v>0</v>
      </c>
      <c r="J7" s="128">
        <f t="shared" si="10"/>
        <v>0</v>
      </c>
      <c r="K7" s="128"/>
      <c r="L7" s="128"/>
      <c r="M7" s="128"/>
      <c r="N7" s="128"/>
      <c r="O7" s="104"/>
      <c r="P7">
        <f t="shared" si="6"/>
        <v>0</v>
      </c>
      <c r="Q7">
        <f t="shared" si="7"/>
        <v>0</v>
      </c>
      <c r="S7" s="98" t="e">
        <f>R7/O7</f>
        <v>#DIV/0!</v>
      </c>
      <c r="T7" s="37" t="e">
        <f>R7/P7</f>
        <v>#DIV/0!</v>
      </c>
      <c r="U7" s="105"/>
      <c r="V7" s="105"/>
      <c r="W7" s="105"/>
      <c r="X7" s="105"/>
      <c r="Y7" s="105"/>
      <c r="Z7" s="105"/>
    </row>
    <row r="8" spans="1:41" x14ac:dyDescent="0.25">
      <c r="A8" s="2"/>
      <c r="B8" s="138">
        <v>475</v>
      </c>
      <c r="C8" s="138">
        <f t="shared" ref="C8:D8" si="13">B8*1.2</f>
        <v>570</v>
      </c>
      <c r="D8" s="139">
        <f t="shared" si="13"/>
        <v>684</v>
      </c>
      <c r="E8" s="139">
        <v>4600000</v>
      </c>
      <c r="F8" s="139">
        <f t="shared" si="0"/>
        <v>9684</v>
      </c>
      <c r="G8" s="128">
        <f t="shared" si="1"/>
        <v>8070</v>
      </c>
      <c r="H8" s="128">
        <f t="shared" si="2"/>
        <v>6725</v>
      </c>
      <c r="I8" s="128">
        <f t="shared" si="9"/>
        <v>0</v>
      </c>
      <c r="J8" s="128">
        <f t="shared" si="10"/>
        <v>0</v>
      </c>
      <c r="K8" s="128"/>
      <c r="L8" s="128"/>
      <c r="M8" s="128"/>
      <c r="N8" s="128"/>
      <c r="P8">
        <f t="shared" si="6"/>
        <v>0</v>
      </c>
      <c r="Q8">
        <f t="shared" si="7"/>
        <v>0</v>
      </c>
      <c r="S8" s="98" t="e">
        <f>R8/O8</f>
        <v>#DIV/0!</v>
      </c>
      <c r="U8" s="105"/>
      <c r="V8" s="105"/>
      <c r="W8" s="105"/>
      <c r="X8" s="105"/>
      <c r="Y8" s="105"/>
      <c r="Z8" s="105"/>
    </row>
    <row r="9" spans="1:41" x14ac:dyDescent="0.25">
      <c r="A9" s="2"/>
      <c r="B9" s="136"/>
      <c r="C9" s="128"/>
      <c r="D9" s="134"/>
      <c r="E9" s="134"/>
      <c r="F9" s="134" t="e">
        <f t="shared" si="0"/>
        <v>#DIV/0!</v>
      </c>
      <c r="G9" s="128" t="e">
        <f t="shared" si="1"/>
        <v>#DIV/0!</v>
      </c>
      <c r="H9" s="128" t="e">
        <f t="shared" si="2"/>
        <v>#DIV/0!</v>
      </c>
      <c r="I9" s="128">
        <f t="shared" si="9"/>
        <v>0</v>
      </c>
      <c r="J9" s="128">
        <f t="shared" si="10"/>
        <v>0</v>
      </c>
      <c r="K9" s="128"/>
      <c r="L9" s="128"/>
      <c r="M9" s="128"/>
      <c r="N9" s="128"/>
      <c r="P9">
        <f t="shared" si="6"/>
        <v>0</v>
      </c>
      <c r="Q9">
        <f t="shared" si="7"/>
        <v>0</v>
      </c>
      <c r="S9" s="98" t="e">
        <f>R9/O9</f>
        <v>#DIV/0!</v>
      </c>
      <c r="U9" s="105"/>
      <c r="V9" s="105"/>
      <c r="W9" s="105"/>
      <c r="X9" s="105"/>
      <c r="Y9" s="105"/>
      <c r="Z9" s="105"/>
    </row>
    <row r="10" spans="1:41" x14ac:dyDescent="0.25">
      <c r="A10" s="2"/>
      <c r="B10" s="128"/>
      <c r="C10" s="128"/>
      <c r="D10" s="134"/>
      <c r="E10" s="134"/>
      <c r="F10" s="134" t="e">
        <f t="shared" si="0"/>
        <v>#DIV/0!</v>
      </c>
      <c r="G10" s="128" t="e">
        <f t="shared" si="1"/>
        <v>#DIV/0!</v>
      </c>
      <c r="H10" s="128" t="e">
        <f t="shared" si="2"/>
        <v>#DIV/0!</v>
      </c>
      <c r="I10" s="128">
        <f t="shared" si="9"/>
        <v>0</v>
      </c>
      <c r="J10" s="128">
        <f t="shared" si="10"/>
        <v>0</v>
      </c>
      <c r="K10" s="128"/>
      <c r="L10" s="128"/>
      <c r="M10" s="128"/>
      <c r="N10" s="128"/>
      <c r="P10">
        <f t="shared" si="6"/>
        <v>0</v>
      </c>
      <c r="Q10">
        <f t="shared" si="7"/>
        <v>0</v>
      </c>
      <c r="S10" s="98" t="e">
        <f>R10/O10</f>
        <v>#DIV/0!</v>
      </c>
      <c r="X10" s="105"/>
      <c r="Y10" s="105"/>
    </row>
    <row r="11" spans="1:41" ht="16.5" x14ac:dyDescent="0.3">
      <c r="A11" s="2"/>
      <c r="B11" s="136"/>
      <c r="C11" s="128"/>
      <c r="D11" s="134"/>
      <c r="E11" s="134"/>
      <c r="F11" s="134" t="e">
        <f t="shared" si="0"/>
        <v>#DIV/0!</v>
      </c>
      <c r="G11" s="128" t="e">
        <f t="shared" si="1"/>
        <v>#DIV/0!</v>
      </c>
      <c r="H11" s="128" t="e">
        <f t="shared" si="2"/>
        <v>#DIV/0!</v>
      </c>
      <c r="I11" s="128">
        <f t="shared" si="9"/>
        <v>0</v>
      </c>
      <c r="J11" s="128">
        <f t="shared" si="10"/>
        <v>0</v>
      </c>
      <c r="K11" s="128"/>
      <c r="L11" s="128"/>
      <c r="M11" s="128"/>
      <c r="N11" s="128"/>
      <c r="P11">
        <v>0</v>
      </c>
      <c r="S11" s="98" t="e">
        <f>R11/O11</f>
        <v>#DIV/0!</v>
      </c>
      <c r="X11" s="105"/>
      <c r="Y11" s="105"/>
      <c r="AB11" s="106"/>
      <c r="AC11" s="28"/>
      <c r="AD11" s="28"/>
      <c r="AE11" s="28"/>
      <c r="AF11" s="28"/>
      <c r="AG11" s="28"/>
      <c r="AH11" s="28"/>
      <c r="AI11" s="28"/>
    </row>
    <row r="12" spans="1:41" ht="18.75" x14ac:dyDescent="0.25">
      <c r="A12" s="2"/>
      <c r="B12" s="136"/>
      <c r="C12" s="128"/>
      <c r="D12" s="128"/>
      <c r="E12" s="134"/>
      <c r="F12" s="128" t="e">
        <f t="shared" si="0"/>
        <v>#DIV/0!</v>
      </c>
      <c r="G12" s="128" t="e">
        <f t="shared" si="1"/>
        <v>#DIV/0!</v>
      </c>
      <c r="H12" s="128" t="e">
        <f t="shared" si="2"/>
        <v>#DIV/0!</v>
      </c>
      <c r="I12" s="128">
        <f t="shared" si="9"/>
        <v>0</v>
      </c>
      <c r="J12" s="128">
        <f t="shared" si="10"/>
        <v>0</v>
      </c>
      <c r="K12" s="128"/>
      <c r="L12" s="128"/>
      <c r="M12" s="128"/>
      <c r="N12" s="128"/>
      <c r="X12" s="105"/>
      <c r="Y12" s="105"/>
      <c r="AB12" s="107"/>
    </row>
    <row r="13" spans="1:41" x14ac:dyDescent="0.25">
      <c r="A13" s="2"/>
      <c r="B13" s="128"/>
      <c r="C13" s="128"/>
      <c r="D13" s="128"/>
      <c r="E13" s="134"/>
      <c r="F13" s="128" t="e">
        <f t="shared" si="0"/>
        <v>#DIV/0!</v>
      </c>
      <c r="G13" s="128" t="e">
        <f t="shared" si="1"/>
        <v>#DIV/0!</v>
      </c>
      <c r="H13" s="128" t="e">
        <f t="shared" si="2"/>
        <v>#DIV/0!</v>
      </c>
      <c r="I13" s="128">
        <f t="shared" si="9"/>
        <v>0</v>
      </c>
      <c r="J13" s="128">
        <f t="shared" si="10"/>
        <v>0</v>
      </c>
      <c r="K13" s="128"/>
      <c r="L13" s="128"/>
      <c r="M13" s="128"/>
      <c r="N13" s="128"/>
      <c r="X13" s="105"/>
      <c r="Y13" s="105"/>
    </row>
    <row r="14" spans="1:41" x14ac:dyDescent="0.25">
      <c r="A14" s="2"/>
      <c r="B14" s="128"/>
      <c r="C14" s="128"/>
      <c r="D14" s="128"/>
      <c r="E14" s="134"/>
      <c r="F14" s="128" t="e">
        <f t="shared" si="0"/>
        <v>#DIV/0!</v>
      </c>
      <c r="G14" s="128" t="e">
        <f t="shared" si="1"/>
        <v>#DIV/0!</v>
      </c>
      <c r="H14" s="128" t="e">
        <f t="shared" si="2"/>
        <v>#DIV/0!</v>
      </c>
      <c r="I14" s="128">
        <f t="shared" si="9"/>
        <v>0</v>
      </c>
      <c r="J14" s="128">
        <f t="shared" si="10"/>
        <v>0</v>
      </c>
      <c r="K14" s="128"/>
      <c r="L14" s="128"/>
      <c r="M14" s="128"/>
      <c r="N14" s="128"/>
      <c r="X14" s="105"/>
      <c r="Y14" s="105"/>
    </row>
    <row r="15" spans="1:41" x14ac:dyDescent="0.25">
      <c r="A15" s="2"/>
      <c r="B15" s="128"/>
      <c r="C15" s="128"/>
      <c r="D15" s="128"/>
      <c r="E15" s="134"/>
      <c r="F15" s="128" t="e">
        <f t="shared" si="0"/>
        <v>#DIV/0!</v>
      </c>
      <c r="G15" s="128" t="e">
        <f t="shared" si="1"/>
        <v>#DIV/0!</v>
      </c>
      <c r="H15" s="128" t="e">
        <f t="shared" si="2"/>
        <v>#DIV/0!</v>
      </c>
      <c r="I15" s="128">
        <f t="shared" si="9"/>
        <v>0</v>
      </c>
      <c r="J15" s="128">
        <f t="shared" si="10"/>
        <v>0</v>
      </c>
      <c r="K15" s="128"/>
      <c r="L15" s="128"/>
      <c r="M15" s="128"/>
      <c r="N15" s="128"/>
      <c r="X15" s="105"/>
      <c r="Y15" s="105"/>
    </row>
    <row r="16" spans="1:41" x14ac:dyDescent="0.25">
      <c r="A16" s="2"/>
      <c r="B16" s="128"/>
      <c r="C16" s="128"/>
      <c r="D16" s="128"/>
      <c r="E16" s="134"/>
      <c r="F16" s="128" t="e">
        <f t="shared" ref="F16:F19" si="14">ROUND((E16/B16),0)</f>
        <v>#DIV/0!</v>
      </c>
      <c r="G16" s="128" t="e">
        <f t="shared" ref="G16:G19" si="15">ROUND((E16/C16),0)</f>
        <v>#DIV/0!</v>
      </c>
      <c r="H16" s="128" t="e">
        <f t="shared" ref="H16:H19" si="16">ROUND((E16/D16),0)</f>
        <v>#DIV/0!</v>
      </c>
      <c r="I16" s="128">
        <f t="shared" ref="I16:J19" si="17">Z16</f>
        <v>0</v>
      </c>
      <c r="J16" s="128">
        <f t="shared" si="17"/>
        <v>0</v>
      </c>
      <c r="K16" s="128"/>
      <c r="L16" s="128"/>
      <c r="M16" s="128"/>
      <c r="N16" s="128"/>
      <c r="X16" s="105"/>
      <c r="Y16" s="105"/>
    </row>
    <row r="17" spans="1:28" x14ac:dyDescent="0.25">
      <c r="A17" s="2"/>
      <c r="B17" s="128"/>
      <c r="C17" s="128"/>
      <c r="D17" s="128"/>
      <c r="E17" s="134"/>
      <c r="F17" s="128" t="e">
        <f t="shared" si="14"/>
        <v>#DIV/0!</v>
      </c>
      <c r="G17" s="128" t="e">
        <f t="shared" si="15"/>
        <v>#DIV/0!</v>
      </c>
      <c r="H17" s="128" t="e">
        <f t="shared" si="16"/>
        <v>#DIV/0!</v>
      </c>
      <c r="I17" s="128">
        <f t="shared" si="17"/>
        <v>0</v>
      </c>
      <c r="J17" s="128">
        <f t="shared" si="17"/>
        <v>0</v>
      </c>
      <c r="K17" s="128"/>
      <c r="L17" s="128"/>
      <c r="M17" s="128"/>
      <c r="N17" s="128"/>
      <c r="X17" s="105"/>
      <c r="Y17" s="105"/>
    </row>
    <row r="18" spans="1:28" x14ac:dyDescent="0.25">
      <c r="A18" s="2"/>
      <c r="B18" s="128"/>
      <c r="C18" s="128">
        <f t="shared" ref="C18:C19" si="18">B18*1.2</f>
        <v>0</v>
      </c>
      <c r="D18" s="128">
        <f t="shared" ref="D18:D19" si="19">C18*1.2</f>
        <v>0</v>
      </c>
      <c r="E18" s="134"/>
      <c r="F18" s="128" t="e">
        <f t="shared" si="14"/>
        <v>#DIV/0!</v>
      </c>
      <c r="G18" s="128" t="e">
        <f t="shared" si="15"/>
        <v>#DIV/0!</v>
      </c>
      <c r="H18" s="128" t="e">
        <f t="shared" si="16"/>
        <v>#DIV/0!</v>
      </c>
      <c r="I18" s="128">
        <f t="shared" si="17"/>
        <v>0</v>
      </c>
      <c r="J18" s="128">
        <f t="shared" si="17"/>
        <v>0</v>
      </c>
      <c r="K18" s="128"/>
      <c r="L18" s="128"/>
      <c r="M18" s="128"/>
      <c r="N18" s="128"/>
      <c r="X18" s="105"/>
      <c r="Y18" s="105"/>
    </row>
    <row r="19" spans="1:28" x14ac:dyDescent="0.25">
      <c r="A19" s="2"/>
      <c r="B19" s="128"/>
      <c r="C19" s="128">
        <f t="shared" si="18"/>
        <v>0</v>
      </c>
      <c r="D19" s="128">
        <f t="shared" si="19"/>
        <v>0</v>
      </c>
      <c r="E19" s="134"/>
      <c r="F19" s="128" t="e">
        <f t="shared" si="14"/>
        <v>#DIV/0!</v>
      </c>
      <c r="G19" s="128" t="e">
        <f t="shared" si="15"/>
        <v>#DIV/0!</v>
      </c>
      <c r="H19" s="128" t="e">
        <f t="shared" si="16"/>
        <v>#DIV/0!</v>
      </c>
      <c r="I19" s="128">
        <f t="shared" si="17"/>
        <v>0</v>
      </c>
      <c r="J19" s="128">
        <f t="shared" si="17"/>
        <v>0</v>
      </c>
      <c r="K19" s="128"/>
      <c r="L19" s="128"/>
      <c r="M19" s="128"/>
      <c r="N19" s="128"/>
      <c r="X19" s="105"/>
      <c r="Y19" s="105"/>
    </row>
    <row r="20" spans="1:28" s="5" customFormat="1" x14ac:dyDescent="0.25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</row>
    <row r="21" spans="1:28" s="5" customFormat="1" ht="16.5" x14ac:dyDescent="0.3">
      <c r="F21" s="28"/>
      <c r="T21" s="98"/>
      <c r="U21" s="98"/>
      <c r="V21" s="98"/>
      <c r="W21" s="98"/>
      <c r="X21" s="98"/>
      <c r="Y21" s="98"/>
      <c r="Z21" s="98"/>
      <c r="AA21" s="98"/>
      <c r="AB21" s="98"/>
    </row>
    <row r="22" spans="1:28" s="5" customFormat="1" x14ac:dyDescent="0.25">
      <c r="F22" s="39" t="s">
        <v>67</v>
      </c>
    </row>
    <row r="23" spans="1:28" s="5" customFormat="1" ht="16.5" x14ac:dyDescent="0.3">
      <c r="C23" s="96" t="s">
        <v>65</v>
      </c>
      <c r="D23" s="96"/>
      <c r="E23" s="97"/>
      <c r="F23" s="93" t="s">
        <v>66</v>
      </c>
      <c r="G23" s="93">
        <v>394</v>
      </c>
      <c r="H23" s="85"/>
      <c r="I23" s="90">
        <f>G23*9500</f>
        <v>3743000</v>
      </c>
      <c r="J23" s="90"/>
      <c r="K23" s="91"/>
      <c r="L23" s="91"/>
      <c r="M23" s="91"/>
      <c r="N23" s="82"/>
      <c r="O23" s="82"/>
      <c r="P23" s="91"/>
    </row>
    <row r="24" spans="1:28" s="5" customFormat="1" x14ac:dyDescent="0.25">
      <c r="C24" s="96" t="s">
        <v>1</v>
      </c>
      <c r="D24" s="96">
        <v>7100000</v>
      </c>
      <c r="E24" s="96"/>
      <c r="F24" s="93" t="s">
        <v>61</v>
      </c>
      <c r="G24" s="93">
        <v>0</v>
      </c>
      <c r="H24" s="85"/>
      <c r="I24" s="90"/>
      <c r="J24" s="90"/>
      <c r="K24" s="91"/>
      <c r="L24" s="91"/>
      <c r="M24" s="91"/>
      <c r="N24" s="91"/>
      <c r="O24" s="91"/>
      <c r="P24" s="91">
        <f>G23*1.2</f>
        <v>472.79999999999995</v>
      </c>
    </row>
    <row r="25" spans="1:28" s="5" customFormat="1" x14ac:dyDescent="0.25">
      <c r="C25" s="96"/>
      <c r="D25" s="96"/>
      <c r="E25" s="96"/>
      <c r="F25" s="93" t="s">
        <v>68</v>
      </c>
      <c r="G25" s="93">
        <v>0</v>
      </c>
      <c r="H25" s="85"/>
      <c r="I25" s="90"/>
      <c r="J25" s="90"/>
      <c r="K25" s="91"/>
      <c r="L25" s="91"/>
      <c r="M25" s="91"/>
      <c r="N25" s="82"/>
      <c r="O25" s="82"/>
      <c r="P25" s="91">
        <f>G26*1.2</f>
        <v>472.79999999999995</v>
      </c>
    </row>
    <row r="26" spans="1:28" s="5" customFormat="1" x14ac:dyDescent="0.25">
      <c r="C26" s="82"/>
      <c r="D26" s="82"/>
      <c r="F26" s="94" t="s">
        <v>69</v>
      </c>
      <c r="G26" s="94">
        <f>G23+G24+G25</f>
        <v>394</v>
      </c>
      <c r="H26" s="85"/>
      <c r="I26" s="90"/>
      <c r="J26" s="90"/>
      <c r="K26" s="91"/>
      <c r="L26" s="91"/>
      <c r="M26" s="91"/>
      <c r="N26" s="91"/>
      <c r="O26" s="91"/>
      <c r="P26" s="91"/>
    </row>
    <row r="27" spans="1:28" s="5" customFormat="1" x14ac:dyDescent="0.25">
      <c r="C27" s="82"/>
      <c r="D27" s="82"/>
      <c r="F27" s="93"/>
      <c r="G27" s="93"/>
      <c r="H27" s="85"/>
      <c r="I27" s="90"/>
      <c r="J27" s="90"/>
      <c r="K27" s="91"/>
      <c r="L27" s="91"/>
      <c r="M27" s="91"/>
      <c r="N27" s="91"/>
      <c r="O27" s="91"/>
      <c r="P27" s="91"/>
    </row>
    <row r="28" spans="1:28" s="5" customFormat="1" x14ac:dyDescent="0.25">
      <c r="C28" s="82"/>
      <c r="D28" s="82"/>
      <c r="F28" s="93" t="s">
        <v>60</v>
      </c>
      <c r="G28" s="93">
        <v>0</v>
      </c>
      <c r="H28" s="85"/>
      <c r="I28" s="90" t="e">
        <f>G34/G28</f>
        <v>#DIV/0!</v>
      </c>
      <c r="J28" s="90"/>
      <c r="K28" s="91"/>
      <c r="L28" s="91"/>
      <c r="M28" s="91"/>
      <c r="N28" s="91"/>
      <c r="O28" s="91"/>
      <c r="P28" s="91"/>
    </row>
    <row r="29" spans="1:28" s="5" customFormat="1" x14ac:dyDescent="0.25">
      <c r="C29" s="82"/>
      <c r="D29" s="82"/>
      <c r="F29" s="93" t="s">
        <v>61</v>
      </c>
      <c r="G29" s="93">
        <v>0</v>
      </c>
      <c r="H29" s="85"/>
      <c r="I29" s="90"/>
      <c r="J29" s="90"/>
      <c r="K29" s="91"/>
      <c r="L29" s="91"/>
      <c r="M29" s="91"/>
      <c r="N29" s="91"/>
      <c r="O29" s="91"/>
      <c r="P29" s="91"/>
    </row>
    <row r="30" spans="1:28" s="5" customFormat="1" x14ac:dyDescent="0.25">
      <c r="C30" s="82"/>
      <c r="D30" s="82"/>
      <c r="F30" s="93" t="s">
        <v>59</v>
      </c>
      <c r="G30" s="93">
        <v>0</v>
      </c>
      <c r="H30" s="85"/>
      <c r="I30" s="90"/>
      <c r="J30" s="90"/>
      <c r="K30" s="91"/>
      <c r="L30" s="91"/>
      <c r="M30" s="91"/>
      <c r="N30" s="91"/>
      <c r="O30" s="91"/>
      <c r="P30" s="91"/>
    </row>
    <row r="31" spans="1:28" s="5" customFormat="1" x14ac:dyDescent="0.25">
      <c r="C31" s="83"/>
      <c r="D31" s="83"/>
      <c r="F31" s="94" t="s">
        <v>62</v>
      </c>
      <c r="G31" s="94">
        <f>SUM(G28:G30)</f>
        <v>0</v>
      </c>
      <c r="H31" s="85"/>
      <c r="I31" s="90" t="e">
        <f>I23/G31</f>
        <v>#DIV/0!</v>
      </c>
      <c r="J31" s="90"/>
      <c r="K31" s="91"/>
      <c r="L31" s="91"/>
      <c r="M31" s="91"/>
      <c r="N31" s="91"/>
      <c r="O31" s="91"/>
      <c r="P31" s="91"/>
      <c r="U31" s="41"/>
      <c r="V31" s="41"/>
      <c r="W31" s="41"/>
    </row>
    <row r="32" spans="1:28" s="5" customFormat="1" x14ac:dyDescent="0.25">
      <c r="C32" s="83"/>
      <c r="D32" s="83"/>
      <c r="F32" s="94" t="s">
        <v>63</v>
      </c>
      <c r="G32" s="93">
        <f>G31</f>
        <v>0</v>
      </c>
      <c r="H32" s="85" t="e">
        <f>G31/G32</f>
        <v>#DIV/0!</v>
      </c>
      <c r="I32" s="90" t="s">
        <v>44</v>
      </c>
      <c r="J32" s="90"/>
      <c r="K32" s="91"/>
      <c r="L32" s="91"/>
      <c r="M32" s="91"/>
      <c r="N32" s="91"/>
      <c r="O32" s="91"/>
      <c r="P32" s="91"/>
    </row>
    <row r="33" spans="3:26" s="5" customFormat="1" x14ac:dyDescent="0.25">
      <c r="C33"/>
      <c r="D33"/>
      <c r="F33" s="93" t="s">
        <v>41</v>
      </c>
      <c r="G33" s="93">
        <v>10000</v>
      </c>
      <c r="H33" s="85"/>
      <c r="I33" s="90"/>
      <c r="J33" s="90"/>
      <c r="K33" s="91"/>
      <c r="L33" s="91"/>
      <c r="M33" s="91"/>
      <c r="N33" s="91"/>
      <c r="O33" s="91"/>
      <c r="P33" s="91"/>
    </row>
    <row r="34" spans="3:26" s="5" customFormat="1" x14ac:dyDescent="0.25">
      <c r="C34"/>
      <c r="D34"/>
      <c r="F34" s="94" t="s">
        <v>42</v>
      </c>
      <c r="G34" s="94">
        <f>G26*G33</f>
        <v>3940000</v>
      </c>
      <c r="H34" s="85" t="e">
        <f>G34/D28</f>
        <v>#DIV/0!</v>
      </c>
      <c r="I34" s="90"/>
      <c r="J34" s="90"/>
      <c r="K34" s="91"/>
      <c r="L34" s="91"/>
      <c r="M34" s="91"/>
      <c r="N34" s="91"/>
      <c r="O34" s="91"/>
      <c r="P34" s="91"/>
    </row>
    <row r="35" spans="3:26" s="5" customFormat="1" x14ac:dyDescent="0.25">
      <c r="C35"/>
      <c r="D35"/>
      <c r="F35" s="94" t="s">
        <v>20</v>
      </c>
      <c r="G35" s="94">
        <f>G34*90%</f>
        <v>3546000</v>
      </c>
      <c r="H35" s="85"/>
      <c r="I35" s="90"/>
      <c r="J35" s="90"/>
      <c r="K35" s="91"/>
      <c r="L35" s="91"/>
      <c r="M35" s="91"/>
      <c r="N35" s="91"/>
      <c r="O35" s="91"/>
      <c r="P35" s="91"/>
    </row>
    <row r="36" spans="3:26" s="5" customFormat="1" x14ac:dyDescent="0.25">
      <c r="C36"/>
      <c r="D36"/>
      <c r="F36" s="94" t="s">
        <v>21</v>
      </c>
      <c r="G36" s="94">
        <f>G34*80%</f>
        <v>3152000</v>
      </c>
      <c r="H36" s="85"/>
      <c r="I36" s="85"/>
      <c r="J36" s="85"/>
    </row>
    <row r="37" spans="3:26" x14ac:dyDescent="0.25">
      <c r="F37" s="95"/>
      <c r="G37" s="95"/>
      <c r="H37" s="4"/>
      <c r="I37" s="4"/>
      <c r="J37" s="4"/>
    </row>
    <row r="38" spans="3:26" x14ac:dyDescent="0.25">
      <c r="F38" s="4"/>
      <c r="G38" s="4"/>
      <c r="H38" s="4"/>
      <c r="I38" s="4"/>
      <c r="J38" s="4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3:26" x14ac:dyDescent="0.25">
      <c r="F39" s="4"/>
      <c r="G39" s="4"/>
      <c r="H39" s="4"/>
      <c r="I39" s="4"/>
      <c r="J39" s="4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3:26" x14ac:dyDescent="0.25">
      <c r="F40" s="4"/>
      <c r="G40" s="4"/>
      <c r="H40" s="4"/>
      <c r="I40" s="4"/>
      <c r="J40" s="4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3:26" x14ac:dyDescent="0.25">
      <c r="F41" s="4"/>
      <c r="G41" s="4"/>
      <c r="H41" s="4"/>
      <c r="I41" s="4"/>
      <c r="J41" s="4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3:26" x14ac:dyDescent="0.25"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3:26" x14ac:dyDescent="0.25">
      <c r="Q43" s="5"/>
      <c r="R43" s="5"/>
      <c r="S43" s="5"/>
      <c r="T43" s="5"/>
      <c r="U43" s="41"/>
      <c r="V43" s="41"/>
      <c r="W43" s="41"/>
      <c r="X43" s="5"/>
      <c r="Y43" s="5"/>
      <c r="Z43" s="5"/>
    </row>
    <row r="44" spans="3:26" x14ac:dyDescent="0.25"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3:26" x14ac:dyDescent="0.25"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3:26" x14ac:dyDescent="0.25">
      <c r="Q46" s="5"/>
      <c r="R46" s="5"/>
      <c r="S46" s="5"/>
      <c r="T46" s="5"/>
      <c r="U46" s="5"/>
      <c r="V46" s="5"/>
      <c r="W46" s="5"/>
      <c r="X46" s="5"/>
      <c r="Y46" s="5"/>
      <c r="Z46" s="5"/>
    </row>
    <row r="49" spans="17:26" x14ac:dyDescent="0.25"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7:26" x14ac:dyDescent="0.25"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7:26" x14ac:dyDescent="0.25"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7:26" x14ac:dyDescent="0.25"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7:26" x14ac:dyDescent="0.25">
      <c r="Q53" s="5"/>
      <c r="R53" s="5"/>
      <c r="S53" s="5"/>
      <c r="T53" s="5"/>
      <c r="U53" s="41"/>
      <c r="V53" s="41"/>
      <c r="W53" s="41"/>
      <c r="X53" s="5"/>
      <c r="Y53" s="5"/>
      <c r="Z53" s="5"/>
    </row>
    <row r="54" spans="17:26" x14ac:dyDescent="0.25"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7:26" x14ac:dyDescent="0.25"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7:26" x14ac:dyDescent="0.25">
      <c r="Q56" s="5"/>
      <c r="R56" s="5"/>
      <c r="S56" s="5"/>
      <c r="T56" s="5"/>
      <c r="U56" s="5"/>
      <c r="V56" s="5"/>
      <c r="W56" s="5"/>
      <c r="X56" s="5"/>
      <c r="Y56" s="5"/>
      <c r="Z5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A1:M117"/>
  <sheetViews>
    <sheetView topLeftCell="A10" workbookViewId="0">
      <selection activeCell="A7" sqref="A7"/>
    </sheetView>
  </sheetViews>
  <sheetFormatPr defaultRowHeight="15" x14ac:dyDescent="0.25"/>
  <sheetData>
    <row r="1" spans="1:1" x14ac:dyDescent="0.25">
      <c r="A1" s="24"/>
    </row>
    <row r="117" spans="6:13" x14ac:dyDescent="0.25">
      <c r="F117" s="120" t="s">
        <v>57</v>
      </c>
      <c r="G117" s="120"/>
      <c r="H117" s="120"/>
      <c r="I117" s="120"/>
      <c r="J117" s="120"/>
      <c r="K117" s="120"/>
      <c r="L117" s="120"/>
      <c r="M117" s="12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304" workbookViewId="0">
      <selection activeCell="A326" sqref="A3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1CE79-52D4-4C9E-A142-F0DD249B41AE}">
  <dimension ref="Q9:S81"/>
  <sheetViews>
    <sheetView topLeftCell="A52" zoomScale="130" zoomScaleNormal="130" workbookViewId="0">
      <selection activeCell="S72" sqref="S72"/>
    </sheetView>
  </sheetViews>
  <sheetFormatPr defaultRowHeight="15" x14ac:dyDescent="0.25"/>
  <sheetData>
    <row r="9" spans="18:19" x14ac:dyDescent="0.25">
      <c r="R9" t="s">
        <v>80</v>
      </c>
      <c r="S9">
        <v>6</v>
      </c>
    </row>
    <row r="38" spans="18:19" x14ac:dyDescent="0.25">
      <c r="R38" t="s">
        <v>80</v>
      </c>
      <c r="S38">
        <v>16</v>
      </c>
    </row>
    <row r="81" spans="17:18" x14ac:dyDescent="0.25">
      <c r="Q81" t="s">
        <v>80</v>
      </c>
      <c r="R81">
        <v>11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2025-01-02T07:03:25Z</dcterms:modified>
</cp:coreProperties>
</file>