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BOB\old Jakatnaka Branch\Jatan Velji Gada\"/>
    </mc:Choice>
  </mc:AlternateContent>
  <xr:revisionPtr revIDLastSave="0" documentId="13_ncr:1_{CE60049C-7D9E-491D-BBE9-239E6C245F73}" xr6:coauthVersionLast="47" xr6:coauthVersionMax="47" xr10:uidLastSave="{00000000-0000-0000-0000-000000000000}"/>
  <bookViews>
    <workbookView xWindow="-120" yWindow="-120" windowWidth="29040" windowHeight="15720" tabRatio="932" activeTab="4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Rates" sheetId="46" r:id="rId5"/>
    <sheet name="Area Page" sheetId="45" r:id="rId6"/>
  </sheets>
  <calcPr calcId="191029"/>
</workbook>
</file>

<file path=xl/calcChain.xml><?xml version="1.0" encoding="utf-8"?>
<calcChain xmlns="http://schemas.openxmlformats.org/spreadsheetml/2006/main">
  <c r="B7" i="4" l="1"/>
  <c r="D7" i="4"/>
  <c r="R8" i="4"/>
  <c r="S8" i="4"/>
  <c r="P8" i="4"/>
  <c r="O8" i="4"/>
  <c r="O7" i="4"/>
  <c r="P7" i="4" s="1"/>
  <c r="S7" i="4" s="1"/>
  <c r="R7" i="4"/>
  <c r="O6" i="4"/>
  <c r="P6" i="4" s="1"/>
  <c r="S6" i="4" s="1"/>
  <c r="H5" i="4"/>
  <c r="D2" i="4"/>
  <c r="D4" i="4"/>
  <c r="H4" i="4" s="1"/>
  <c r="C4" i="4"/>
  <c r="C3" i="4"/>
  <c r="D3" i="4" s="1"/>
  <c r="H3" i="4" s="1"/>
  <c r="S5" i="4"/>
  <c r="P5" i="4"/>
  <c r="S4" i="4"/>
  <c r="P3" i="4"/>
  <c r="S3" i="4" s="1"/>
  <c r="R2" i="4"/>
  <c r="P2" i="4"/>
  <c r="S2" i="4" s="1"/>
  <c r="R6" i="4" l="1"/>
  <c r="C7" i="23"/>
  <c r="J4" i="23"/>
  <c r="D2" i="25"/>
  <c r="C8" i="4"/>
  <c r="C9" i="4"/>
  <c r="C10" i="4"/>
  <c r="C11" i="4"/>
  <c r="C12" i="4"/>
  <c r="C13" i="4"/>
  <c r="C14" i="4"/>
  <c r="R3" i="4" l="1"/>
  <c r="R5" i="4"/>
  <c r="P11" i="4"/>
  <c r="P12" i="4"/>
  <c r="R4" i="4"/>
  <c r="R9" i="4"/>
  <c r="P10" i="4"/>
  <c r="F6" i="4"/>
  <c r="F5" i="4"/>
  <c r="F3" i="4"/>
  <c r="G7" i="4"/>
  <c r="C15" i="4"/>
  <c r="F4" i="4"/>
  <c r="F2" i="4"/>
  <c r="R10" i="4" l="1"/>
  <c r="P9" i="4"/>
  <c r="G4" i="4" l="1"/>
  <c r="G5" i="4"/>
  <c r="G6" i="4"/>
  <c r="D8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6" i="4"/>
  <c r="D9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</calcChain>
</file>

<file path=xl/sharedStrings.xml><?xml version="1.0" encoding="utf-8"?>
<sst xmlns="http://schemas.openxmlformats.org/spreadsheetml/2006/main" count="105" uniqueCount="84">
  <si>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</si>
  <si>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</si>
  <si>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</si>
  <si>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</si>
  <si>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</si>
  <si>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</si>
  <si>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</si>
  <si>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</si>
  <si>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</si>
  <si>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</si>
  <si>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</si>
  <si>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</si>
  <si>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</si>
  <si>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</si>
  <si>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</si>
  <si>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</si>
  <si>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</si>
  <si>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</si>
  <si>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</si>
  <si>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</si>
  <si>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</si>
  <si>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</si>
  <si>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</si>
  <si>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</si>
  <si>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</si>
  <si>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</si>
  <si>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</si>
  <si>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</si>
  <si>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</si>
  <si>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</si>
  <si>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</si>
  <si>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</si>
  <si>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</si>
  <si>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</si>
  <si>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</si>
  <si>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</si>
  <si>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</si>
  <si>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</si>
  <si>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</si>
  <si>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</si>
  <si>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</si>
  <si>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</si>
  <si>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</si>
  <si>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</si>
  <si>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</si>
  <si>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</si>
  <si>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</si>
  <si>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</si>
  <si>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</si>
  <si>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</si>
  <si>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</si>
  <si>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</si>
  <si>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</si>
  <si>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</si>
  <si>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</si>
  <si>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</si>
  <si>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rate on CA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</si>
  <si>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</si>
  <si>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</si>
  <si>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</si>
  <si>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</si>
  <si>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</si>
  <si>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</si>
  <si>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</si>
  <si>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</si>
  <si>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</si>
  <si>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</si>
  <si>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</si>
  <si>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</si>
  <si>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</si>
  <si>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</si>
  <si>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>Lead No. 12454</t>
  </si>
  <si>
    <t>BOB (old Jakatnaka Branch)</t>
  </si>
  <si>
    <t xml:space="preserve">BOB -  old Jakatnaka Branch -Mr. Jatan Velji Gada - Residential Flat No. 401, 4th Floor, Building No 4, Suparshwanath, Subh Shanti Complex, Bhiwandi Railway Station Road, Agra Road, Village - Kamatghar, Taluka - Bhiwandi , District - Thane, State - Maharashtra, India </t>
  </si>
  <si>
    <t>4th Flr</t>
  </si>
  <si>
    <t>page</t>
  </si>
  <si>
    <t>2 BHK</t>
  </si>
  <si>
    <t xml:space="preserve">Measurment </t>
  </si>
  <si>
    <t>Previous report</t>
  </si>
  <si>
    <t>BUA (20%)</t>
  </si>
  <si>
    <t>Built up area (20%)</t>
  </si>
  <si>
    <t>previous report - date 15.02.2022</t>
  </si>
  <si>
    <t xml:space="preserve">Mr. Jatan Velji Gada </t>
  </si>
  <si>
    <t>OC Previous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</si>
</sst>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0.000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9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4" fillId="0" borderId="0" xfId="0" applyFont="1"/>
    <xf numFmtId="3" fontId="17" fillId="2" borderId="0" xfId="0" applyNumberFormat="1" applyFont="1" applyFill="1"/>
    <xf numFmtId="3" fontId="15" fillId="0" borderId="0" xfId="0" applyNumberFormat="1" applyFont="1"/>
    <xf numFmtId="43" fontId="17" fillId="0" borderId="0" xfId="0" applyNumberFormat="1" applyFont="1"/>
    <xf numFmtId="1" fontId="2" fillId="0" borderId="0" xfId="0" applyNumberFormat="1" applyFont="1"/>
    <xf numFmtId="2" fontId="2" fillId="0" borderId="0" xfId="0" applyNumberFormat="1" applyFont="1"/>
    <xf numFmtId="4" fontId="0" fillId="2" borderId="0" xfId="0" applyNumberFormat="1" applyFill="1"/>
    <xf numFmtId="43" fontId="0" fillId="2" borderId="0" xfId="1" applyFont="1" applyFill="1"/>
    <xf numFmtId="43" fontId="2" fillId="2" borderId="0" xfId="1" applyFont="1" applyFill="1"/>
    <xf numFmtId="165" fontId="0" fillId="0" borderId="0" xfId="0" applyNumberFormat="1"/>
    <xf numFmtId="165" fontId="0" fillId="2" borderId="0" xfId="0" applyNumberFormat="1" applyFill="1"/>
    <xf numFmtId="43" fontId="11" fillId="0" borderId="8" xfId="1" applyFont="1" applyFill="1" applyBorder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Font="1" applyBorder="1"/>
    <xf numFmtId="0" fontId="2" fillId="0" borderId="0" xfId="0" applyFont="1" applyAlignment="1">
      <alignment horizontal="center"/>
    </xf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0" xfId="0" applyNumberFormat="1" applyFont="1"/>
    <xf numFmtId="0" fontId="0" fillId="0" borderId="0" xfId="0" applyFont="1"/>
    <xf numFmtId="43" fontId="0" fillId="0" borderId="7" xfId="0" applyNumberFormat="1" applyFont="1" applyBorder="1"/>
    <xf numFmtId="43" fontId="0" fillId="2" borderId="0" xfId="0" applyNumberFormat="1" applyFont="1" applyFill="1"/>
    <xf numFmtId="0" fontId="2" fillId="2" borderId="4" xfId="0" applyFont="1" applyFill="1" applyBorder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14</xdr:col>
      <xdr:colOff>31233</xdr:colOff>
      <xdr:row>46</xdr:row>
      <xdr:rowOff>143879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A6693B-89A9-24FE-901F-712DD05F3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8545118" cy="7192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30D3D8-3081-A726-946C-748BBBD49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8668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14</xdr:col>
      <xdr:colOff>239349</xdr:colOff>
      <xdr:row>91</xdr:row>
      <xdr:rowOff>20223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859E58-934F-EE9F-5BA2-ECF8521DB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8773749" cy="8402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14</xdr:col>
      <xdr:colOff>239349</xdr:colOff>
      <xdr:row>137</xdr:row>
      <xdr:rowOff>153591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61C7645-88B7-E0C6-AC27-742D34523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716500"/>
          <a:ext cx="8773749" cy="85355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13</xdr:col>
      <xdr:colOff>144001</xdr:colOff>
      <xdr:row>184</xdr:row>
      <xdr:rowOff>96460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D249A74-74B5-3F8A-1ACA-05FE9EB9F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6479500"/>
          <a:ext cx="8068801" cy="8668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14</xdr:col>
      <xdr:colOff>153612</xdr:colOff>
      <xdr:row>231</xdr:row>
      <xdr:rowOff>134539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B36C3BC-851A-7DDB-C2EE-24E78C0B9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5623500"/>
          <a:ext cx="8688012" cy="8516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14</xdr:col>
      <xdr:colOff>58349</xdr:colOff>
      <xdr:row>278</xdr:row>
      <xdr:rowOff>105960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C1A8209-5207-71E9-994B-366A0B808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4577000"/>
          <a:ext cx="8592749" cy="8487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182532</xdr:colOff>
      <xdr:row>37</xdr:row>
      <xdr:rowOff>124826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E6BF75-D84A-5889-8921-8AF100ABB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155332" cy="71733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15</xdr:col>
      <xdr:colOff>363277</xdr:colOff>
      <xdr:row>73</xdr:row>
      <xdr:rowOff>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5736CC-08C8-F0D0-221E-2BC178C35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620000"/>
          <a:ext cx="9507277" cy="62873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9" sqref="C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147510</v>
      </c>
      <c r="G2" s="113" t="s">
        <v>44</v>
      </c>
      <c r="H2" s="114"/>
    </row>
    <row r="3" spans="2:17" ht="15.75" thickBot="1" x14ac:dyDescent="0.3">
      <c r="B3" s="30" t="s">
        <v>34</v>
      </c>
      <c r="C3" s="32">
        <v>39700</v>
      </c>
      <c r="D3" s="30"/>
      <c r="E3" s="30"/>
      <c r="F3" s="30"/>
      <c r="G3" s="43" t="s">
        <v>45</v>
      </c>
      <c r="H3" s="44" t="s">
        <v>46</v>
      </c>
      <c r="I3" s="45"/>
      <c r="K3" s="46" t="s">
        <v>47</v>
      </c>
      <c r="L3" s="47"/>
      <c r="N3" s="48" t="s">
        <v>48</v>
      </c>
      <c r="O3" s="49"/>
      <c r="P3" s="49"/>
      <c r="Q3" s="50"/>
    </row>
    <row r="4" spans="2:17" ht="27" thickBot="1" x14ac:dyDescent="0.3">
      <c r="B4" s="30" t="s">
        <v>35</v>
      </c>
      <c r="C4" s="32">
        <v>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25</v>
      </c>
      <c r="L4" s="55" t="s">
        <v>26</v>
      </c>
      <c r="N4" s="43" t="s">
        <v>45</v>
      </c>
      <c r="O4" s="56" t="s">
        <v>46</v>
      </c>
      <c r="P4" s="57"/>
    </row>
    <row r="5" spans="2:17" ht="15.75" thickBot="1" x14ac:dyDescent="0.3">
      <c r="B5" s="30" t="s">
        <v>49</v>
      </c>
      <c r="C5" s="33">
        <f>C3+C4</f>
        <v>39700</v>
      </c>
      <c r="D5" s="34" t="s">
        <v>36</v>
      </c>
      <c r="E5" s="35">
        <f>ROUND(C5/10.764,0)</f>
        <v>3688</v>
      </c>
      <c r="F5" s="34" t="s">
        <v>37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50</v>
      </c>
      <c r="C6" s="32">
        <v>8600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27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51</v>
      </c>
      <c r="C7" s="33">
        <f>C5-C6</f>
        <v>31100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29</v>
      </c>
      <c r="L7" s="58" t="s">
        <v>30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52</v>
      </c>
      <c r="C8" s="62">
        <v>0.26</v>
      </c>
      <c r="D8" s="63">
        <f>1-C8</f>
        <v>0.74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53</v>
      </c>
      <c r="D9" s="33">
        <f>ROUND(C7*D8,0)</f>
        <v>23014</v>
      </c>
      <c r="E9" s="30"/>
      <c r="F9" s="30"/>
      <c r="G9" s="51">
        <v>6</v>
      </c>
      <c r="H9" s="52">
        <v>6</v>
      </c>
      <c r="I9" s="53">
        <v>94</v>
      </c>
      <c r="K9" s="64" t="s">
        <v>28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54</v>
      </c>
      <c r="C10" s="33">
        <f>C6+D9</f>
        <v>31614</v>
      </c>
      <c r="D10" s="34" t="s">
        <v>36</v>
      </c>
      <c r="E10" s="35">
        <f>ROUND(C10/10.764,0)</f>
        <v>2937</v>
      </c>
      <c r="F10" s="34" t="s">
        <v>37</v>
      </c>
      <c r="G10" s="51">
        <v>7</v>
      </c>
      <c r="H10" s="52">
        <v>7</v>
      </c>
      <c r="I10" s="53">
        <v>93</v>
      </c>
      <c r="K10" s="66" t="s">
        <v>31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32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38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33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39</v>
      </c>
      <c r="C13" s="39">
        <v>1998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40</v>
      </c>
      <c r="C14" s="39">
        <f>C12-C13</f>
        <v>26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55</v>
      </c>
      <c r="C15" s="31">
        <f>60-C14</f>
        <v>34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opLeftCell="A7" zoomScale="130" zoomScaleNormal="130" workbookViewId="0">
      <selection activeCell="C20" sqref="C20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25" customWidth="1"/>
    <col min="4" max="4" width="20.42578125" style="1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17"/>
      <c r="D1" s="9"/>
    </row>
    <row r="2" spans="1:13" x14ac:dyDescent="0.25">
      <c r="A2" s="10"/>
      <c r="C2" s="118" t="s">
        <v>74</v>
      </c>
      <c r="D2" s="12"/>
      <c r="F2" s="5"/>
      <c r="G2" s="5"/>
      <c r="I2" s="4"/>
      <c r="J2" s="4"/>
      <c r="L2" t="s">
        <v>77</v>
      </c>
    </row>
    <row r="3" spans="1:13" ht="18.75" x14ac:dyDescent="0.3">
      <c r="A3" s="10" t="s">
        <v>9</v>
      </c>
      <c r="B3" s="13"/>
      <c r="C3" s="119">
        <f>C4+C5</f>
        <v>7200</v>
      </c>
      <c r="D3" s="14" t="s">
        <v>56</v>
      </c>
      <c r="F3" s="79" t="s">
        <v>68</v>
      </c>
      <c r="G3" s="80"/>
      <c r="L3" s="4" t="s">
        <v>64</v>
      </c>
      <c r="M3" s="4">
        <v>827</v>
      </c>
    </row>
    <row r="4" spans="1:13" ht="30" x14ac:dyDescent="0.25">
      <c r="A4" s="15" t="s">
        <v>10</v>
      </c>
      <c r="B4" s="13"/>
      <c r="C4" s="119">
        <v>2600</v>
      </c>
      <c r="D4" s="16"/>
      <c r="F4" s="91" t="s">
        <v>76</v>
      </c>
      <c r="G4" s="80"/>
      <c r="H4" s="92" t="s">
        <v>59</v>
      </c>
      <c r="I4" s="84">
        <v>77.099999999999994</v>
      </c>
      <c r="J4" s="81">
        <f>I4*10.764</f>
        <v>829.9043999999999</v>
      </c>
      <c r="K4" s="3"/>
      <c r="L4" s="4" t="s">
        <v>78</v>
      </c>
      <c r="M4" s="4">
        <v>767</v>
      </c>
    </row>
    <row r="5" spans="1:13" x14ac:dyDescent="0.25">
      <c r="A5" s="10" t="s">
        <v>11</v>
      </c>
      <c r="B5" s="13"/>
      <c r="C5" s="119">
        <v>4600</v>
      </c>
      <c r="D5" s="16"/>
      <c r="G5" s="4"/>
      <c r="H5" s="4"/>
      <c r="I5" s="105"/>
    </row>
    <row r="6" spans="1:13" x14ac:dyDescent="0.25">
      <c r="A6" s="10" t="s">
        <v>12</v>
      </c>
      <c r="B6" s="13"/>
      <c r="C6" s="119">
        <f>C4</f>
        <v>2600</v>
      </c>
      <c r="D6" s="16"/>
      <c r="G6" s="4"/>
      <c r="H6" s="106"/>
      <c r="I6" s="105"/>
    </row>
    <row r="7" spans="1:13" x14ac:dyDescent="0.25">
      <c r="A7" s="10" t="s">
        <v>13</v>
      </c>
      <c r="B7" s="17"/>
      <c r="C7" s="4">
        <f>E9-E8</f>
        <v>26</v>
      </c>
      <c r="D7" s="18"/>
    </row>
    <row r="8" spans="1:13" x14ac:dyDescent="0.25">
      <c r="A8" s="10" t="s">
        <v>14</v>
      </c>
      <c r="B8" s="17"/>
      <c r="C8" s="4">
        <f>C9-C7</f>
        <v>34</v>
      </c>
      <c r="D8" s="92" t="s">
        <v>83</v>
      </c>
      <c r="E8" s="92">
        <v>1998</v>
      </c>
      <c r="F8" s="80" t="s">
        <v>81</v>
      </c>
      <c r="G8" s="80"/>
    </row>
    <row r="9" spans="1:13" x14ac:dyDescent="0.25">
      <c r="A9" s="10" t="s">
        <v>15</v>
      </c>
      <c r="B9" s="17"/>
      <c r="C9" s="4">
        <v>60</v>
      </c>
      <c r="D9" s="93"/>
      <c r="E9" s="92">
        <v>2024</v>
      </c>
      <c r="F9" s="109">
        <v>4950120</v>
      </c>
      <c r="G9" s="80"/>
      <c r="M9" s="78"/>
    </row>
    <row r="10" spans="1:13" ht="30" x14ac:dyDescent="0.25">
      <c r="A10" s="15" t="s">
        <v>16</v>
      </c>
      <c r="B10" s="17"/>
      <c r="C10" s="4">
        <f>90*C7/C9</f>
        <v>39</v>
      </c>
      <c r="D10" s="4"/>
      <c r="E10" s="5"/>
      <c r="F10" s="81"/>
      <c r="G10" s="81"/>
    </row>
    <row r="11" spans="1:13" x14ac:dyDescent="0.25">
      <c r="A11" s="10"/>
      <c r="B11" s="19"/>
      <c r="C11" s="120">
        <f>C10%</f>
        <v>0.39</v>
      </c>
      <c r="D11" s="20"/>
      <c r="E11" s="3"/>
    </row>
    <row r="12" spans="1:13" x14ac:dyDescent="0.25">
      <c r="A12" s="10" t="s">
        <v>17</v>
      </c>
      <c r="B12" s="13"/>
      <c r="C12" s="119">
        <f>C6*C11</f>
        <v>1014</v>
      </c>
      <c r="D12" s="16"/>
    </row>
    <row r="13" spans="1:13" x14ac:dyDescent="0.25">
      <c r="A13" s="10" t="s">
        <v>18</v>
      </c>
      <c r="B13" s="13"/>
      <c r="C13" s="119">
        <f>C6-C12</f>
        <v>1586</v>
      </c>
      <c r="D13" s="16"/>
    </row>
    <row r="14" spans="1:13" x14ac:dyDescent="0.25">
      <c r="A14" s="10" t="s">
        <v>11</v>
      </c>
      <c r="B14" s="13"/>
      <c r="C14" s="119">
        <f>C5</f>
        <v>4600</v>
      </c>
      <c r="D14" s="16"/>
      <c r="F14" s="78"/>
      <c r="G14" s="78"/>
      <c r="H14" s="4"/>
    </row>
    <row r="15" spans="1:13" x14ac:dyDescent="0.25">
      <c r="B15" s="13"/>
      <c r="C15" s="119"/>
      <c r="D15" s="16"/>
      <c r="H15" s="4"/>
    </row>
    <row r="16" spans="1:13" x14ac:dyDescent="0.25">
      <c r="A16" s="21" t="s">
        <v>19</v>
      </c>
      <c r="B16" s="22"/>
      <c r="C16" s="121">
        <f>C14+C13</f>
        <v>6186</v>
      </c>
      <c r="D16" s="14"/>
      <c r="E16" s="38"/>
      <c r="H16" s="78"/>
    </row>
    <row r="17" spans="1:8" x14ac:dyDescent="0.25">
      <c r="B17" s="17"/>
      <c r="C17" s="4"/>
      <c r="D17" s="18"/>
      <c r="E17" s="38"/>
      <c r="H17" s="78"/>
    </row>
    <row r="18" spans="1:8" ht="16.5" x14ac:dyDescent="0.3">
      <c r="A18" s="128" t="s">
        <v>59</v>
      </c>
      <c r="B18" s="5"/>
      <c r="C18" s="122">
        <v>830</v>
      </c>
      <c r="D18" s="102"/>
      <c r="E18" s="103"/>
    </row>
    <row r="19" spans="1:8" x14ac:dyDescent="0.25">
      <c r="A19" s="10"/>
      <c r="B19" s="4"/>
      <c r="C19" s="123">
        <f>C18*C16</f>
        <v>5134380</v>
      </c>
      <c r="D19" s="125" t="s">
        <v>42</v>
      </c>
      <c r="E19" s="104"/>
      <c r="H19" s="4"/>
    </row>
    <row r="20" spans="1:8" x14ac:dyDescent="0.25">
      <c r="A20" s="10"/>
      <c r="B20" s="38"/>
      <c r="C20" s="124">
        <f>C19*0.9</f>
        <v>4620942</v>
      </c>
      <c r="D20" s="125" t="s">
        <v>20</v>
      </c>
      <c r="E20" s="83"/>
      <c r="F20" s="6"/>
      <c r="H20" s="78"/>
    </row>
    <row r="21" spans="1:8" x14ac:dyDescent="0.25">
      <c r="A21" s="10"/>
      <c r="C21" s="124">
        <f>C19*80%</f>
        <v>4107504</v>
      </c>
      <c r="D21" s="125" t="s">
        <v>21</v>
      </c>
      <c r="E21" s="83"/>
      <c r="F21" s="38"/>
    </row>
    <row r="22" spans="1:8" x14ac:dyDescent="0.25">
      <c r="A22" s="10"/>
      <c r="D22" s="125"/>
      <c r="E22" s="83"/>
    </row>
    <row r="23" spans="1:8" x14ac:dyDescent="0.25">
      <c r="A23" s="24" t="s">
        <v>22</v>
      </c>
      <c r="B23" s="25"/>
      <c r="C23" s="126">
        <f>C4*D23</f>
        <v>2373800.0000000005</v>
      </c>
      <c r="D23" s="126">
        <f>C18*1.1</f>
        <v>913.00000000000011</v>
      </c>
      <c r="E23" s="83"/>
    </row>
    <row r="24" spans="1:8" x14ac:dyDescent="0.25">
      <c r="A24" s="10" t="s">
        <v>23</v>
      </c>
      <c r="D24" s="3"/>
      <c r="E24" s="3"/>
    </row>
    <row r="25" spans="1:8" x14ac:dyDescent="0.25">
      <c r="A25" s="26" t="s">
        <v>24</v>
      </c>
      <c r="B25" s="11"/>
      <c r="C25" s="124">
        <f>C19*0.03/12</f>
        <v>12835.949999999999</v>
      </c>
      <c r="D25" s="83"/>
      <c r="E25" s="83"/>
    </row>
    <row r="26" spans="1:8" x14ac:dyDescent="0.25">
      <c r="C26" s="124"/>
      <c r="D26" s="23"/>
      <c r="F26" s="80" t="s">
        <v>71</v>
      </c>
    </row>
    <row r="27" spans="1:8" x14ac:dyDescent="0.25">
      <c r="A27" s="5" t="s">
        <v>73</v>
      </c>
      <c r="B27" s="5"/>
      <c r="C27" s="127"/>
      <c r="D27" s="82"/>
    </row>
    <row r="28" spans="1:8" x14ac:dyDescent="0.25">
      <c r="D28" s="78"/>
    </row>
    <row r="29" spans="1:8" x14ac:dyDescent="0.25">
      <c r="D29"/>
      <c r="G29" s="3"/>
      <c r="H29" s="3"/>
    </row>
    <row r="30" spans="1:8" ht="18.75" x14ac:dyDescent="0.3">
      <c r="D30"/>
      <c r="E30" s="115" t="s">
        <v>72</v>
      </c>
      <c r="F30" s="115"/>
      <c r="G30" s="3"/>
      <c r="H30" s="3"/>
    </row>
    <row r="31" spans="1:8" ht="18.75" x14ac:dyDescent="0.3">
      <c r="D31"/>
      <c r="E31" s="115" t="s">
        <v>82</v>
      </c>
      <c r="F31" s="115"/>
      <c r="G31" s="3"/>
      <c r="H31" s="3"/>
    </row>
    <row r="32" spans="1:8" ht="18.75" x14ac:dyDescent="0.3">
      <c r="D32"/>
      <c r="E32" s="112" t="s">
        <v>42</v>
      </c>
      <c r="F32" s="112">
        <f>C19</f>
        <v>5134380</v>
      </c>
      <c r="G32" s="3"/>
      <c r="H32" s="3"/>
    </row>
    <row r="33" spans="1:8" ht="18.75" x14ac:dyDescent="0.3">
      <c r="D33"/>
      <c r="E33" s="112" t="s">
        <v>20</v>
      </c>
      <c r="F33" s="112">
        <f>F32*90%</f>
        <v>4620942</v>
      </c>
      <c r="G33" s="3"/>
      <c r="H33" s="83">
        <f>F32*80</f>
        <v>410750400</v>
      </c>
    </row>
    <row r="34" spans="1:8" ht="18.75" x14ac:dyDescent="0.3">
      <c r="D34"/>
      <c r="E34" s="112" t="s">
        <v>21</v>
      </c>
      <c r="F34" s="112">
        <f>F32*80%</f>
        <v>4107504</v>
      </c>
      <c r="G34" s="3"/>
      <c r="H34" s="3"/>
    </row>
    <row r="35" spans="1:8" x14ac:dyDescent="0.25">
      <c r="D35"/>
      <c r="E35" s="3"/>
      <c r="F35" s="3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3" x14ac:dyDescent="0.25">
      <c r="C84" s="125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O7" sqref="O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4</v>
      </c>
      <c r="C1" s="1" t="s">
        <v>80</v>
      </c>
      <c r="D1" s="1" t="s">
        <v>6</v>
      </c>
      <c r="E1" s="1" t="s">
        <v>1</v>
      </c>
      <c r="F1" s="1" t="s">
        <v>5</v>
      </c>
      <c r="G1" s="1" t="s">
        <v>7</v>
      </c>
      <c r="H1" s="1" t="s">
        <v>8</v>
      </c>
      <c r="I1" s="1" t="s">
        <v>2</v>
      </c>
      <c r="J1" s="1" t="s">
        <v>3</v>
      </c>
      <c r="O1" s="1" t="s">
        <v>64</v>
      </c>
      <c r="P1" s="1" t="s">
        <v>79</v>
      </c>
      <c r="Q1" s="1" t="s">
        <v>1</v>
      </c>
      <c r="R1" s="1" t="s">
        <v>70</v>
      </c>
      <c r="S1" s="1" t="s">
        <v>69</v>
      </c>
      <c r="T1" s="1" t="s">
        <v>1</v>
      </c>
      <c r="U1" s="2"/>
      <c r="V1" s="2"/>
      <c r="W1" s="2"/>
      <c r="X1" s="2"/>
      <c r="Y1" s="2"/>
    </row>
    <row r="2" spans="1:32" x14ac:dyDescent="0.25">
      <c r="C2">
        <v>870</v>
      </c>
      <c r="D2" s="95">
        <f>C2*1.2</f>
        <v>1044</v>
      </c>
      <c r="E2" s="95">
        <v>4500000</v>
      </c>
      <c r="F2" s="95" t="e">
        <f>E2/B2</f>
        <v>#DIV/0!</v>
      </c>
      <c r="G2" s="85">
        <f>E2/C2</f>
        <v>5172.4137931034484</v>
      </c>
      <c r="H2" s="110">
        <f>E2/D2</f>
        <v>4310.3448275862065</v>
      </c>
      <c r="I2">
        <v>1</v>
      </c>
      <c r="J2">
        <v>101</v>
      </c>
      <c r="O2" s="94">
        <v>826</v>
      </c>
      <c r="P2" s="95">
        <f>O2*1.2</f>
        <v>991.19999999999993</v>
      </c>
      <c r="Q2" s="95">
        <v>3800000</v>
      </c>
      <c r="R2" s="95">
        <f>Q2/O2</f>
        <v>4600.4842615012103</v>
      </c>
      <c r="S2" s="95">
        <f t="shared" ref="S2:S8" si="0">Q2/P2</f>
        <v>3833.7368845843425</v>
      </c>
      <c r="T2" s="95"/>
      <c r="U2" s="96"/>
      <c r="V2" s="3"/>
      <c r="W2" s="3"/>
      <c r="X2" s="3"/>
      <c r="Y2" s="3"/>
      <c r="AB2" s="40"/>
    </row>
    <row r="3" spans="1:32" x14ac:dyDescent="0.25">
      <c r="B3" s="100">
        <v>820</v>
      </c>
      <c r="C3">
        <f>B3*1.2</f>
        <v>984</v>
      </c>
      <c r="D3" s="95">
        <f>C3*1.2</f>
        <v>1180.8</v>
      </c>
      <c r="E3" s="95">
        <v>4100000</v>
      </c>
      <c r="F3" s="95">
        <f t="shared" ref="F3:F6" si="1">E3/B3</f>
        <v>5000</v>
      </c>
      <c r="G3" s="85">
        <f t="shared" ref="G3:G7" si="2">E3/C3</f>
        <v>4166.666666666667</v>
      </c>
      <c r="H3" s="110">
        <f t="shared" ref="H3:H5" si="3">E3/D3</f>
        <v>3472.2222222222222</v>
      </c>
      <c r="I3">
        <v>1</v>
      </c>
      <c r="J3">
        <v>103</v>
      </c>
      <c r="O3" s="94"/>
      <c r="P3" s="95">
        <f>65.41*10.764</f>
        <v>704.07323999999994</v>
      </c>
      <c r="Q3" s="95">
        <v>3200000</v>
      </c>
      <c r="R3" s="95" t="e">
        <f>T3/#REF!</f>
        <v>#REF!</v>
      </c>
      <c r="S3" s="95">
        <f t="shared" si="0"/>
        <v>4544.9817124138963</v>
      </c>
      <c r="T3" s="95"/>
      <c r="U3" s="96"/>
      <c r="V3" s="3"/>
      <c r="W3" s="3"/>
      <c r="X3" s="3"/>
      <c r="Y3" s="3"/>
      <c r="AF3" s="40"/>
    </row>
    <row r="4" spans="1:32" x14ac:dyDescent="0.25">
      <c r="B4" s="78">
        <v>720</v>
      </c>
      <c r="C4">
        <f>B4*1.2</f>
        <v>864</v>
      </c>
      <c r="D4" s="107">
        <f>C4*1.2</f>
        <v>1036.8</v>
      </c>
      <c r="E4" s="107">
        <v>6500000</v>
      </c>
      <c r="F4" s="107">
        <f t="shared" si="1"/>
        <v>9027.7777777777774</v>
      </c>
      <c r="G4" s="108">
        <f t="shared" si="2"/>
        <v>7523.1481481481478</v>
      </c>
      <c r="H4" s="111">
        <f t="shared" si="3"/>
        <v>6269.2901234567908</v>
      </c>
      <c r="I4">
        <v>4</v>
      </c>
      <c r="J4">
        <v>402</v>
      </c>
      <c r="O4" s="94"/>
      <c r="P4" s="95">
        <v>704</v>
      </c>
      <c r="Q4" s="95">
        <v>3300000</v>
      </c>
      <c r="R4" s="95" t="e">
        <f>T4/#REF!</f>
        <v>#REF!</v>
      </c>
      <c r="S4" s="95">
        <f t="shared" si="0"/>
        <v>4687.5</v>
      </c>
      <c r="T4" s="95"/>
      <c r="U4" s="96"/>
      <c r="V4" s="3"/>
      <c r="W4" s="3"/>
      <c r="X4" s="3"/>
      <c r="Y4" s="3"/>
    </row>
    <row r="5" spans="1:32" x14ac:dyDescent="0.25">
      <c r="B5" s="78"/>
      <c r="D5" s="107">
        <v>730</v>
      </c>
      <c r="E5" s="107">
        <v>4800000</v>
      </c>
      <c r="F5" s="107" t="e">
        <f t="shared" si="1"/>
        <v>#DIV/0!</v>
      </c>
      <c r="G5" s="108" t="e">
        <f t="shared" si="2"/>
        <v>#DIV/0!</v>
      </c>
      <c r="H5" s="111">
        <f t="shared" si="3"/>
        <v>6575.3424657534242</v>
      </c>
      <c r="I5">
        <v>6</v>
      </c>
      <c r="J5">
        <v>601</v>
      </c>
      <c r="O5" s="94"/>
      <c r="P5" s="95">
        <f>77.1*10.764</f>
        <v>829.9043999999999</v>
      </c>
      <c r="Q5" s="95">
        <v>3000000</v>
      </c>
      <c r="R5" s="95" t="e">
        <f>T5/#REF!</f>
        <v>#REF!</v>
      </c>
      <c r="S5" s="95">
        <f t="shared" si="0"/>
        <v>3614.8741951482607</v>
      </c>
      <c r="T5" s="95"/>
      <c r="U5" s="96"/>
      <c r="V5" s="3"/>
      <c r="W5" s="3"/>
      <c r="X5" s="3"/>
      <c r="Y5" s="3"/>
    </row>
    <row r="6" spans="1:32" x14ac:dyDescent="0.25">
      <c r="D6" s="95">
        <v>1085</v>
      </c>
      <c r="E6" s="95">
        <v>5968000</v>
      </c>
      <c r="F6" s="95" t="e">
        <f t="shared" si="1"/>
        <v>#DIV/0!</v>
      </c>
      <c r="G6" s="85" t="e">
        <f t="shared" si="2"/>
        <v>#DIV/0!</v>
      </c>
      <c r="H6">
        <f t="shared" ref="H6:H7" si="4">E6/D6</f>
        <v>5500.4608294930877</v>
      </c>
      <c r="I6">
        <v>15</v>
      </c>
      <c r="J6">
        <v>1508</v>
      </c>
      <c r="O6" s="107">
        <f>31.31*10.764</f>
        <v>337.02083999999996</v>
      </c>
      <c r="P6" s="107">
        <f>O6*1.2</f>
        <v>404.42500799999993</v>
      </c>
      <c r="Q6" s="107">
        <v>2796000</v>
      </c>
      <c r="R6" s="107">
        <f>Q6/O6</f>
        <v>8296.2228685917471</v>
      </c>
      <c r="S6" s="107">
        <f t="shared" si="0"/>
        <v>6913.5190571597896</v>
      </c>
      <c r="T6" s="95"/>
      <c r="U6" s="96"/>
      <c r="V6" s="3"/>
      <c r="W6" s="3"/>
      <c r="X6" s="3"/>
      <c r="Y6" s="3"/>
    </row>
    <row r="7" spans="1:32" x14ac:dyDescent="0.25">
      <c r="B7" s="78">
        <f>C7/1.2</f>
        <v>791.66666666666674</v>
      </c>
      <c r="C7">
        <v>950</v>
      </c>
      <c r="D7" s="95">
        <f>C7*1.2</f>
        <v>1140</v>
      </c>
      <c r="E7" s="95">
        <v>6000000</v>
      </c>
      <c r="F7" s="95">
        <f t="shared" ref="F7:F14" si="5">ROUND((E7/B7),0)</f>
        <v>7579</v>
      </c>
      <c r="G7" s="85">
        <f t="shared" si="2"/>
        <v>6315.7894736842109</v>
      </c>
      <c r="H7">
        <f t="shared" si="4"/>
        <v>5263.1578947368425</v>
      </c>
      <c r="I7">
        <v>3</v>
      </c>
      <c r="J7">
        <v>309</v>
      </c>
      <c r="O7" s="107">
        <f>31.38*10.764</f>
        <v>337.77431999999999</v>
      </c>
      <c r="P7" s="107">
        <f>O7*1.2</f>
        <v>405.329184</v>
      </c>
      <c r="Q7" s="107">
        <v>2400000</v>
      </c>
      <c r="R7" s="107">
        <f>Q7/O7</f>
        <v>7105.3358940963899</v>
      </c>
      <c r="S7" s="107">
        <f t="shared" si="0"/>
        <v>5921.1132450803243</v>
      </c>
      <c r="T7" s="95"/>
      <c r="U7" s="96"/>
      <c r="V7" s="3"/>
      <c r="W7" s="3"/>
      <c r="X7" s="3"/>
      <c r="Y7" s="3"/>
    </row>
    <row r="8" spans="1:32" x14ac:dyDescent="0.25">
      <c r="C8">
        <f t="shared" ref="C8:C14" si="6">B8*1.1</f>
        <v>0</v>
      </c>
      <c r="D8" s="95">
        <f t="shared" ref="D8:D14" si="7">C8*1.2</f>
        <v>0</v>
      </c>
      <c r="E8" s="95"/>
      <c r="F8" s="95" t="e">
        <f t="shared" si="5"/>
        <v>#DIV/0!</v>
      </c>
      <c r="G8" s="85" t="e">
        <f t="shared" ref="G8:G9" si="8">F8/C8</f>
        <v>#DIV/0!</v>
      </c>
      <c r="H8" t="e">
        <f t="shared" ref="H8:H13" si="9">F8/D8</f>
        <v>#DIV/0!</v>
      </c>
      <c r="I8">
        <v>3</v>
      </c>
      <c r="J8">
        <v>311</v>
      </c>
      <c r="N8" s="5">
        <v>29.35</v>
      </c>
      <c r="O8" s="107">
        <f>N8*10.764</f>
        <v>315.92340000000002</v>
      </c>
      <c r="P8" s="107">
        <f>O8*1.2</f>
        <v>379.10808000000003</v>
      </c>
      <c r="Q8" s="107">
        <v>2000000</v>
      </c>
      <c r="R8" s="107">
        <f>Q8/O8</f>
        <v>6330.6485053022343</v>
      </c>
      <c r="S8" s="107">
        <f t="shared" si="0"/>
        <v>5275.5404210851948</v>
      </c>
      <c r="T8" s="95"/>
      <c r="U8" s="96"/>
      <c r="V8" s="3"/>
      <c r="W8" s="3"/>
      <c r="X8" s="3"/>
      <c r="Y8" s="3"/>
    </row>
    <row r="9" spans="1:32" x14ac:dyDescent="0.25">
      <c r="C9">
        <f t="shared" si="6"/>
        <v>0</v>
      </c>
      <c r="D9" s="95">
        <f t="shared" si="7"/>
        <v>0</v>
      </c>
      <c r="E9" s="95"/>
      <c r="F9" s="95" t="e">
        <f t="shared" si="5"/>
        <v>#DIV/0!</v>
      </c>
      <c r="G9" s="85" t="e">
        <f t="shared" si="8"/>
        <v>#DIV/0!</v>
      </c>
      <c r="H9" t="e">
        <f t="shared" si="9"/>
        <v>#DIV/0!</v>
      </c>
      <c r="O9" s="95"/>
      <c r="P9" s="95" t="e">
        <f>#REF!*1.1</f>
        <v>#REF!</v>
      </c>
      <c r="Q9" s="95"/>
      <c r="R9" s="95" t="e">
        <f>T9/#REF!</f>
        <v>#REF!</v>
      </c>
      <c r="S9" s="95"/>
      <c r="T9" s="95"/>
      <c r="U9" s="3"/>
      <c r="V9" s="3"/>
      <c r="W9" s="3"/>
      <c r="X9" s="3"/>
      <c r="Y9" s="3"/>
    </row>
    <row r="10" spans="1:32" ht="16.5" x14ac:dyDescent="0.3">
      <c r="C10">
        <f t="shared" si="6"/>
        <v>0</v>
      </c>
      <c r="D10" s="95">
        <v>0</v>
      </c>
      <c r="E10" s="95"/>
      <c r="F10" s="95" t="e">
        <f t="shared" si="5"/>
        <v>#DIV/0!</v>
      </c>
      <c r="G10" t="e">
        <f t="shared" ref="G10:G14" si="10">ROUND((E10/C10),0)</f>
        <v>#DIV/0!</v>
      </c>
      <c r="H10" t="e">
        <f t="shared" si="9"/>
        <v>#DIV/0!</v>
      </c>
      <c r="O10" s="95"/>
      <c r="P10" s="95" t="e">
        <f>#REF!*1.1</f>
        <v>#REF!</v>
      </c>
      <c r="Q10" s="95"/>
      <c r="R10" s="95" t="e">
        <f>T10/#REF!</f>
        <v>#REF!</v>
      </c>
      <c r="S10" s="95"/>
      <c r="T10" s="95"/>
      <c r="U10" s="3"/>
      <c r="V10" s="3"/>
      <c r="W10" s="97"/>
      <c r="X10" s="98"/>
      <c r="Y10" s="98"/>
      <c r="Z10" s="29"/>
      <c r="AA10" s="29"/>
      <c r="AB10" s="29"/>
      <c r="AC10" s="29"/>
      <c r="AD10" s="29"/>
    </row>
    <row r="11" spans="1:32" ht="18.75" x14ac:dyDescent="0.25">
      <c r="C11">
        <f t="shared" si="6"/>
        <v>0</v>
      </c>
      <c r="D11">
        <f t="shared" si="7"/>
        <v>0</v>
      </c>
      <c r="E11" s="95"/>
      <c r="F11" t="e">
        <f t="shared" si="5"/>
        <v>#DIV/0!</v>
      </c>
      <c r="G11" t="e">
        <f t="shared" si="10"/>
        <v>#DIV/0!</v>
      </c>
      <c r="H11" t="e">
        <f t="shared" si="9"/>
        <v>#DIV/0!</v>
      </c>
      <c r="P11" s="95" t="e">
        <f>#REF!*1.1</f>
        <v>#REF!</v>
      </c>
      <c r="Q11" s="95"/>
      <c r="S11" s="95"/>
      <c r="T11" s="95"/>
      <c r="U11" s="3"/>
      <c r="V11" s="3"/>
      <c r="W11" s="99"/>
      <c r="X11" s="3"/>
      <c r="Y11" s="3"/>
    </row>
    <row r="12" spans="1:32" x14ac:dyDescent="0.25">
      <c r="C12">
        <f t="shared" si="6"/>
        <v>0</v>
      </c>
      <c r="D12">
        <f t="shared" si="7"/>
        <v>0</v>
      </c>
      <c r="E12" s="95"/>
      <c r="F12" t="e">
        <f t="shared" si="5"/>
        <v>#DIV/0!</v>
      </c>
      <c r="G12" t="e">
        <f t="shared" si="10"/>
        <v>#DIV/0!</v>
      </c>
      <c r="H12" t="e">
        <f t="shared" si="9"/>
        <v>#DIV/0!</v>
      </c>
      <c r="I12">
        <f t="shared" ref="I12:I14" si="11">U12</f>
        <v>0</v>
      </c>
      <c r="J12">
        <f t="shared" ref="J12:J14" si="12">V12</f>
        <v>0</v>
      </c>
      <c r="P12" s="95" t="e">
        <f>#REF!*1.1</f>
        <v>#REF!</v>
      </c>
      <c r="Q12" s="95"/>
      <c r="S12" s="95"/>
      <c r="T12" s="95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6"/>
        <v>0</v>
      </c>
      <c r="D13">
        <f t="shared" si="7"/>
        <v>0</v>
      </c>
      <c r="E13" s="95"/>
      <c r="F13" t="e">
        <f t="shared" si="5"/>
        <v>#DIV/0!</v>
      </c>
      <c r="G13" t="e">
        <f t="shared" si="10"/>
        <v>#DIV/0!</v>
      </c>
      <c r="H13" t="e">
        <f t="shared" si="9"/>
        <v>#DIV/0!</v>
      </c>
      <c r="I13">
        <f t="shared" si="11"/>
        <v>0</v>
      </c>
      <c r="J13">
        <f t="shared" si="12"/>
        <v>0</v>
      </c>
      <c r="S13" s="95"/>
      <c r="T13" s="95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6"/>
        <v>0</v>
      </c>
      <c r="D14">
        <f t="shared" si="7"/>
        <v>0</v>
      </c>
      <c r="E14" s="95"/>
      <c r="F14" t="e">
        <f t="shared" si="5"/>
        <v>#DIV/0!</v>
      </c>
      <c r="G14" t="e">
        <f t="shared" si="10"/>
        <v>#DIV/0!</v>
      </c>
      <c r="H14" t="e">
        <f t="shared" ref="H14" si="13">ROUND((E14/D14),0)</f>
        <v>#DIV/0!</v>
      </c>
      <c r="I14">
        <f t="shared" si="11"/>
        <v>0</v>
      </c>
      <c r="J14">
        <f t="shared" si="12"/>
        <v>0</v>
      </c>
      <c r="S14" s="95"/>
      <c r="T14" s="95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4">B15*1.2</f>
        <v>0</v>
      </c>
      <c r="D15">
        <f t="shared" ref="D15:D18" si="15">C15*1.2</f>
        <v>0</v>
      </c>
      <c r="E15" s="95"/>
      <c r="F15" t="e">
        <f t="shared" ref="F15:F18" si="16">ROUND((E15/B15),0)</f>
        <v>#DIV/0!</v>
      </c>
      <c r="G15" t="e">
        <f t="shared" ref="G15:G18" si="17">ROUND((E15/C15),0)</f>
        <v>#DIV/0!</v>
      </c>
      <c r="H15" t="e">
        <f t="shared" ref="H15:H18" si="18">ROUND((E15/D15),0)</f>
        <v>#DIV/0!</v>
      </c>
      <c r="I15">
        <f t="shared" ref="I15:J18" si="19">U15</f>
        <v>0</v>
      </c>
      <c r="J15">
        <f t="shared" si="19"/>
        <v>0</v>
      </c>
      <c r="S15" s="95"/>
      <c r="T15" s="95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0">B16*1.2</f>
        <v>0</v>
      </c>
      <c r="D16">
        <f t="shared" si="15"/>
        <v>0</v>
      </c>
      <c r="E16" s="95"/>
      <c r="F16" t="e">
        <f t="shared" si="16"/>
        <v>#DIV/0!</v>
      </c>
      <c r="G16" t="e">
        <f t="shared" si="17"/>
        <v>#DIV/0!</v>
      </c>
      <c r="H16" t="e">
        <f t="shared" si="18"/>
        <v>#DIV/0!</v>
      </c>
      <c r="I16">
        <f t="shared" si="19"/>
        <v>0</v>
      </c>
      <c r="J16">
        <f t="shared" si="19"/>
        <v>0</v>
      </c>
      <c r="S16" s="95"/>
      <c r="T16" s="95"/>
    </row>
    <row r="17" spans="1:25" x14ac:dyDescent="0.25">
      <c r="B17">
        <f t="shared" ref="B17:B18" si="21">O17</f>
        <v>0</v>
      </c>
      <c r="C17">
        <f t="shared" si="20"/>
        <v>0</v>
      </c>
      <c r="D17">
        <f t="shared" si="15"/>
        <v>0</v>
      </c>
      <c r="E17" s="95"/>
      <c r="F17" t="e">
        <f t="shared" si="16"/>
        <v>#DIV/0!</v>
      </c>
      <c r="G17" t="e">
        <f t="shared" si="17"/>
        <v>#DIV/0!</v>
      </c>
      <c r="H17" t="e">
        <f t="shared" si="18"/>
        <v>#DIV/0!</v>
      </c>
      <c r="I17">
        <f t="shared" si="19"/>
        <v>0</v>
      </c>
      <c r="J17">
        <f t="shared" si="19"/>
        <v>0</v>
      </c>
      <c r="S17" s="95"/>
      <c r="T17" s="95"/>
    </row>
    <row r="18" spans="1:25" x14ac:dyDescent="0.25">
      <c r="B18">
        <f t="shared" si="21"/>
        <v>0</v>
      </c>
      <c r="C18">
        <f t="shared" si="20"/>
        <v>0</v>
      </c>
      <c r="D18">
        <f t="shared" si="15"/>
        <v>0</v>
      </c>
      <c r="E18" s="95"/>
      <c r="F18" t="e">
        <f t="shared" si="16"/>
        <v>#DIV/0!</v>
      </c>
      <c r="G18" t="e">
        <f t="shared" si="17"/>
        <v>#DIV/0!</v>
      </c>
      <c r="H18" t="e">
        <f t="shared" si="18"/>
        <v>#DIV/0!</v>
      </c>
      <c r="I18">
        <f t="shared" si="19"/>
        <v>0</v>
      </c>
      <c r="J18">
        <f t="shared" si="19"/>
        <v>0</v>
      </c>
      <c r="S18" s="95"/>
      <c r="T18" s="95"/>
    </row>
    <row r="19" spans="1:25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s="6" customFormat="1" x14ac:dyDescent="0.25">
      <c r="A21" s="85"/>
      <c r="B21" s="86"/>
      <c r="C21" s="86"/>
      <c r="D21" s="86"/>
      <c r="E21" s="86"/>
      <c r="F21" s="87" t="s">
        <v>65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s="6" customFormat="1" ht="16.5" x14ac:dyDescent="0.3">
      <c r="A22" s="85"/>
      <c r="B22" s="86"/>
      <c r="C22" s="86" t="s">
        <v>63</v>
      </c>
      <c r="D22" s="86"/>
      <c r="E22" s="101"/>
      <c r="F22" s="88" t="s">
        <v>64</v>
      </c>
      <c r="G22" s="88">
        <v>394</v>
      </c>
      <c r="H22" s="86"/>
      <c r="I22" s="85">
        <f>G22*9500</f>
        <v>3743000</v>
      </c>
      <c r="J22" s="85"/>
      <c r="K22" s="85"/>
      <c r="L22" s="85"/>
      <c r="M22" s="85"/>
      <c r="N22" s="85"/>
      <c r="O22" s="85"/>
    </row>
    <row r="23" spans="1:25" s="6" customFormat="1" x14ac:dyDescent="0.25">
      <c r="A23" s="85"/>
      <c r="B23" s="86"/>
      <c r="C23" s="86" t="s">
        <v>1</v>
      </c>
      <c r="D23" s="86">
        <v>7100000</v>
      </c>
      <c r="E23" s="86"/>
      <c r="F23" s="88" t="s">
        <v>60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</row>
    <row r="24" spans="1:25" s="6" customFormat="1" x14ac:dyDescent="0.25">
      <c r="A24" s="85"/>
      <c r="B24" s="86"/>
      <c r="C24" s="86"/>
      <c r="D24" s="86"/>
      <c r="E24" s="86"/>
      <c r="F24" s="88" t="s">
        <v>66</v>
      </c>
      <c r="G24" s="88">
        <v>0</v>
      </c>
      <c r="H24" s="86"/>
      <c r="I24" s="85"/>
      <c r="J24" s="85"/>
      <c r="K24" s="85"/>
      <c r="L24" s="85"/>
      <c r="M24" s="85"/>
      <c r="N24" s="85"/>
      <c r="O24" s="85"/>
    </row>
    <row r="25" spans="1:25" s="6" customFormat="1" x14ac:dyDescent="0.25">
      <c r="B25" s="86"/>
      <c r="C25" s="86"/>
      <c r="D25" s="86"/>
      <c r="E25" s="86"/>
      <c r="F25" s="89" t="s">
        <v>67</v>
      </c>
      <c r="G25" s="89">
        <f>G22+G23+G24</f>
        <v>394</v>
      </c>
      <c r="H25" s="86"/>
      <c r="I25" s="85"/>
      <c r="J25" s="85"/>
      <c r="K25" s="85"/>
      <c r="L25" s="85"/>
      <c r="M25" s="85"/>
    </row>
    <row r="26" spans="1:25" s="6" customFormat="1" x14ac:dyDescent="0.25">
      <c r="B26" s="86"/>
      <c r="C26" s="86"/>
      <c r="D26" s="86"/>
      <c r="E26" s="86"/>
      <c r="F26" s="88"/>
      <c r="G26" s="88"/>
      <c r="H26" s="86"/>
      <c r="I26" s="85"/>
      <c r="J26" s="85"/>
      <c r="K26" s="85"/>
      <c r="L26" s="85"/>
      <c r="M26" s="85"/>
    </row>
    <row r="27" spans="1:25" s="6" customFormat="1" x14ac:dyDescent="0.25">
      <c r="B27" s="86"/>
      <c r="C27" s="86"/>
      <c r="D27" s="86"/>
      <c r="E27" s="86"/>
      <c r="F27" s="88" t="s">
        <v>59</v>
      </c>
      <c r="G27" s="88">
        <v>0</v>
      </c>
      <c r="H27" s="86"/>
      <c r="I27" s="85" t="e">
        <f>G33/G27</f>
        <v>#DIV/0!</v>
      </c>
      <c r="J27" s="85"/>
      <c r="K27" s="85"/>
      <c r="L27" s="85"/>
      <c r="M27" s="85"/>
    </row>
    <row r="28" spans="1:25" s="6" customFormat="1" x14ac:dyDescent="0.25">
      <c r="B28" s="86"/>
      <c r="C28" s="86"/>
      <c r="D28" s="86"/>
      <c r="E28" s="86"/>
      <c r="F28" s="88" t="s">
        <v>60</v>
      </c>
      <c r="G28" s="88">
        <v>0</v>
      </c>
      <c r="H28" s="86"/>
      <c r="I28" s="85"/>
      <c r="J28" s="85"/>
      <c r="K28" s="85"/>
      <c r="L28" s="85"/>
      <c r="M28" s="85"/>
    </row>
    <row r="29" spans="1:25" s="6" customFormat="1" x14ac:dyDescent="0.25">
      <c r="B29" s="86"/>
      <c r="C29" s="86"/>
      <c r="D29" s="86"/>
      <c r="E29" s="86"/>
      <c r="F29" s="88" t="s">
        <v>58</v>
      </c>
      <c r="G29" s="88">
        <v>0</v>
      </c>
      <c r="H29" s="86"/>
      <c r="I29" s="85"/>
      <c r="J29" s="85"/>
      <c r="K29" s="85"/>
      <c r="L29" s="85"/>
      <c r="M29" s="85"/>
    </row>
    <row r="30" spans="1:25" s="6" customFormat="1" x14ac:dyDescent="0.25">
      <c r="B30" s="86"/>
      <c r="C30" s="90"/>
      <c r="D30" s="90"/>
      <c r="E30" s="86"/>
      <c r="F30" s="89" t="s">
        <v>61</v>
      </c>
      <c r="G30" s="89">
        <f>SUM(G27:G29)</f>
        <v>0</v>
      </c>
      <c r="H30" s="86"/>
      <c r="I30" s="85" t="e">
        <f>I22/G30</f>
        <v>#DIV/0!</v>
      </c>
      <c r="J30" s="85"/>
      <c r="K30" s="85"/>
      <c r="L30" s="85"/>
      <c r="M30" s="85"/>
      <c r="O30" s="41"/>
      <c r="P30" s="41"/>
      <c r="Q30" s="41"/>
      <c r="R30" s="41"/>
    </row>
    <row r="31" spans="1:25" s="6" customFormat="1" x14ac:dyDescent="0.25">
      <c r="B31" s="86"/>
      <c r="C31" s="90"/>
      <c r="D31" s="90"/>
      <c r="E31" s="86"/>
      <c r="F31" s="89" t="s">
        <v>62</v>
      </c>
      <c r="G31" s="88">
        <f>G30</f>
        <v>0</v>
      </c>
      <c r="H31" s="86" t="e">
        <f>G30/G31</f>
        <v>#DIV/0!</v>
      </c>
      <c r="I31" s="85" t="s">
        <v>43</v>
      </c>
      <c r="J31" s="85"/>
      <c r="K31" s="85"/>
      <c r="L31" s="85"/>
      <c r="M31" s="85"/>
    </row>
    <row r="32" spans="1:25" s="6" customFormat="1" x14ac:dyDescent="0.25">
      <c r="B32" s="86"/>
      <c r="C32" s="90"/>
      <c r="D32" s="90"/>
      <c r="E32" s="86"/>
      <c r="F32" s="88" t="s">
        <v>41</v>
      </c>
      <c r="G32" s="88">
        <v>10000</v>
      </c>
      <c r="H32" s="86"/>
      <c r="I32" s="85"/>
      <c r="J32" s="85"/>
      <c r="K32" s="85"/>
      <c r="L32" s="85"/>
      <c r="M32" s="85"/>
    </row>
    <row r="33" spans="2:21" s="6" customFormat="1" x14ac:dyDescent="0.25">
      <c r="B33" s="86"/>
      <c r="C33" s="90"/>
      <c r="D33" s="90"/>
      <c r="E33" s="86"/>
      <c r="F33" s="89" t="s">
        <v>42</v>
      </c>
      <c r="G33" s="89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</row>
    <row r="34" spans="2:21" s="6" customFormat="1" x14ac:dyDescent="0.25">
      <c r="B34" s="86"/>
      <c r="C34" s="90"/>
      <c r="D34" s="90"/>
      <c r="E34" s="86"/>
      <c r="F34" s="89" t="s">
        <v>20</v>
      </c>
      <c r="G34" s="89">
        <f>G33*90%</f>
        <v>3546000</v>
      </c>
      <c r="H34" s="86"/>
      <c r="I34" s="85"/>
      <c r="J34" s="85"/>
      <c r="K34" s="85"/>
      <c r="L34" s="85"/>
      <c r="M34" s="85"/>
    </row>
    <row r="35" spans="2:21" s="6" customFormat="1" x14ac:dyDescent="0.25">
      <c r="B35" s="86"/>
      <c r="C35" s="90"/>
      <c r="D35" s="90"/>
      <c r="E35" s="86"/>
      <c r="F35" s="89" t="s">
        <v>21</v>
      </c>
      <c r="G35" s="89">
        <f>G33*80%</f>
        <v>3152000</v>
      </c>
      <c r="H35" s="86"/>
      <c r="I35" s="85"/>
      <c r="J35" s="85"/>
      <c r="K35" s="85"/>
      <c r="L35" s="85"/>
      <c r="M35" s="85"/>
    </row>
    <row r="36" spans="2:21" x14ac:dyDescent="0.25">
      <c r="B36" s="90"/>
      <c r="C36" s="90"/>
      <c r="D36" s="90"/>
      <c r="E36" s="90"/>
      <c r="F36" s="90"/>
      <c r="G36" s="90"/>
      <c r="H36" s="90"/>
    </row>
    <row r="37" spans="2:21" x14ac:dyDescent="0.25">
      <c r="B37" s="90"/>
      <c r="C37" s="90"/>
      <c r="D37" s="90"/>
      <c r="E37" s="90"/>
      <c r="F37" s="90"/>
      <c r="G37" s="90"/>
      <c r="H37" s="90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90"/>
      <c r="C38" s="90"/>
      <c r="D38" s="90"/>
      <c r="E38" s="90"/>
      <c r="F38" s="90"/>
      <c r="G38" s="90"/>
      <c r="H38" s="90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90"/>
      <c r="C39" s="90"/>
      <c r="D39" s="90"/>
      <c r="E39" s="90"/>
      <c r="F39" s="90"/>
      <c r="G39" s="90"/>
      <c r="H39" s="90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90"/>
      <c r="C40" s="90"/>
      <c r="D40" s="90"/>
      <c r="E40" s="90"/>
      <c r="F40" s="90"/>
      <c r="G40" s="90"/>
      <c r="H40" s="90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90"/>
      <c r="C41" s="90"/>
      <c r="D41" s="90"/>
      <c r="E41" s="90"/>
      <c r="F41" s="90"/>
      <c r="G41" s="90"/>
      <c r="H41" s="90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90"/>
      <c r="C42" s="90"/>
      <c r="D42" s="90"/>
      <c r="E42" s="90"/>
      <c r="F42" s="90"/>
      <c r="G42" s="90"/>
      <c r="H42" s="90"/>
      <c r="N42" s="6"/>
      <c r="O42" s="41"/>
      <c r="P42" s="41"/>
      <c r="Q42" s="41"/>
      <c r="R42" s="41"/>
      <c r="S42" s="6"/>
      <c r="T42" s="6"/>
      <c r="U42" s="6"/>
    </row>
    <row r="43" spans="2:21" x14ac:dyDescent="0.25">
      <c r="B43" s="90"/>
      <c r="C43" s="90"/>
      <c r="D43" s="90"/>
      <c r="E43" s="90"/>
      <c r="F43" s="90"/>
      <c r="G43" s="90"/>
      <c r="H43" s="90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90"/>
      <c r="C44" s="90"/>
      <c r="D44" s="90"/>
      <c r="E44" s="90"/>
      <c r="F44" s="90"/>
      <c r="G44" s="90"/>
      <c r="H44" s="90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41"/>
      <c r="P52" s="41"/>
      <c r="Q52" s="41"/>
      <c r="R52" s="41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9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116" t="s">
        <v>57</v>
      </c>
      <c r="G117" s="116"/>
      <c r="H117" s="116"/>
      <c r="I117" s="116"/>
      <c r="J117" s="116"/>
      <c r="K117" s="116"/>
      <c r="L117" s="116"/>
      <c r="M117" s="116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abSelected="1" topLeftCell="A219" workbookViewId="0">
      <selection activeCell="A235" sqref="A2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R15:U50"/>
  <sheetViews>
    <sheetView topLeftCell="A22" workbookViewId="0">
      <selection activeCell="U16" sqref="U16"/>
    </sheetView>
  </sheetViews>
  <sheetFormatPr defaultRowHeight="15" x14ac:dyDescent="0.25"/>
  <sheetData>
    <row r="15" spans="20:21" x14ac:dyDescent="0.25">
      <c r="T15" t="s">
        <v>75</v>
      </c>
      <c r="U15">
        <v>1</v>
      </c>
    </row>
    <row r="50" spans="18:19" x14ac:dyDescent="0.25">
      <c r="R50" t="s">
        <v>75</v>
      </c>
      <c r="S50">
        <v>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Rates</vt:lpstr>
      <vt:lpstr>Area Page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2024-11-23T04:35:17Z</dcterms:modified>
</cp:coreProperties>
</file>