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S19" i="13" l="1"/>
  <c r="V17" i="14" l="1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Q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<sst xmlns="http://schemas.openxmlformats.org/spreadsheetml/2006/main" count="49" uniqueCount="42">
  <si>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</si>
  <si>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</si>
  <si>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</si>
  <si>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</si>
  <si>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</si>
  <si>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</si>
  <si>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</si>
  <si>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</si>
  <si>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</si>
  <si>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</si>
  <si>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</si>
  <si>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</si>
  <si>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</si>
  <si>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</si>
  <si>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</si>
  <si>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</si>
  <si>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</si>
  <si>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</si>
  <si>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</si>
  <si>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</si>
  <si>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</si>
  <si>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</si>
  <si>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</si>
  <si>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</si>
  <si>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</si>
  <si>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</si>
  <si>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</si>
  <si>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</si>
  <si>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</si>
  <si>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</si>
  <si>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</si>
  <si>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</si>
  <si>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</si>
  <si>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</si>
  <si>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</si>
  <si>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</si>
  <si>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</si>
  <si>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</si>
  <si>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Union Bank of India ( UBI-GOREGAON (EAST) - Sheela Shubhsh Sail</t>
  </si>
  <si>
    <t>Agree BUA</t>
  </si>
  <si>
    <t>As per OC</t>
  </si>
  <si>
    <t>rate on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</si>
</sst>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172665</xdr:colOff>
      <xdr:row>41</xdr:row>
      <xdr:rowOff>20079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A53F92F-410A-4ED3-B847-A410926E4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07065" cy="7373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286981</xdr:colOff>
      <xdr:row>41</xdr:row>
      <xdr:rowOff>134299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BCADD82-B54F-489D-BA8E-9B1D75BE7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21381" cy="6801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258402</xdr:colOff>
      <xdr:row>46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AFFA58F-3FA4-44B8-A23E-D805F287A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92802" cy="8688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172665</xdr:colOff>
      <xdr:row>48</xdr:row>
      <xdr:rowOff>115519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E72690D-F73E-493F-9180-2F42AF0FD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07065" cy="8735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325086</xdr:colOff>
      <xdr:row>53</xdr:row>
      <xdr:rowOff>1223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C2644FC-8AEA-4C92-890B-843E47BCE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59486" cy="87642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86928</xdr:colOff>
      <xdr:row>45</xdr:row>
      <xdr:rowOff>182197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8ED7DCA-C4F0-411C-99A6-E8F4D1E01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621328" cy="8754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248876</xdr:colOff>
      <xdr:row>47</xdr:row>
      <xdr:rowOff>39328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CF467F5-0CB8-4643-ADF3-1F8C42AD2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83276" cy="88023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182191</xdr:colOff>
      <xdr:row>46</xdr:row>
      <xdr:rowOff>163144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D872DD0-1314-4002-A820-96674FF77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16591" cy="87356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201244</xdr:colOff>
      <xdr:row>46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4E3A653-20C4-4AB8-B8F6-A8E3B4166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35644" cy="868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topLeftCell="H25" zoomScaleNormal="100" workbookViewId="0">
      <selection activeCell="W36" sqref="W3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14" si="0">N3</f>
        <v>0</v>
      </c>
      <c r="B3" s="44">
        <f t="shared" ref="B3:B14" si="1">Q3</f>
        <v>426</v>
      </c>
      <c r="C3" s="44">
        <f>B3*1.2</f>
        <v>511.2</v>
      </c>
      <c r="D3" s="44">
        <f t="shared" ref="D3:D14" si="2">C3*1.2</f>
        <v>613.43999999999994</v>
      </c>
      <c r="E3" s="45">
        <f t="shared" ref="E3:E14" si="3">R3</f>
        <v>9040000</v>
      </c>
      <c r="F3" s="44">
        <f t="shared" ref="F3:F14" si="4">ROUND((E3/B3),0)</f>
        <v>21221</v>
      </c>
      <c r="G3" s="44">
        <f t="shared" ref="G3:G14" si="5">ROUND((E3/C3),0)</f>
        <v>17684</v>
      </c>
      <c r="H3" s="44">
        <f t="shared" ref="H3:H14" si="6">ROUND((E3/D3),0)</f>
        <v>14737</v>
      </c>
      <c r="I3" s="44" t="e">
        <f>#REF!</f>
        <v>#REF!</v>
      </c>
      <c r="J3" s="44">
        <f t="shared" ref="J3:J14" si="7">S3</f>
        <v>0</v>
      </c>
      <c r="O3" s="46">
        <v>0</v>
      </c>
      <c r="P3" s="46">
        <f t="shared" ref="P3:Q14" si="8">O3/1.2</f>
        <v>0</v>
      </c>
      <c r="Q3" s="46">
        <v>426</v>
      </c>
      <c r="R3" s="47">
        <v>9040000</v>
      </c>
    </row>
    <row r="4" spans="1:20" s="46" customFormat="1" x14ac:dyDescent="0.25">
      <c r="A4" s="44">
        <f t="shared" ref="A4:A9" si="9">N4</f>
        <v>0</v>
      </c>
      <c r="B4" s="44">
        <f t="shared" ref="B4:B9" si="10">Q4</f>
        <v>663.33333333333337</v>
      </c>
      <c r="C4" s="44">
        <f t="shared" ref="C4:C9" si="11">B4*1.2</f>
        <v>796</v>
      </c>
      <c r="D4" s="44">
        <f t="shared" ref="D4:D9" si="12">C4*1.2</f>
        <v>955.19999999999993</v>
      </c>
      <c r="E4" s="45">
        <f t="shared" ref="E4:E9" si="13">R4</f>
        <v>15700000</v>
      </c>
      <c r="F4" s="44">
        <f t="shared" ref="F4:F9" si="14">ROUND((E4/B4),0)</f>
        <v>23668</v>
      </c>
      <c r="G4" s="44">
        <f t="shared" ref="G4:G9" si="15">ROUND((E4/C4),0)</f>
        <v>19724</v>
      </c>
      <c r="H4" s="44">
        <f t="shared" ref="H4:H9" si="16">ROUND((E4/D4),0)</f>
        <v>16436</v>
      </c>
      <c r="I4" s="44" t="e">
        <f>#REF!</f>
        <v>#REF!</v>
      </c>
      <c r="J4" s="44">
        <f t="shared" ref="J4:J9" si="17">S4</f>
        <v>0</v>
      </c>
      <c r="O4" s="46">
        <v>0</v>
      </c>
      <c r="P4" s="46">
        <v>796</v>
      </c>
      <c r="Q4" s="46">
        <f t="shared" ref="Q4:Q9" si="18">P4/1.2</f>
        <v>663.33333333333337</v>
      </c>
      <c r="R4" s="47">
        <v>15700000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ref="P5:P9" si="19">O5/1.2</f>
        <v>0</v>
      </c>
      <c r="Q5">
        <f t="shared" si="18"/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9"/>
        <v>0</v>
      </c>
      <c r="Q6">
        <f t="shared" si="18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9"/>
        <v>0</v>
      </c>
      <c r="Q7">
        <f t="shared" si="18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9"/>
        <v>0</v>
      </c>
      <c r="Q8">
        <f t="shared" si="18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9"/>
        <v>0</v>
      </c>
      <c r="Q9">
        <f t="shared" si="18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8" si="32">N16</f>
        <v>0</v>
      </c>
      <c r="B16" s="4">
        <f t="shared" ref="B16:B28" si="33">Q16</f>
        <v>390</v>
      </c>
      <c r="C16" s="4">
        <f>B16*1.2</f>
        <v>468</v>
      </c>
      <c r="D16" s="4">
        <f t="shared" ref="D16:D28" si="34">C16*1.2</f>
        <v>561.6</v>
      </c>
      <c r="E16" s="5">
        <f t="shared" ref="E16:E28" si="35">R16</f>
        <v>9500000</v>
      </c>
      <c r="F16" s="9">
        <f t="shared" ref="F16:F28" si="36">ROUND((E16/B16),0)</f>
        <v>24359</v>
      </c>
      <c r="G16" s="9">
        <f t="shared" ref="G16:G28" si="37">ROUND((E16/C16),0)</f>
        <v>20299</v>
      </c>
      <c r="H16" s="9">
        <f t="shared" ref="H16:H28" si="38">ROUND((E16/D16),0)</f>
        <v>16916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390</v>
      </c>
      <c r="R16" s="2">
        <v>9500000</v>
      </c>
    </row>
    <row r="17" spans="1:24" x14ac:dyDescent="0.25">
      <c r="A17" s="4">
        <f t="shared" si="32"/>
        <v>0</v>
      </c>
      <c r="B17" s="4">
        <f t="shared" si="33"/>
        <v>451</v>
      </c>
      <c r="C17" s="4">
        <f t="shared" ref="C17:C28" si="41">B17*1.2</f>
        <v>541.19999999999993</v>
      </c>
      <c r="D17" s="4">
        <f t="shared" si="34"/>
        <v>649.43999999999994</v>
      </c>
      <c r="E17" s="5">
        <f t="shared" si="35"/>
        <v>13900000</v>
      </c>
      <c r="F17" s="9">
        <f t="shared" si="36"/>
        <v>30820</v>
      </c>
      <c r="G17" s="9">
        <f t="shared" si="37"/>
        <v>25684</v>
      </c>
      <c r="H17" s="9">
        <f t="shared" si="38"/>
        <v>21403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451</v>
      </c>
      <c r="R17" s="2">
        <v>13900000</v>
      </c>
    </row>
    <row r="18" spans="1:24" x14ac:dyDescent="0.25">
      <c r="A18" s="4">
        <f t="shared" si="32"/>
        <v>0</v>
      </c>
      <c r="B18" s="4">
        <f t="shared" si="33"/>
        <v>600</v>
      </c>
      <c r="C18" s="4">
        <f t="shared" si="41"/>
        <v>720</v>
      </c>
      <c r="D18" s="4">
        <f t="shared" si="34"/>
        <v>864</v>
      </c>
      <c r="E18" s="5">
        <f t="shared" si="35"/>
        <v>21000000</v>
      </c>
      <c r="F18" s="9">
        <f t="shared" si="36"/>
        <v>35000</v>
      </c>
      <c r="G18" s="9">
        <f t="shared" si="37"/>
        <v>29167</v>
      </c>
      <c r="H18" s="9">
        <f t="shared" si="38"/>
        <v>24306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600</v>
      </c>
      <c r="R18" s="2">
        <v>21000000</v>
      </c>
    </row>
    <row r="19" spans="1:24" s="46" customFormat="1" x14ac:dyDescent="0.25">
      <c r="A19" s="44">
        <f t="shared" si="32"/>
        <v>0</v>
      </c>
      <c r="B19" s="44">
        <f t="shared" si="33"/>
        <v>729.16666666666674</v>
      </c>
      <c r="C19" s="44">
        <f t="shared" si="41"/>
        <v>875.00000000000011</v>
      </c>
      <c r="D19" s="44">
        <f t="shared" si="34"/>
        <v>1050</v>
      </c>
      <c r="E19" s="45">
        <f t="shared" si="35"/>
        <v>21000000</v>
      </c>
      <c r="F19" s="44">
        <f t="shared" si="36"/>
        <v>28800</v>
      </c>
      <c r="G19" s="44">
        <f t="shared" si="37"/>
        <v>24000</v>
      </c>
      <c r="H19" s="44">
        <f t="shared" si="38"/>
        <v>20000</v>
      </c>
      <c r="I19" s="44" t="e">
        <f>#REF!</f>
        <v>#REF!</v>
      </c>
      <c r="J19" s="44">
        <f t="shared" si="39"/>
        <v>0</v>
      </c>
      <c r="O19" s="46">
        <v>0</v>
      </c>
      <c r="P19" s="46">
        <v>875</v>
      </c>
      <c r="Q19" s="46">
        <f t="shared" si="40"/>
        <v>729.16666666666674</v>
      </c>
      <c r="R19" s="47">
        <v>21000000</v>
      </c>
    </row>
    <row r="20" spans="1:24" x14ac:dyDescent="0.25">
      <c r="A20" s="4">
        <f t="shared" si="32"/>
        <v>0</v>
      </c>
      <c r="B20" s="4">
        <f t="shared" si="33"/>
        <v>355</v>
      </c>
      <c r="C20" s="4">
        <f t="shared" si="41"/>
        <v>426</v>
      </c>
      <c r="D20" s="4">
        <f t="shared" si="34"/>
        <v>511.2</v>
      </c>
      <c r="E20" s="5">
        <f t="shared" si="35"/>
        <v>9000000</v>
      </c>
      <c r="F20" s="9">
        <f t="shared" si="36"/>
        <v>25352</v>
      </c>
      <c r="G20" s="9">
        <f t="shared" si="37"/>
        <v>21127</v>
      </c>
      <c r="H20" s="9">
        <f t="shared" si="38"/>
        <v>17606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355</v>
      </c>
      <c r="R20" s="2">
        <v>9000000</v>
      </c>
    </row>
    <row r="21" spans="1:24" s="46" customFormat="1" x14ac:dyDescent="0.25">
      <c r="A21" s="44">
        <f t="shared" si="32"/>
        <v>0</v>
      </c>
      <c r="B21" s="44">
        <f t="shared" si="33"/>
        <v>425</v>
      </c>
      <c r="C21" s="44">
        <f t="shared" si="41"/>
        <v>510</v>
      </c>
      <c r="D21" s="44">
        <f t="shared" si="34"/>
        <v>612</v>
      </c>
      <c r="E21" s="45">
        <f t="shared" si="35"/>
        <v>11500000</v>
      </c>
      <c r="F21" s="44">
        <f t="shared" si="36"/>
        <v>27059</v>
      </c>
      <c r="G21" s="44">
        <f t="shared" si="37"/>
        <v>22549</v>
      </c>
      <c r="H21" s="44">
        <f t="shared" si="38"/>
        <v>18791</v>
      </c>
      <c r="I21" s="44" t="e">
        <f>#REF!</f>
        <v>#REF!</v>
      </c>
      <c r="J21" s="44">
        <f t="shared" si="39"/>
        <v>0</v>
      </c>
      <c r="O21" s="46">
        <v>0</v>
      </c>
      <c r="P21" s="46">
        <f t="shared" si="40"/>
        <v>0</v>
      </c>
      <c r="Q21" s="46">
        <v>425</v>
      </c>
      <c r="R21" s="47">
        <v>11500000</v>
      </c>
    </row>
    <row r="22" spans="1:24" x14ac:dyDescent="0.25">
      <c r="A22" s="4">
        <f t="shared" ref="A22:A24" si="42">N22</f>
        <v>0</v>
      </c>
      <c r="B22" s="4">
        <f t="shared" ref="B22:B24" si="43">Q22</f>
        <v>673</v>
      </c>
      <c r="C22" s="4">
        <f t="shared" ref="C22:C24" si="44">B22*1.2</f>
        <v>807.6</v>
      </c>
      <c r="D22" s="4">
        <f t="shared" ref="D22:D24" si="45">C22*1.2</f>
        <v>969.12</v>
      </c>
      <c r="E22" s="5">
        <f t="shared" ref="E22:E24" si="46">R22</f>
        <v>18000000</v>
      </c>
      <c r="F22" s="9">
        <f t="shared" ref="F22:F24" si="47">ROUND((E22/B22),0)</f>
        <v>26746</v>
      </c>
      <c r="G22" s="9">
        <f t="shared" ref="G22:G24" si="48">ROUND((E22/C22),0)</f>
        <v>22288</v>
      </c>
      <c r="H22" s="9">
        <f t="shared" ref="H22:H24" si="49">ROUND((E22/D22),0)</f>
        <v>18574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v>673</v>
      </c>
      <c r="R22" s="2">
        <v>18000000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ref="Q23:Q24" si="52">P23/1.2</f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21300</v>
      </c>
      <c r="X29" s="20" t="s">
        <v>41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18800</v>
      </c>
      <c r="X31" s="22"/>
    </row>
    <row r="32" spans="1:24" ht="15.75" x14ac:dyDescent="0.25">
      <c r="F32" s="7" t="s">
        <v>39</v>
      </c>
      <c r="G32" s="6">
        <v>730</v>
      </c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5" ht="15.75" x14ac:dyDescent="0.25">
      <c r="S33" s="10"/>
      <c r="T33" s="10"/>
      <c r="U33" s="17" t="s">
        <v>17</v>
      </c>
      <c r="V33" s="23"/>
      <c r="W33" s="24">
        <f>X33-X34</f>
        <v>38</v>
      </c>
      <c r="X33" s="25">
        <v>2025</v>
      </c>
    </row>
    <row r="34" spans="15:25" ht="15.75" x14ac:dyDescent="0.25">
      <c r="S34" s="10"/>
      <c r="T34" s="10"/>
      <c r="U34" s="17" t="s">
        <v>18</v>
      </c>
      <c r="V34" s="23"/>
      <c r="W34" s="24">
        <f>W35-W33</f>
        <v>22</v>
      </c>
      <c r="X34" s="31">
        <v>1987</v>
      </c>
      <c r="Y34" t="s">
        <v>40</v>
      </c>
    </row>
    <row r="35" spans="1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5" ht="39" customHeight="1" x14ac:dyDescent="0.25">
      <c r="P36" s="42" t="s">
        <v>38</v>
      </c>
      <c r="Q36" s="42"/>
      <c r="R36" s="42"/>
      <c r="S36" s="42"/>
      <c r="T36" s="43"/>
      <c r="U36" s="21" t="s">
        <v>20</v>
      </c>
      <c r="V36" s="23"/>
      <c r="W36" s="24">
        <f>90*W33/W35</f>
        <v>57</v>
      </c>
      <c r="X36" s="24"/>
    </row>
    <row r="37" spans="15:25" ht="15.75" x14ac:dyDescent="0.25">
      <c r="U37" s="17"/>
      <c r="V37" s="26"/>
      <c r="W37" s="27">
        <f>W36%</f>
        <v>0.56999999999999995</v>
      </c>
      <c r="X37" s="27"/>
    </row>
    <row r="38" spans="15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1424.9999999999998</v>
      </c>
      <c r="X38" s="22"/>
    </row>
    <row r="39" spans="1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1075.0000000000002</v>
      </c>
      <c r="X39" s="22"/>
    </row>
    <row r="40" spans="15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18800</v>
      </c>
      <c r="X40" s="22"/>
    </row>
    <row r="41" spans="15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15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19875</v>
      </c>
      <c r="X42" s="22"/>
    </row>
    <row r="43" spans="15:25" ht="15.75" x14ac:dyDescent="0.25">
      <c r="S43" s="10"/>
      <c r="T43" s="10"/>
      <c r="U43" s="23"/>
      <c r="V43" s="23"/>
      <c r="W43" s="24"/>
      <c r="X43" s="24"/>
    </row>
    <row r="44" spans="15:25" ht="15.75" x14ac:dyDescent="0.25">
      <c r="S44" s="10"/>
      <c r="T44" s="10"/>
      <c r="U44" s="28" t="s">
        <v>32</v>
      </c>
      <c r="V44" s="30"/>
      <c r="W44" s="25">
        <v>730</v>
      </c>
      <c r="X44" s="24"/>
    </row>
    <row r="45" spans="15:25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14508750</v>
      </c>
      <c r="X45" s="33"/>
    </row>
    <row r="46" spans="15:25" ht="15.75" x14ac:dyDescent="0.25">
      <c r="S46" s="11"/>
      <c r="T46" s="10"/>
      <c r="U46" s="17" t="s">
        <v>25</v>
      </c>
      <c r="V46" s="23"/>
      <c r="W46" s="34">
        <f>W45*0.9</f>
        <v>13057875</v>
      </c>
      <c r="X46" s="35"/>
    </row>
    <row r="47" spans="15:25" ht="15.75" x14ac:dyDescent="0.25">
      <c r="S47" s="10"/>
      <c r="T47" s="10"/>
      <c r="U47" s="17" t="s">
        <v>26</v>
      </c>
      <c r="V47" s="23"/>
      <c r="W47" s="34">
        <f>W45*0.8</f>
        <v>11607000</v>
      </c>
      <c r="X47" s="34"/>
    </row>
    <row r="48" spans="1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1825000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30226.5625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6:S44"/>
  <sheetViews>
    <sheetView topLeftCell="A7" zoomScaleNormal="100" workbookViewId="0">
      <selection activeCell="R22" sqref="R22"/>
    </sheetView>
  </sheetViews>
  <sheetFormatPr defaultRowHeight="15" x14ac:dyDescent="0.25"/>
  <cols>
    <col min="19" max="19" width="14.28515625" customWidth="1"/>
  </cols>
  <sheetData>
    <row r="16" spans="19:19" x14ac:dyDescent="0.25">
      <c r="S16">
        <v>8500000</v>
      </c>
    </row>
    <row r="17" spans="19:19" x14ac:dyDescent="0.25">
      <c r="S17">
        <v>510000</v>
      </c>
    </row>
    <row r="18" spans="19:19" x14ac:dyDescent="0.25">
      <c r="S18">
        <v>30000</v>
      </c>
    </row>
    <row r="19" spans="19:19" x14ac:dyDescent="0.25">
      <c r="S19">
        <f>SUM(S16:S18)</f>
        <v>9040000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7:V17"/>
  <sheetViews>
    <sheetView topLeftCell="A6" workbookViewId="0">
      <selection activeCell="V18" sqref="V18"/>
    </sheetView>
  </sheetViews>
  <sheetFormatPr defaultRowHeight="15" x14ac:dyDescent="0.25"/>
  <sheetData>
    <row r="17" spans="21:22" x14ac:dyDescent="0.25">
      <c r="U17">
        <v>73.989999999999995</v>
      </c>
      <c r="V17">
        <f>U17*10.764</f>
        <v>796.42835999999988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9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PJ</cp:lastModifiedBy>
  <cp:lastPrinted>2019-11-05T06:14:02Z</cp:lastPrinted>
  <dcterms:created xsi:type="dcterms:W3CDTF">2018-02-17T10:36:41Z</dcterms:created>
  <dcterms:modified xsi:type="dcterms:W3CDTF">2025-01-04T23:27:57Z</dcterms:modified>
</cp:coreProperties>
</file>