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BO Sanpada\Clitty Shaju\"/>
    </mc:Choice>
  </mc:AlternateContent>
  <xr:revisionPtr revIDLastSave="0" documentId="13_ncr:1_{1D438959-E58D-42DF-BA52-62789EE55473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Q4" i="4" l="1"/>
  <c r="P4" i="4"/>
  <c r="G3" i="4"/>
  <c r="H3" i="4"/>
  <c r="C3" i="4"/>
  <c r="C4" i="4"/>
  <c r="C5" i="4"/>
  <c r="H2" i="4"/>
  <c r="G2" i="4"/>
  <c r="C2" i="4"/>
  <c r="Q3" i="4"/>
  <c r="P3" i="4"/>
  <c r="U2" i="4"/>
  <c r="P2" i="4"/>
  <c r="Q2" i="4"/>
  <c r="C27" i="23"/>
  <c r="C23" i="23"/>
  <c r="C22" i="23"/>
  <c r="C21" i="23"/>
  <c r="F11" i="23"/>
  <c r="I3" i="23"/>
  <c r="D2" i="25" l="1"/>
  <c r="D8" i="4"/>
  <c r="T4" i="4"/>
  <c r="T5" i="4"/>
  <c r="T6" i="4"/>
  <c r="I4" i="23" l="1"/>
  <c r="I5" i="23" s="1"/>
  <c r="I6" i="23" s="1"/>
  <c r="C26" i="23"/>
  <c r="D25" i="23"/>
  <c r="C25" i="23" s="1"/>
  <c r="C17" i="4" l="1"/>
  <c r="N23" i="4"/>
  <c r="G26" i="4"/>
  <c r="G34" i="4" s="1"/>
  <c r="C12" i="4"/>
  <c r="B11" i="4"/>
  <c r="C10" i="4"/>
  <c r="R5" i="4"/>
  <c r="R6" i="4"/>
  <c r="R7" i="4"/>
  <c r="R8" i="4"/>
  <c r="R9" i="4"/>
  <c r="R4" i="4"/>
  <c r="R3" i="4"/>
  <c r="T9" i="4"/>
  <c r="T8" i="4"/>
  <c r="T7" i="4"/>
  <c r="N25" i="4" l="1"/>
  <c r="T3" i="4"/>
  <c r="T2" i="4"/>
  <c r="T19" i="4" s="1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D3" i="4"/>
  <c r="D4" i="4"/>
  <c r="D5" i="4"/>
  <c r="D6" i="4"/>
  <c r="D7" i="4"/>
  <c r="D10" i="4"/>
  <c r="C13" i="4"/>
  <c r="D13" i="4" s="1"/>
  <c r="G31" i="4"/>
  <c r="G32" i="4" s="1"/>
  <c r="C15" i="4"/>
  <c r="D15" i="4" s="1"/>
  <c r="J15" i="4"/>
  <c r="I15" i="4"/>
  <c r="A15" i="4"/>
  <c r="C14" i="4"/>
  <c r="D14" i="4" s="1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A10" i="4"/>
  <c r="J9" i="4"/>
  <c r="A9" i="4"/>
  <c r="A8" i="4"/>
  <c r="A7" i="4"/>
  <c r="A6" i="4"/>
  <c r="A5" i="4"/>
  <c r="A4" i="4"/>
  <c r="A3" i="4"/>
  <c r="A2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6" i="23" l="1"/>
  <c r="C8" i="23"/>
  <c r="C6" i="23"/>
  <c r="C10" i="23" l="1"/>
  <c r="C11" i="23" s="1"/>
  <c r="C12" i="23" s="1"/>
  <c r="C13" i="23" s="1"/>
  <c r="C16" i="23" l="1"/>
  <c r="C19" i="23" s="1"/>
  <c r="F34" i="23" l="1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H35" i="23" l="1"/>
  <c r="F35" i="23"/>
  <c r="F36" i="23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<sst xmlns="http://schemas.openxmlformats.org/spreadsheetml/2006/main" count="108" uniqueCount="87">
  <si>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</si>
  <si>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</si>
  <si>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</si>
  <si>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</si>
  <si>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</si>
  <si>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</si>
  <si>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</si>
  <si>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</si>
  <si>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</si>
  <si>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</si>
  <si>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</si>
  <si>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</si>
  <si>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</si>
  <si>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</si>
  <si>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</si>
  <si>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</si>
  <si>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</si>
  <si>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</si>
  <si>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</si>
  <si>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</si>
  <si>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</si>
  <si>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</si>
  <si>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</si>
  <si>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</si>
  <si>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</si>
  <si>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</si>
  <si>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</si>
  <si>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</si>
  <si>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</si>
  <si>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</si>
  <si>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</si>
  <si>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</si>
  <si>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</si>
  <si>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</si>
  <si>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</si>
  <si>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</si>
  <si>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</si>
  <si>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</si>
  <si>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</si>
  <si>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</si>
  <si>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</si>
  <si>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</si>
  <si>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</si>
  <si>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</si>
  <si>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</si>
  <si>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</si>
  <si>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</si>
  <si>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</si>
  <si>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</si>
  <si>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</si>
  <si>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</si>
  <si>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</si>
  <si>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</si>
  <si>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</si>
  <si>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</si>
  <si>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</si>
  <si>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</si>
  <si>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</si>
  <si>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</si>
  <si>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</si>
  <si>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</si>
  <si>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</si>
  <si>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</si>
  <si>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</si>
  <si>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</si>
  <si>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</si>
  <si>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</si>
  <si>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</si>
  <si>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</si>
  <si>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</si>
  <si>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</si>
  <si>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</si>
  <si>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</si>
  <si>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new</t>
  </si>
  <si>
    <t>Mita Hasriuka Vira</t>
  </si>
  <si>
    <t>SBI (HLC CBD Belapur)</t>
  </si>
  <si>
    <t>Lead No. 12434</t>
  </si>
  <si>
    <t>SBI - (RBO Sanpada) - Mrs. Clitty Shaju - Residential Flat No. 406, 4th Floor, Building No C2, L &amp; T Seawoods - West Manor (Tower A &amp; B), Plot No. R-1, Sector 40, Seawoods - Darave Railway Station, Village - Nerul, Taluka - Nerul, District - Thane, Navi Mumbai, PIN - 400 706</t>
  </si>
  <si>
    <t>2 BHK</t>
  </si>
  <si>
    <t xml:space="preserve">Ancillary </t>
  </si>
  <si>
    <t xml:space="preserve">CA </t>
  </si>
  <si>
    <t>page</t>
  </si>
  <si>
    <t>RCA</t>
  </si>
  <si>
    <t>4th Flr</t>
  </si>
  <si>
    <t>Car Parking</t>
  </si>
  <si>
    <t>Total FMV</t>
  </si>
  <si>
    <t>Rate on Built up  area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</si>
</sst>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0" fillId="0" borderId="13" xfId="0" applyBorder="1"/>
    <xf numFmtId="0" fontId="11" fillId="0" borderId="13" xfId="0" applyFont="1" applyBorder="1" applyAlignment="1">
      <alignment wrapText="1"/>
    </xf>
    <xf numFmtId="0" fontId="0" fillId="0" borderId="14" xfId="0" applyBorder="1"/>
    <xf numFmtId="0" fontId="11" fillId="0" borderId="9" xfId="0" applyFont="1" applyBorder="1"/>
    <xf numFmtId="0" fontId="0" fillId="0" borderId="15" xfId="0" applyBorder="1"/>
    <xf numFmtId="0" fontId="0" fillId="0" borderId="10" xfId="0" applyBorder="1"/>
    <xf numFmtId="0" fontId="11" fillId="0" borderId="16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1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1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2" fillId="0" borderId="8" xfId="0" applyFont="1" applyBorder="1"/>
    <xf numFmtId="164" fontId="0" fillId="2" borderId="8" xfId="0" applyNumberFormat="1" applyFill="1" applyBorder="1"/>
    <xf numFmtId="0" fontId="11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1" fillId="0" borderId="0" xfId="0" applyFont="1" applyAlignment="1">
      <alignment horizontal="right" wrapText="1"/>
    </xf>
    <xf numFmtId="1" fontId="0" fillId="0" borderId="0" xfId="0" applyNumberFormat="1"/>
    <xf numFmtId="0" fontId="13" fillId="2" borderId="0" xfId="0" applyFont="1" applyFill="1"/>
    <xf numFmtId="0" fontId="2" fillId="2" borderId="0" xfId="0" applyFont="1" applyFill="1"/>
    <xf numFmtId="1" fontId="2" fillId="0" borderId="0" xfId="0" applyNumberFormat="1" applyFont="1"/>
    <xf numFmtId="0" fontId="6" fillId="0" borderId="0" xfId="0" applyFont="1" applyAlignment="1">
      <alignment horizontal="center"/>
    </xf>
    <xf numFmtId="1" fontId="2" fillId="2" borderId="0" xfId="0" applyNumberFormat="1" applyFon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3" fontId="4" fillId="2" borderId="0" xfId="0" applyNumberFormat="1" applyFont="1" applyFill="1"/>
    <xf numFmtId="2" fontId="2" fillId="2" borderId="0" xfId="0" applyNumberFormat="1" applyFont="1" applyFill="1"/>
    <xf numFmtId="43" fontId="0" fillId="0" borderId="0" xfId="1" applyFont="1" applyFill="1"/>
    <xf numFmtId="43" fontId="14" fillId="0" borderId="0" xfId="1" applyFont="1" applyFill="1"/>
    <xf numFmtId="43" fontId="14" fillId="0" borderId="8" xfId="1" applyFont="1" applyFill="1" applyBorder="1"/>
    <xf numFmtId="43" fontId="15" fillId="0" borderId="8" xfId="1" applyFont="1" applyFill="1" applyBorder="1"/>
    <xf numFmtId="0" fontId="14" fillId="0" borderId="0" xfId="0" applyFont="1"/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6" fillId="3" borderId="8" xfId="0" applyFont="1" applyFill="1" applyBorder="1" applyAlignment="1">
      <alignment horizontal="center"/>
    </xf>
    <xf numFmtId="0" fontId="14" fillId="3" borderId="0" xfId="0" applyFont="1" applyFill="1"/>
    <xf numFmtId="43" fontId="16" fillId="3" borderId="8" xfId="1" applyFont="1" applyFill="1" applyBorder="1"/>
    <xf numFmtId="43" fontId="14" fillId="3" borderId="0" xfId="0" applyNumberFormat="1" applyFont="1" applyFill="1"/>
    <xf numFmtId="0" fontId="0" fillId="2" borderId="0" xfId="0" applyFont="1" applyFill="1"/>
    <xf numFmtId="1" fontId="0" fillId="2" borderId="0" xfId="0" applyNumberFormat="1" applyFont="1" applyFill="1"/>
    <xf numFmtId="0" fontId="2" fillId="2" borderId="0" xfId="0" applyFont="1" applyFill="1" applyAlignment="1">
      <alignment horizontal="center"/>
    </xf>
    <xf numFmtId="0" fontId="2" fillId="2" borderId="4" xfId="0" applyFont="1" applyFill="1" applyBorder="1"/>
    <xf numFmtId="43" fontId="6" fillId="2" borderId="0" xfId="0" applyNumberFormat="1" applyFont="1" applyFill="1"/>
    <xf numFmtId="0" fontId="0" fillId="0" borderId="0" xfId="0" applyFill="1" applyAlignment="1">
      <alignment wrapText="1"/>
    </xf>
    <xf numFmtId="3" fontId="0" fillId="0" borderId="0" xfId="0" applyNumberFormat="1" applyFill="1"/>
    <xf numFmtId="4" fontId="0" fillId="0" borderId="0" xfId="0" applyNumberFormat="1" applyFill="1"/>
    <xf numFmtId="0" fontId="0" fillId="0" borderId="0" xfId="0" applyFill="1"/>
    <xf numFmtId="0" fontId="10" fillId="0" borderId="0" xfId="0" applyFont="1" applyFill="1" applyAlignment="1">
      <alignment vertical="center"/>
    </xf>
    <xf numFmtId="0" fontId="8" fillId="0" borderId="0" xfId="0" applyFont="1" applyFill="1"/>
    <xf numFmtId="0" fontId="9" fillId="0" borderId="0" xfId="0" applyFont="1" applyFill="1" applyAlignment="1">
      <alignment vertical="center"/>
    </xf>
    <xf numFmtId="0" fontId="0" fillId="0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0" fillId="0" borderId="0" xfId="0" applyFont="1" applyFill="1"/>
    <xf numFmtId="4" fontId="0" fillId="0" borderId="0" xfId="0" applyNumberFormat="1" applyFont="1" applyFill="1"/>
    <xf numFmtId="0" fontId="0" fillId="0" borderId="0" xfId="0" applyFont="1"/>
    <xf numFmtId="43" fontId="2" fillId="0" borderId="0" xfId="1" applyFont="1" applyFill="1" applyAlignment="1"/>
    <xf numFmtId="43" fontId="0" fillId="0" borderId="8" xfId="1" applyFont="1" applyFill="1" applyBorder="1"/>
    <xf numFmtId="4" fontId="0" fillId="2" borderId="0" xfId="0" applyNumberFormat="1" applyFont="1" applyFill="1"/>
    <xf numFmtId="43" fontId="0" fillId="2" borderId="0" xfId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9</xdr:row>
      <xdr:rowOff>123825</xdr:rowOff>
    </xdr:from>
    <xdr:to>
      <xdr:col>9</xdr:col>
      <xdr:colOff>561975</xdr:colOff>
      <xdr:row>34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0672B-DFE4-7125-F156-6D9D30F4C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38325"/>
          <a:ext cx="5734050" cy="47720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401042</xdr:colOff>
      <xdr:row>38</xdr:row>
      <xdr:rowOff>20063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AF4CF39-0E44-4227-9F8A-80A703BEB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06642" cy="725906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41</xdr:row>
      <xdr:rowOff>9525</xdr:rowOff>
    </xdr:from>
    <xdr:to>
      <xdr:col>14</xdr:col>
      <xdr:colOff>239345</xdr:colOff>
      <xdr:row>85</xdr:row>
      <xdr:rowOff>39274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B4CD19C-C909-4350-A294-C5826BD1A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7820025"/>
          <a:ext cx="8745170" cy="8411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11</xdr:col>
      <xdr:colOff>401042</xdr:colOff>
      <xdr:row>125</xdr:row>
      <xdr:rowOff>20063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C8123A-BA03-4E27-9DD5-CB0B91927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73500"/>
          <a:ext cx="7106642" cy="725906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128</xdr:row>
      <xdr:rowOff>57150</xdr:rowOff>
    </xdr:from>
    <xdr:to>
      <xdr:col>14</xdr:col>
      <xdr:colOff>277445</xdr:colOff>
      <xdr:row>172</xdr:row>
      <xdr:rowOff>86899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C66598D-67E9-42D2-B557-17B7CD924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24441150"/>
          <a:ext cx="8745170" cy="8411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11</xdr:col>
      <xdr:colOff>277199</xdr:colOff>
      <xdr:row>213</xdr:row>
      <xdr:rowOff>77248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2312E79-DCB0-49CA-B72C-D5633E6F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0"/>
          <a:ext cx="6982799" cy="7506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23</xdr:row>
      <xdr:rowOff>48243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E1359-7B2B-9B33-9404-FFE79D1D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4429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28</xdr:col>
      <xdr:colOff>92369</xdr:colOff>
      <xdr:row>55</xdr:row>
      <xdr:rowOff>143796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7A4EA20-D478-49AE-ACC3-E468600C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00"/>
          <a:ext cx="17161169" cy="58587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8"/>
      <c r="H1" s="48"/>
    </row>
    <row r="2" spans="2:17" ht="15.75" thickBot="1" x14ac:dyDescent="0.3">
      <c r="D2">
        <f>125170*0.1</f>
        <v>12517</v>
      </c>
      <c r="E2" s="42">
        <f>C3+D2</f>
        <v>135417</v>
      </c>
      <c r="G2" s="101" t="s">
        <v>45</v>
      </c>
      <c r="H2" s="102"/>
    </row>
    <row r="3" spans="2:17" ht="15.75" thickBot="1" x14ac:dyDescent="0.3">
      <c r="B3" s="34" t="s">
        <v>34</v>
      </c>
      <c r="C3" s="36">
        <v>122900</v>
      </c>
      <c r="D3" s="34"/>
      <c r="E3" s="34"/>
      <c r="F3" s="34"/>
      <c r="G3" s="49" t="s">
        <v>46</v>
      </c>
      <c r="H3" s="50" t="s">
        <v>47</v>
      </c>
      <c r="I3" s="51"/>
      <c r="K3" s="52" t="s">
        <v>48</v>
      </c>
      <c r="L3" s="53"/>
      <c r="N3" s="54" t="s">
        <v>49</v>
      </c>
      <c r="O3" s="55"/>
      <c r="P3" s="55"/>
      <c r="Q3" s="56"/>
    </row>
    <row r="4" spans="2:17" ht="27" thickBot="1" x14ac:dyDescent="0.3">
      <c r="B4" s="34" t="s">
        <v>35</v>
      </c>
      <c r="C4" s="36">
        <v>0</v>
      </c>
      <c r="D4" s="34"/>
      <c r="E4" s="34"/>
      <c r="F4" s="34"/>
      <c r="G4" s="57">
        <v>1</v>
      </c>
      <c r="H4" s="58">
        <v>0</v>
      </c>
      <c r="I4" s="59">
        <v>100</v>
      </c>
      <c r="K4" s="60" t="s">
        <v>25</v>
      </c>
      <c r="L4" s="61" t="s">
        <v>26</v>
      </c>
      <c r="N4" s="49" t="s">
        <v>46</v>
      </c>
      <c r="O4" s="62" t="s">
        <v>47</v>
      </c>
      <c r="P4" s="63"/>
    </row>
    <row r="5" spans="2:17" ht="15.75" thickBot="1" x14ac:dyDescent="0.3">
      <c r="B5" s="34" t="s">
        <v>50</v>
      </c>
      <c r="C5" s="37">
        <f>C3+C4</f>
        <v>122900</v>
      </c>
      <c r="D5" s="38" t="s">
        <v>36</v>
      </c>
      <c r="E5" s="39">
        <f>ROUND(C5/10.764,0)</f>
        <v>11418</v>
      </c>
      <c r="F5" s="38" t="s">
        <v>37</v>
      </c>
      <c r="G5" s="57">
        <v>2</v>
      </c>
      <c r="H5" s="58">
        <v>0</v>
      </c>
      <c r="I5" s="59">
        <v>100</v>
      </c>
      <c r="K5" s="59">
        <v>2554.8123374210331</v>
      </c>
      <c r="L5" s="64">
        <v>2248.2348569305091</v>
      </c>
      <c r="N5" s="57">
        <v>1</v>
      </c>
      <c r="O5" s="65">
        <v>0</v>
      </c>
      <c r="P5" s="59">
        <v>100</v>
      </c>
    </row>
    <row r="6" spans="2:17" ht="15.75" thickBot="1" x14ac:dyDescent="0.3">
      <c r="B6" s="34" t="s">
        <v>51</v>
      </c>
      <c r="C6" s="36">
        <v>49960</v>
      </c>
      <c r="D6" s="34"/>
      <c r="E6" s="34"/>
      <c r="F6" s="34"/>
      <c r="G6" s="57">
        <v>3</v>
      </c>
      <c r="H6" s="58">
        <v>5</v>
      </c>
      <c r="I6" s="59">
        <v>95</v>
      </c>
      <c r="K6" s="66" t="s">
        <v>2</v>
      </c>
      <c r="L6" s="67" t="s">
        <v>27</v>
      </c>
      <c r="N6" s="57">
        <v>2</v>
      </c>
      <c r="O6" s="65">
        <v>0</v>
      </c>
      <c r="P6" s="59">
        <v>100</v>
      </c>
    </row>
    <row r="7" spans="2:17" ht="15.75" thickBot="1" x14ac:dyDescent="0.3">
      <c r="B7" s="34" t="s">
        <v>52</v>
      </c>
      <c r="C7" s="37">
        <f>C5-C6</f>
        <v>72940</v>
      </c>
      <c r="D7" s="34"/>
      <c r="E7" s="34"/>
      <c r="F7" s="34"/>
      <c r="G7" s="57">
        <v>4</v>
      </c>
      <c r="H7" s="58">
        <v>5</v>
      </c>
      <c r="I7" s="59">
        <v>95</v>
      </c>
      <c r="K7" s="59" t="s">
        <v>29</v>
      </c>
      <c r="L7" s="64" t="s">
        <v>30</v>
      </c>
      <c r="N7" s="57">
        <v>3</v>
      </c>
      <c r="O7" s="65">
        <v>5</v>
      </c>
      <c r="P7" s="59">
        <v>95</v>
      </c>
    </row>
    <row r="8" spans="2:17" ht="15.75" thickBot="1" x14ac:dyDescent="0.3">
      <c r="B8" s="34" t="s">
        <v>53</v>
      </c>
      <c r="C8" s="68">
        <v>0</v>
      </c>
      <c r="D8" s="69">
        <f>1-C8</f>
        <v>1</v>
      </c>
      <c r="E8" s="34"/>
      <c r="F8" s="34"/>
      <c r="G8" s="57">
        <v>5</v>
      </c>
      <c r="H8" s="58">
        <v>5</v>
      </c>
      <c r="I8" s="59">
        <v>95</v>
      </c>
      <c r="K8" s="59"/>
      <c r="L8" s="64"/>
      <c r="N8" s="57">
        <v>4</v>
      </c>
      <c r="O8" s="65">
        <v>5</v>
      </c>
      <c r="P8" s="59">
        <v>95</v>
      </c>
    </row>
    <row r="9" spans="2:17" ht="15.75" thickBot="1" x14ac:dyDescent="0.3">
      <c r="B9" s="40" t="s">
        <v>54</v>
      </c>
      <c r="D9" s="37">
        <f>ROUND(C7*D8,0)</f>
        <v>72940</v>
      </c>
      <c r="E9" s="34"/>
      <c r="F9" s="34"/>
      <c r="G9" s="57">
        <v>6</v>
      </c>
      <c r="H9" s="58">
        <v>6</v>
      </c>
      <c r="I9" s="59">
        <v>94</v>
      </c>
      <c r="K9" s="70" t="s">
        <v>28</v>
      </c>
      <c r="L9" s="71">
        <v>0.05</v>
      </c>
      <c r="N9" s="57">
        <v>5</v>
      </c>
      <c r="O9" s="65">
        <v>5</v>
      </c>
      <c r="P9" s="59">
        <v>95</v>
      </c>
    </row>
    <row r="10" spans="2:17" ht="15.75" thickBot="1" x14ac:dyDescent="0.3">
      <c r="B10" s="34" t="s">
        <v>55</v>
      </c>
      <c r="C10" s="37">
        <f>C6+D9</f>
        <v>122900</v>
      </c>
      <c r="D10" s="38" t="s">
        <v>36</v>
      </c>
      <c r="E10" s="39">
        <f>ROUND(C10/10.764,0)</f>
        <v>11418</v>
      </c>
      <c r="F10" s="38" t="s">
        <v>37</v>
      </c>
      <c r="G10" s="57">
        <v>7</v>
      </c>
      <c r="H10" s="58">
        <v>7</v>
      </c>
      <c r="I10" s="59">
        <v>93</v>
      </c>
      <c r="K10" s="72" t="s">
        <v>31</v>
      </c>
      <c r="L10" s="71">
        <v>0.1</v>
      </c>
      <c r="N10" s="57">
        <v>6</v>
      </c>
      <c r="O10" s="65">
        <v>6.5</v>
      </c>
      <c r="P10" s="59">
        <f t="shared" ref="P10:P63" si="0">P9-1.5</f>
        <v>93.5</v>
      </c>
    </row>
    <row r="11" spans="2:17" ht="15.75" thickBot="1" x14ac:dyDescent="0.3">
      <c r="C11" s="41"/>
      <c r="G11" s="57">
        <v>8</v>
      </c>
      <c r="H11" s="58">
        <v>8</v>
      </c>
      <c r="I11" s="59">
        <v>92</v>
      </c>
      <c r="K11" s="59" t="s">
        <v>32</v>
      </c>
      <c r="L11" s="71">
        <v>0.15</v>
      </c>
      <c r="N11" s="57">
        <v>7</v>
      </c>
      <c r="O11" s="65">
        <v>8</v>
      </c>
      <c r="P11" s="59">
        <f t="shared" si="0"/>
        <v>92</v>
      </c>
    </row>
    <row r="12" spans="2:17" ht="15.75" thickBot="1" x14ac:dyDescent="0.3">
      <c r="B12" s="35" t="s">
        <v>38</v>
      </c>
      <c r="C12" s="43">
        <v>2024</v>
      </c>
      <c r="E12" s="42"/>
      <c r="G12" s="57">
        <v>9</v>
      </c>
      <c r="H12" s="58">
        <v>9</v>
      </c>
      <c r="I12" s="59">
        <v>91</v>
      </c>
      <c r="K12" s="73" t="s">
        <v>33</v>
      </c>
      <c r="L12" s="74">
        <v>0.2</v>
      </c>
      <c r="N12" s="57">
        <v>8</v>
      </c>
      <c r="O12" s="65">
        <v>9.5</v>
      </c>
      <c r="P12" s="59">
        <f t="shared" si="0"/>
        <v>90.5</v>
      </c>
    </row>
    <row r="13" spans="2:17" ht="15.75" thickBot="1" x14ac:dyDescent="0.3">
      <c r="B13" s="35" t="s">
        <v>39</v>
      </c>
      <c r="C13" s="43">
        <v>2024</v>
      </c>
      <c r="D13" s="42"/>
      <c r="G13" s="57">
        <v>10</v>
      </c>
      <c r="H13" s="58">
        <v>10</v>
      </c>
      <c r="I13" s="59">
        <v>90</v>
      </c>
      <c r="K13" s="75"/>
      <c r="L13" s="76"/>
      <c r="N13" s="57">
        <v>9</v>
      </c>
      <c r="O13" s="65">
        <v>11</v>
      </c>
      <c r="P13" s="59">
        <f t="shared" si="0"/>
        <v>89</v>
      </c>
    </row>
    <row r="14" spans="2:17" ht="15.75" thickBot="1" x14ac:dyDescent="0.3">
      <c r="B14" s="35" t="s">
        <v>40</v>
      </c>
      <c r="C14" s="43">
        <f>C12-C13</f>
        <v>0</v>
      </c>
      <c r="G14" s="57">
        <v>11</v>
      </c>
      <c r="H14" s="58">
        <v>11</v>
      </c>
      <c r="I14" s="59">
        <v>89</v>
      </c>
      <c r="K14" s="77"/>
      <c r="L14" s="78"/>
      <c r="N14" s="57">
        <v>10</v>
      </c>
      <c r="O14" s="65">
        <v>12.5</v>
      </c>
      <c r="P14" s="59">
        <f t="shared" si="0"/>
        <v>87.5</v>
      </c>
    </row>
    <row r="15" spans="2:17" ht="17.25" thickBot="1" x14ac:dyDescent="0.35">
      <c r="B15" s="79" t="s">
        <v>56</v>
      </c>
      <c r="C15" s="35">
        <f>60-C14</f>
        <v>60</v>
      </c>
      <c r="G15" s="57">
        <v>12</v>
      </c>
      <c r="H15" s="58">
        <v>12</v>
      </c>
      <c r="I15" s="59">
        <v>88</v>
      </c>
      <c r="N15" s="57">
        <v>11</v>
      </c>
      <c r="O15" s="65">
        <v>14</v>
      </c>
      <c r="P15" s="59">
        <f t="shared" si="0"/>
        <v>86</v>
      </c>
    </row>
    <row r="16" spans="2:17" ht="15.75" thickBot="1" x14ac:dyDescent="0.3">
      <c r="E16" s="42"/>
      <c r="G16" s="57">
        <v>13</v>
      </c>
      <c r="H16" s="58">
        <v>13</v>
      </c>
      <c r="I16" s="59">
        <v>87</v>
      </c>
      <c r="J16" s="42"/>
      <c r="N16" s="57">
        <v>12</v>
      </c>
      <c r="O16" s="65">
        <v>15.5</v>
      </c>
      <c r="P16" s="59">
        <f t="shared" si="0"/>
        <v>84.5</v>
      </c>
    </row>
    <row r="17" spans="1:16" ht="15.75" thickBot="1" x14ac:dyDescent="0.3">
      <c r="C17" s="42"/>
      <c r="G17" s="57">
        <v>14</v>
      </c>
      <c r="H17" s="58">
        <v>14</v>
      </c>
      <c r="I17" s="59">
        <v>86</v>
      </c>
      <c r="K17" s="42"/>
      <c r="L17" s="42"/>
      <c r="N17" s="57">
        <v>13</v>
      </c>
      <c r="O17" s="65">
        <v>17</v>
      </c>
      <c r="P17" s="59">
        <f t="shared" si="0"/>
        <v>83</v>
      </c>
    </row>
    <row r="18" spans="1:16" ht="15.75" thickBot="1" x14ac:dyDescent="0.3">
      <c r="G18" s="57">
        <v>15</v>
      </c>
      <c r="H18" s="58">
        <v>15</v>
      </c>
      <c r="I18" s="59">
        <v>85</v>
      </c>
      <c r="J18" s="42"/>
      <c r="L18" s="42"/>
      <c r="N18" s="57">
        <v>14</v>
      </c>
      <c r="O18" s="65">
        <v>18.5</v>
      </c>
      <c r="P18" s="59">
        <f t="shared" si="0"/>
        <v>81.5</v>
      </c>
    </row>
    <row r="19" spans="1:16" ht="15.75" thickBot="1" x14ac:dyDescent="0.3">
      <c r="B19" s="34"/>
      <c r="C19" s="36"/>
      <c r="D19" s="34"/>
      <c r="E19" s="34"/>
      <c r="F19" s="34"/>
      <c r="G19" s="57">
        <v>16</v>
      </c>
      <c r="H19" s="58">
        <v>16</v>
      </c>
      <c r="I19" s="59">
        <v>84</v>
      </c>
      <c r="N19" s="57">
        <v>15</v>
      </c>
      <c r="O19" s="65">
        <v>20</v>
      </c>
      <c r="P19" s="59">
        <f t="shared" si="0"/>
        <v>80</v>
      </c>
    </row>
    <row r="20" spans="1:16" ht="15.75" thickBot="1" x14ac:dyDescent="0.3">
      <c r="B20" s="34"/>
      <c r="C20" s="36"/>
      <c r="D20" s="34"/>
      <c r="E20" s="34"/>
      <c r="F20" s="34"/>
      <c r="G20" s="57">
        <v>17</v>
      </c>
      <c r="H20" s="58">
        <v>17</v>
      </c>
      <c r="I20" s="59">
        <v>83</v>
      </c>
      <c r="N20" s="57">
        <v>16</v>
      </c>
      <c r="O20" s="65">
        <v>21.5</v>
      </c>
      <c r="P20" s="59">
        <f t="shared" si="0"/>
        <v>78.5</v>
      </c>
    </row>
    <row r="21" spans="1:16" ht="15.75" thickBot="1" x14ac:dyDescent="0.3">
      <c r="B21" s="34"/>
      <c r="C21" s="37"/>
      <c r="D21" s="38"/>
      <c r="E21" s="39"/>
      <c r="F21" s="38"/>
      <c r="G21" s="57">
        <v>18</v>
      </c>
      <c r="H21" s="58">
        <v>18</v>
      </c>
      <c r="I21" s="59">
        <v>82</v>
      </c>
      <c r="N21" s="57">
        <v>17</v>
      </c>
      <c r="O21" s="65">
        <v>23</v>
      </c>
      <c r="P21" s="59">
        <f t="shared" si="0"/>
        <v>77</v>
      </c>
    </row>
    <row r="22" spans="1:16" ht="15.75" thickBot="1" x14ac:dyDescent="0.3">
      <c r="B22" s="34"/>
      <c r="C22" s="36"/>
      <c r="D22" s="34"/>
      <c r="E22" s="34"/>
      <c r="F22" s="34"/>
      <c r="G22" s="57">
        <v>19</v>
      </c>
      <c r="H22" s="58">
        <v>19</v>
      </c>
      <c r="I22" s="59">
        <v>81</v>
      </c>
      <c r="N22" s="57">
        <v>18</v>
      </c>
      <c r="O22" s="65">
        <v>24.5</v>
      </c>
      <c r="P22" s="59">
        <f t="shared" si="0"/>
        <v>75.5</v>
      </c>
    </row>
    <row r="23" spans="1:16" ht="15.75" thickBot="1" x14ac:dyDescent="0.3">
      <c r="B23" s="34"/>
      <c r="C23" s="36"/>
      <c r="D23" s="34"/>
      <c r="E23" s="34"/>
      <c r="F23" s="34"/>
      <c r="G23" s="57">
        <v>20</v>
      </c>
      <c r="H23" s="58">
        <v>20</v>
      </c>
      <c r="I23" s="59">
        <v>80</v>
      </c>
      <c r="N23" s="57">
        <v>19</v>
      </c>
      <c r="O23" s="65">
        <v>26</v>
      </c>
      <c r="P23" s="59">
        <f t="shared" si="0"/>
        <v>74</v>
      </c>
    </row>
    <row r="24" spans="1:16" ht="15.75" thickBot="1" x14ac:dyDescent="0.3">
      <c r="B24" s="40"/>
      <c r="C24" s="36"/>
      <c r="D24" s="34"/>
      <c r="E24" s="34"/>
      <c r="F24" s="34"/>
      <c r="G24" s="57">
        <v>21</v>
      </c>
      <c r="H24" s="58">
        <v>21</v>
      </c>
      <c r="I24" s="59">
        <v>79</v>
      </c>
      <c r="N24" s="57">
        <v>20</v>
      </c>
      <c r="O24" s="65">
        <v>27.5</v>
      </c>
      <c r="P24" s="59">
        <f t="shared" si="0"/>
        <v>72.5</v>
      </c>
    </row>
    <row r="25" spans="1:16" ht="15.75" thickBot="1" x14ac:dyDescent="0.3">
      <c r="B25" s="34"/>
      <c r="C25" s="37"/>
      <c r="D25" s="38"/>
      <c r="E25" s="39"/>
      <c r="F25" s="38"/>
      <c r="G25" s="57">
        <v>22</v>
      </c>
      <c r="H25" s="58">
        <v>22</v>
      </c>
      <c r="I25" s="59">
        <v>78</v>
      </c>
      <c r="N25" s="57">
        <v>21</v>
      </c>
      <c r="O25" s="65">
        <v>29</v>
      </c>
      <c r="P25" s="59">
        <f t="shared" si="0"/>
        <v>71</v>
      </c>
    </row>
    <row r="26" spans="1:16" ht="15.75" thickBot="1" x14ac:dyDescent="0.3">
      <c r="G26" s="57">
        <v>23</v>
      </c>
      <c r="H26" s="58">
        <v>23</v>
      </c>
      <c r="I26" s="59">
        <v>77</v>
      </c>
      <c r="N26" s="57">
        <v>22</v>
      </c>
      <c r="O26" s="65">
        <v>30.5</v>
      </c>
      <c r="P26" s="59">
        <f t="shared" si="0"/>
        <v>69.5</v>
      </c>
    </row>
    <row r="27" spans="1:16" ht="15.75" thickBot="1" x14ac:dyDescent="0.3">
      <c r="G27" s="57">
        <v>24</v>
      </c>
      <c r="H27" s="58">
        <v>24</v>
      </c>
      <c r="I27" s="59">
        <v>76</v>
      </c>
      <c r="N27" s="57">
        <v>23</v>
      </c>
      <c r="O27" s="65">
        <v>32</v>
      </c>
      <c r="P27" s="59">
        <f t="shared" si="0"/>
        <v>68</v>
      </c>
    </row>
    <row r="28" spans="1:16" ht="15.75" thickBot="1" x14ac:dyDescent="0.3">
      <c r="G28" s="57">
        <v>25</v>
      </c>
      <c r="H28" s="58">
        <v>25</v>
      </c>
      <c r="I28" s="59">
        <v>75</v>
      </c>
      <c r="N28" s="57">
        <v>24</v>
      </c>
      <c r="O28" s="65">
        <v>33.5</v>
      </c>
      <c r="P28" s="59">
        <f t="shared" si="0"/>
        <v>66.5</v>
      </c>
    </row>
    <row r="29" spans="1:16" ht="15.75" thickBot="1" x14ac:dyDescent="0.3">
      <c r="G29" s="57">
        <v>26</v>
      </c>
      <c r="H29" s="58">
        <v>26</v>
      </c>
      <c r="I29" s="59">
        <v>74</v>
      </c>
      <c r="N29" s="57">
        <v>25</v>
      </c>
      <c r="O29" s="65">
        <v>35</v>
      </c>
      <c r="P29" s="59">
        <f t="shared" si="0"/>
        <v>65</v>
      </c>
    </row>
    <row r="30" spans="1:16" ht="15.75" thickBot="1" x14ac:dyDescent="0.3">
      <c r="G30" s="57">
        <v>27</v>
      </c>
      <c r="H30" s="58">
        <v>27</v>
      </c>
      <c r="I30" s="59">
        <v>73</v>
      </c>
      <c r="N30" s="57">
        <v>26</v>
      </c>
      <c r="O30" s="65">
        <v>36.5</v>
      </c>
      <c r="P30" s="59">
        <f t="shared" si="0"/>
        <v>63.5</v>
      </c>
    </row>
    <row r="31" spans="1:16" ht="15.75" thickBot="1" x14ac:dyDescent="0.3">
      <c r="A31" s="34"/>
      <c r="B31" s="45"/>
      <c r="C31" s="34"/>
      <c r="D31" s="34"/>
      <c r="E31" s="34"/>
      <c r="G31" s="57">
        <v>28</v>
      </c>
      <c r="H31" s="58">
        <v>28</v>
      </c>
      <c r="I31" s="59">
        <v>72</v>
      </c>
      <c r="N31" s="57">
        <v>27</v>
      </c>
      <c r="O31" s="65">
        <v>38</v>
      </c>
      <c r="P31" s="59">
        <f t="shared" si="0"/>
        <v>62</v>
      </c>
    </row>
    <row r="32" spans="1:16" ht="15.75" thickBot="1" x14ac:dyDescent="0.3">
      <c r="A32" s="34"/>
      <c r="B32" s="36"/>
      <c r="C32" s="34"/>
      <c r="D32" s="34"/>
      <c r="E32" s="34"/>
      <c r="G32" s="57">
        <v>29</v>
      </c>
      <c r="H32" s="58">
        <v>29</v>
      </c>
      <c r="I32" s="59">
        <v>71</v>
      </c>
      <c r="N32" s="57">
        <v>28</v>
      </c>
      <c r="O32" s="65">
        <v>39.5</v>
      </c>
      <c r="P32" s="59">
        <f t="shared" si="0"/>
        <v>60.5</v>
      </c>
    </row>
    <row r="33" spans="1:16" ht="15.75" thickBot="1" x14ac:dyDescent="0.3">
      <c r="A33" s="34"/>
      <c r="B33" s="37"/>
      <c r="C33" s="38"/>
      <c r="D33" s="80"/>
      <c r="E33" s="38"/>
      <c r="G33" s="57">
        <v>30</v>
      </c>
      <c r="H33" s="58">
        <v>30</v>
      </c>
      <c r="I33" s="59">
        <v>70</v>
      </c>
      <c r="N33" s="57">
        <v>29</v>
      </c>
      <c r="O33" s="65">
        <v>41</v>
      </c>
      <c r="P33" s="59">
        <f t="shared" si="0"/>
        <v>59</v>
      </c>
    </row>
    <row r="34" spans="1:16" ht="15.75" thickBot="1" x14ac:dyDescent="0.3">
      <c r="A34" s="34"/>
      <c r="B34" s="36"/>
      <c r="C34" s="34"/>
      <c r="D34" s="34"/>
      <c r="E34" s="34"/>
      <c r="G34" s="57">
        <v>31</v>
      </c>
      <c r="H34" s="58">
        <v>31</v>
      </c>
      <c r="I34" s="59">
        <v>69</v>
      </c>
      <c r="N34" s="57">
        <v>30</v>
      </c>
      <c r="O34" s="65">
        <v>42.5</v>
      </c>
      <c r="P34" s="59">
        <f t="shared" si="0"/>
        <v>57.5</v>
      </c>
    </row>
    <row r="35" spans="1:16" ht="15.75" thickBot="1" x14ac:dyDescent="0.3">
      <c r="A35" s="34"/>
      <c r="B35" s="45"/>
      <c r="C35" s="34"/>
      <c r="D35" s="34"/>
      <c r="E35" s="34"/>
      <c r="G35" s="57">
        <v>32</v>
      </c>
      <c r="H35" s="58">
        <v>32</v>
      </c>
      <c r="I35" s="59">
        <v>68</v>
      </c>
      <c r="N35" s="57">
        <v>31</v>
      </c>
      <c r="O35" s="65">
        <v>44</v>
      </c>
      <c r="P35" s="59">
        <f t="shared" si="0"/>
        <v>56</v>
      </c>
    </row>
    <row r="36" spans="1:16" ht="15.75" thickBot="1" x14ac:dyDescent="0.3">
      <c r="A36" s="40"/>
      <c r="B36" s="36"/>
      <c r="C36" s="34"/>
      <c r="D36" s="34"/>
      <c r="E36" s="34"/>
      <c r="G36" s="57">
        <v>33</v>
      </c>
      <c r="H36" s="58">
        <v>33</v>
      </c>
      <c r="I36" s="59">
        <v>67</v>
      </c>
      <c r="N36" s="57">
        <v>32</v>
      </c>
      <c r="O36" s="65">
        <v>45.5</v>
      </c>
      <c r="P36" s="59">
        <f t="shared" si="0"/>
        <v>54.5</v>
      </c>
    </row>
    <row r="37" spans="1:16" ht="15.75" thickBot="1" x14ac:dyDescent="0.3">
      <c r="A37" s="34"/>
      <c r="B37" s="37"/>
      <c r="C37" s="38"/>
      <c r="D37" s="39"/>
      <c r="E37" s="38"/>
      <c r="G37" s="57">
        <v>34</v>
      </c>
      <c r="H37" s="58">
        <v>34</v>
      </c>
      <c r="I37" s="59">
        <v>66</v>
      </c>
      <c r="N37" s="57">
        <v>33</v>
      </c>
      <c r="O37" s="65">
        <v>47</v>
      </c>
      <c r="P37" s="59">
        <f t="shared" si="0"/>
        <v>53</v>
      </c>
    </row>
    <row r="38" spans="1:16" ht="15.75" thickBot="1" x14ac:dyDescent="0.3">
      <c r="G38" s="57">
        <v>35</v>
      </c>
      <c r="H38" s="58">
        <v>35</v>
      </c>
      <c r="I38" s="59">
        <v>65</v>
      </c>
      <c r="N38" s="57">
        <v>34</v>
      </c>
      <c r="O38" s="65">
        <v>48.5</v>
      </c>
      <c r="P38" s="59">
        <f t="shared" si="0"/>
        <v>51.5</v>
      </c>
    </row>
    <row r="39" spans="1:16" ht="15.75" thickBot="1" x14ac:dyDescent="0.3">
      <c r="G39" s="57">
        <v>36</v>
      </c>
      <c r="H39" s="58">
        <v>36</v>
      </c>
      <c r="I39" s="59">
        <v>64</v>
      </c>
      <c r="N39" s="57">
        <v>35</v>
      </c>
      <c r="O39" s="65">
        <v>50</v>
      </c>
      <c r="P39" s="59">
        <f t="shared" si="0"/>
        <v>50</v>
      </c>
    </row>
    <row r="40" spans="1:16" ht="15.75" thickBot="1" x14ac:dyDescent="0.3">
      <c r="G40" s="57">
        <v>37</v>
      </c>
      <c r="H40" s="58">
        <v>37</v>
      </c>
      <c r="I40" s="59">
        <v>63</v>
      </c>
      <c r="N40" s="57">
        <v>36</v>
      </c>
      <c r="O40" s="65">
        <v>51.5</v>
      </c>
      <c r="P40" s="59">
        <f t="shared" si="0"/>
        <v>48.5</v>
      </c>
    </row>
    <row r="41" spans="1:16" ht="15.75" thickBot="1" x14ac:dyDescent="0.3">
      <c r="G41" s="57">
        <v>38</v>
      </c>
      <c r="H41" s="58">
        <v>38</v>
      </c>
      <c r="I41" s="59">
        <v>62</v>
      </c>
      <c r="N41" s="57">
        <v>37</v>
      </c>
      <c r="O41" s="65">
        <v>53</v>
      </c>
      <c r="P41" s="59">
        <f t="shared" si="0"/>
        <v>47</v>
      </c>
    </row>
    <row r="42" spans="1:16" ht="15.75" thickBot="1" x14ac:dyDescent="0.3">
      <c r="G42" s="57">
        <v>39</v>
      </c>
      <c r="H42" s="58">
        <v>39</v>
      </c>
      <c r="I42" s="59">
        <v>61</v>
      </c>
      <c r="N42" s="57">
        <v>38</v>
      </c>
      <c r="O42" s="65">
        <v>54.5</v>
      </c>
      <c r="P42" s="59">
        <f t="shared" si="0"/>
        <v>45.5</v>
      </c>
    </row>
    <row r="43" spans="1:16" ht="15.75" thickBot="1" x14ac:dyDescent="0.3">
      <c r="G43" s="57">
        <v>40</v>
      </c>
      <c r="H43" s="58">
        <v>40</v>
      </c>
      <c r="I43" s="59">
        <v>60</v>
      </c>
      <c r="N43" s="57">
        <v>39</v>
      </c>
      <c r="O43" s="65">
        <v>56</v>
      </c>
      <c r="P43" s="59">
        <f t="shared" si="0"/>
        <v>44</v>
      </c>
    </row>
    <row r="44" spans="1:16" ht="15.75" thickBot="1" x14ac:dyDescent="0.3">
      <c r="G44" s="57">
        <v>41</v>
      </c>
      <c r="H44" s="58">
        <v>41</v>
      </c>
      <c r="I44" s="59">
        <v>59</v>
      </c>
      <c r="N44" s="57">
        <v>40</v>
      </c>
      <c r="O44" s="65">
        <v>57.5</v>
      </c>
      <c r="P44" s="59">
        <f t="shared" si="0"/>
        <v>42.5</v>
      </c>
    </row>
    <row r="45" spans="1:16" ht="15.75" thickBot="1" x14ac:dyDescent="0.3">
      <c r="G45" s="57">
        <v>42</v>
      </c>
      <c r="H45" s="58">
        <v>42</v>
      </c>
      <c r="I45" s="59">
        <v>58</v>
      </c>
      <c r="N45" s="57">
        <v>41</v>
      </c>
      <c r="O45" s="65">
        <v>59</v>
      </c>
      <c r="P45" s="59">
        <f t="shared" si="0"/>
        <v>41</v>
      </c>
    </row>
    <row r="46" spans="1:16" ht="15.75" thickBot="1" x14ac:dyDescent="0.3">
      <c r="G46" s="57">
        <v>43</v>
      </c>
      <c r="H46" s="58">
        <v>43</v>
      </c>
      <c r="I46" s="59">
        <v>57</v>
      </c>
      <c r="N46" s="57">
        <v>42</v>
      </c>
      <c r="O46" s="65">
        <v>60.5</v>
      </c>
      <c r="P46" s="59">
        <f t="shared" si="0"/>
        <v>39.5</v>
      </c>
    </row>
    <row r="47" spans="1:16" ht="15.75" thickBot="1" x14ac:dyDescent="0.3">
      <c r="G47" s="57">
        <v>44</v>
      </c>
      <c r="H47" s="58">
        <v>44</v>
      </c>
      <c r="I47" s="59">
        <v>56</v>
      </c>
      <c r="N47" s="57">
        <v>43</v>
      </c>
      <c r="O47" s="65">
        <v>62</v>
      </c>
      <c r="P47" s="59">
        <f t="shared" si="0"/>
        <v>38</v>
      </c>
    </row>
    <row r="48" spans="1:16" ht="15.75" thickBot="1" x14ac:dyDescent="0.3">
      <c r="G48" s="57">
        <v>45</v>
      </c>
      <c r="H48" s="58">
        <v>45</v>
      </c>
      <c r="I48" s="59">
        <v>55</v>
      </c>
      <c r="N48" s="57">
        <v>44</v>
      </c>
      <c r="O48" s="65">
        <v>63.5</v>
      </c>
      <c r="P48" s="59">
        <f t="shared" si="0"/>
        <v>36.5</v>
      </c>
    </row>
    <row r="49" spans="7:16" ht="15.75" thickBot="1" x14ac:dyDescent="0.3">
      <c r="G49" s="57">
        <v>46</v>
      </c>
      <c r="H49" s="58">
        <v>46</v>
      </c>
      <c r="I49" s="59">
        <v>54</v>
      </c>
      <c r="N49" s="57">
        <v>45</v>
      </c>
      <c r="O49" s="65">
        <v>65</v>
      </c>
      <c r="P49" s="59">
        <f t="shared" si="0"/>
        <v>35</v>
      </c>
    </row>
    <row r="50" spans="7:16" ht="15.75" thickBot="1" x14ac:dyDescent="0.3">
      <c r="G50" s="57">
        <v>47</v>
      </c>
      <c r="H50" s="58">
        <v>47</v>
      </c>
      <c r="I50" s="59">
        <v>53</v>
      </c>
      <c r="N50" s="57">
        <v>46</v>
      </c>
      <c r="O50" s="65">
        <v>66.5</v>
      </c>
      <c r="P50" s="59">
        <f t="shared" si="0"/>
        <v>33.5</v>
      </c>
    </row>
    <row r="51" spans="7:16" ht="15.75" thickBot="1" x14ac:dyDescent="0.3">
      <c r="G51" s="57">
        <v>48</v>
      </c>
      <c r="H51" s="58">
        <v>48</v>
      </c>
      <c r="I51" s="59">
        <v>52</v>
      </c>
      <c r="N51" s="57">
        <v>47</v>
      </c>
      <c r="O51" s="65">
        <v>68</v>
      </c>
      <c r="P51" s="59">
        <f t="shared" si="0"/>
        <v>32</v>
      </c>
    </row>
    <row r="52" spans="7:16" ht="15.75" thickBot="1" x14ac:dyDescent="0.3">
      <c r="G52" s="57">
        <v>49</v>
      </c>
      <c r="H52" s="58">
        <v>49</v>
      </c>
      <c r="I52" s="59">
        <v>51</v>
      </c>
      <c r="N52" s="57">
        <v>48</v>
      </c>
      <c r="O52" s="65">
        <v>69.5</v>
      </c>
      <c r="P52" s="59">
        <f t="shared" si="0"/>
        <v>30.5</v>
      </c>
    </row>
    <row r="53" spans="7:16" ht="15.75" thickBot="1" x14ac:dyDescent="0.3">
      <c r="G53" s="57">
        <v>50</v>
      </c>
      <c r="H53" s="58">
        <v>50</v>
      </c>
      <c r="I53" s="59">
        <v>50</v>
      </c>
      <c r="N53" s="57">
        <v>49</v>
      </c>
      <c r="O53" s="65">
        <v>71</v>
      </c>
      <c r="P53" s="59">
        <f t="shared" si="0"/>
        <v>29</v>
      </c>
    </row>
    <row r="54" spans="7:16" ht="15.75" thickBot="1" x14ac:dyDescent="0.3">
      <c r="G54" s="57">
        <v>51</v>
      </c>
      <c r="H54" s="58">
        <v>51</v>
      </c>
      <c r="I54" s="59">
        <v>49</v>
      </c>
      <c r="N54" s="57">
        <v>50</v>
      </c>
      <c r="O54" s="65">
        <v>72.5</v>
      </c>
      <c r="P54" s="59">
        <f t="shared" si="0"/>
        <v>27.5</v>
      </c>
    </row>
    <row r="55" spans="7:16" ht="15.75" thickBot="1" x14ac:dyDescent="0.3">
      <c r="G55" s="57">
        <v>52</v>
      </c>
      <c r="H55" s="58">
        <v>52</v>
      </c>
      <c r="I55" s="59">
        <v>48</v>
      </c>
      <c r="N55" s="57">
        <v>51</v>
      </c>
      <c r="O55" s="65">
        <v>74</v>
      </c>
      <c r="P55" s="59">
        <f t="shared" si="0"/>
        <v>26</v>
      </c>
    </row>
    <row r="56" spans="7:16" ht="15.75" thickBot="1" x14ac:dyDescent="0.3">
      <c r="G56" s="57">
        <v>53</v>
      </c>
      <c r="H56" s="58">
        <v>53</v>
      </c>
      <c r="I56" s="59">
        <v>47</v>
      </c>
      <c r="N56" s="57">
        <v>52</v>
      </c>
      <c r="O56" s="65">
        <v>75.5</v>
      </c>
      <c r="P56" s="59">
        <f t="shared" si="0"/>
        <v>24.5</v>
      </c>
    </row>
    <row r="57" spans="7:16" ht="15.75" thickBot="1" x14ac:dyDescent="0.3">
      <c r="G57" s="57">
        <v>54</v>
      </c>
      <c r="H57" s="58">
        <v>54</v>
      </c>
      <c r="I57" s="59">
        <v>46</v>
      </c>
      <c r="N57" s="57">
        <v>53</v>
      </c>
      <c r="O57" s="65">
        <v>77</v>
      </c>
      <c r="P57" s="59">
        <f t="shared" si="0"/>
        <v>23</v>
      </c>
    </row>
    <row r="58" spans="7:16" ht="15.75" thickBot="1" x14ac:dyDescent="0.3">
      <c r="G58" s="57">
        <v>55</v>
      </c>
      <c r="H58" s="58">
        <v>55</v>
      </c>
      <c r="I58" s="59">
        <v>45</v>
      </c>
      <c r="N58" s="57">
        <v>54</v>
      </c>
      <c r="O58" s="65">
        <v>78.5</v>
      </c>
      <c r="P58" s="59">
        <f t="shared" si="0"/>
        <v>21.5</v>
      </c>
    </row>
    <row r="59" spans="7:16" ht="15.75" thickBot="1" x14ac:dyDescent="0.3">
      <c r="G59" s="57">
        <v>56</v>
      </c>
      <c r="H59" s="58">
        <v>56</v>
      </c>
      <c r="I59" s="59">
        <v>44</v>
      </c>
      <c r="N59" s="57">
        <v>55</v>
      </c>
      <c r="O59" s="65">
        <v>80</v>
      </c>
      <c r="P59" s="59">
        <f t="shared" si="0"/>
        <v>20</v>
      </c>
    </row>
    <row r="60" spans="7:16" ht="15.75" thickBot="1" x14ac:dyDescent="0.3">
      <c r="G60" s="57">
        <v>57</v>
      </c>
      <c r="H60" s="58">
        <v>57</v>
      </c>
      <c r="I60" s="59">
        <v>43</v>
      </c>
      <c r="N60" s="57">
        <v>56</v>
      </c>
      <c r="O60" s="65">
        <v>81.5</v>
      </c>
      <c r="P60" s="59">
        <f t="shared" si="0"/>
        <v>18.5</v>
      </c>
    </row>
    <row r="61" spans="7:16" ht="15.75" thickBot="1" x14ac:dyDescent="0.3">
      <c r="G61" s="57">
        <v>58</v>
      </c>
      <c r="H61" s="58">
        <v>58</v>
      </c>
      <c r="I61" s="59">
        <v>42</v>
      </c>
      <c r="N61" s="57">
        <v>57</v>
      </c>
      <c r="O61" s="65">
        <v>83</v>
      </c>
      <c r="P61" s="59">
        <f t="shared" si="0"/>
        <v>17</v>
      </c>
    </row>
    <row r="62" spans="7:16" ht="15.75" thickBot="1" x14ac:dyDescent="0.3">
      <c r="G62" s="57">
        <v>59</v>
      </c>
      <c r="H62" s="58">
        <v>59</v>
      </c>
      <c r="I62" s="59">
        <v>41</v>
      </c>
      <c r="N62" s="57">
        <v>58</v>
      </c>
      <c r="O62" s="65">
        <v>84.5</v>
      </c>
      <c r="P62" s="59">
        <f t="shared" si="0"/>
        <v>15.5</v>
      </c>
    </row>
    <row r="63" spans="7:16" ht="15.75" thickBot="1" x14ac:dyDescent="0.3">
      <c r="G63" s="57">
        <v>60</v>
      </c>
      <c r="H63" s="58">
        <v>60</v>
      </c>
      <c r="I63" s="59">
        <v>40</v>
      </c>
      <c r="N63" s="57">
        <v>59</v>
      </c>
      <c r="O63" s="65">
        <v>85</v>
      </c>
      <c r="P63" s="73">
        <f t="shared" si="0"/>
        <v>14</v>
      </c>
    </row>
    <row r="64" spans="7:16" ht="15.75" thickBot="1" x14ac:dyDescent="0.3">
      <c r="G64" s="57">
        <v>61</v>
      </c>
      <c r="H64" s="58">
        <v>61</v>
      </c>
      <c r="I64" s="59">
        <v>39</v>
      </c>
      <c r="N64" s="57">
        <v>60</v>
      </c>
    </row>
    <row r="65" spans="7:15" ht="15.75" thickBot="1" x14ac:dyDescent="0.3">
      <c r="G65" s="57">
        <v>62</v>
      </c>
      <c r="H65" s="58">
        <v>62</v>
      </c>
      <c r="I65" s="59">
        <v>38</v>
      </c>
      <c r="N65" s="57">
        <v>61</v>
      </c>
      <c r="O65" s="81"/>
    </row>
    <row r="66" spans="7:15" ht="15.75" thickBot="1" x14ac:dyDescent="0.3">
      <c r="G66" s="57">
        <v>63</v>
      </c>
      <c r="H66" s="58">
        <v>63</v>
      </c>
      <c r="I66" s="59">
        <v>37</v>
      </c>
      <c r="N66" s="57">
        <v>62</v>
      </c>
      <c r="O66" s="81"/>
    </row>
    <row r="67" spans="7:15" ht="15.75" thickBot="1" x14ac:dyDescent="0.3">
      <c r="G67" s="57">
        <v>64</v>
      </c>
      <c r="H67" s="58">
        <v>64</v>
      </c>
      <c r="I67" s="59">
        <v>36</v>
      </c>
      <c r="N67" s="57">
        <v>63</v>
      </c>
      <c r="O67" s="81"/>
    </row>
    <row r="68" spans="7:15" ht="15.75" thickBot="1" x14ac:dyDescent="0.3">
      <c r="G68" s="57">
        <v>65</v>
      </c>
      <c r="H68" s="58">
        <v>65</v>
      </c>
      <c r="I68" s="59">
        <v>35</v>
      </c>
      <c r="N68" s="57">
        <v>64</v>
      </c>
      <c r="O68" s="81"/>
    </row>
    <row r="69" spans="7:15" ht="15.75" thickBot="1" x14ac:dyDescent="0.3">
      <c r="G69" s="57">
        <v>66</v>
      </c>
      <c r="H69" s="58">
        <v>66</v>
      </c>
      <c r="I69" s="59">
        <v>34</v>
      </c>
      <c r="N69" s="57">
        <v>65</v>
      </c>
      <c r="O69" s="81"/>
    </row>
    <row r="70" spans="7:15" ht="15.75" thickBot="1" x14ac:dyDescent="0.3">
      <c r="G70" s="57">
        <v>67</v>
      </c>
      <c r="H70" s="58">
        <v>67</v>
      </c>
      <c r="I70" s="59">
        <v>33</v>
      </c>
      <c r="N70" s="57">
        <v>66</v>
      </c>
      <c r="O70" s="81"/>
    </row>
    <row r="71" spans="7:15" ht="15.75" thickBot="1" x14ac:dyDescent="0.3">
      <c r="G71" s="57">
        <v>68</v>
      </c>
      <c r="H71" s="58">
        <v>68</v>
      </c>
      <c r="I71" s="59">
        <v>32</v>
      </c>
      <c r="N71" s="57">
        <v>67</v>
      </c>
      <c r="O71" s="81"/>
    </row>
    <row r="72" spans="7:15" ht="15.75" thickBot="1" x14ac:dyDescent="0.3">
      <c r="G72" s="57">
        <v>69</v>
      </c>
      <c r="H72" s="58">
        <v>69</v>
      </c>
      <c r="I72" s="59">
        <v>31</v>
      </c>
      <c r="N72" s="57">
        <v>68</v>
      </c>
      <c r="O72" s="81"/>
    </row>
    <row r="73" spans="7:15" ht="15.75" thickBot="1" x14ac:dyDescent="0.3">
      <c r="G73" s="57">
        <v>70</v>
      </c>
      <c r="H73" s="58">
        <v>70</v>
      </c>
      <c r="I73" s="73">
        <v>30</v>
      </c>
      <c r="N73" s="57">
        <v>69</v>
      </c>
      <c r="O73" s="81"/>
    </row>
    <row r="74" spans="7:15" ht="15.75" thickBot="1" x14ac:dyDescent="0.3">
      <c r="G74" s="48"/>
      <c r="H74" s="82"/>
      <c r="I74" s="83"/>
      <c r="N74" s="57">
        <v>70</v>
      </c>
      <c r="O74" s="81"/>
    </row>
    <row r="75" spans="7:15" ht="15.75" thickBot="1" x14ac:dyDescent="0.3">
      <c r="G75" s="48"/>
      <c r="H75" s="82"/>
      <c r="N75" s="57"/>
      <c r="O75" s="81"/>
    </row>
    <row r="76" spans="7:15" x14ac:dyDescent="0.25">
      <c r="G76" s="48"/>
      <c r="H76" s="82"/>
    </row>
    <row r="77" spans="7:15" x14ac:dyDescent="0.25">
      <c r="G77" s="48"/>
      <c r="H77" s="82"/>
    </row>
    <row r="78" spans="7:15" x14ac:dyDescent="0.25">
      <c r="G78" s="48"/>
      <c r="H78" s="82"/>
    </row>
    <row r="79" spans="7:15" x14ac:dyDescent="0.25">
      <c r="G79" s="48"/>
      <c r="H79" s="82"/>
    </row>
    <row r="80" spans="7:15" x14ac:dyDescent="0.25">
      <c r="G80" s="48"/>
      <c r="H80" s="82"/>
    </row>
    <row r="81" spans="7:8" x14ac:dyDescent="0.25">
      <c r="G81" s="48"/>
      <c r="H81" s="82"/>
    </row>
    <row r="82" spans="7:8" x14ac:dyDescent="0.25">
      <c r="G82" s="48"/>
      <c r="H82" s="82"/>
    </row>
    <row r="83" spans="7:8" x14ac:dyDescent="0.25">
      <c r="G83" s="48"/>
      <c r="H83" s="82"/>
    </row>
    <row r="84" spans="7:8" x14ac:dyDescent="0.25">
      <c r="G84" s="48"/>
      <c r="H84" s="82"/>
    </row>
    <row r="85" spans="7:8" x14ac:dyDescent="0.25">
      <c r="G85" s="48"/>
      <c r="H85" s="82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6"/>
  <sheetViews>
    <sheetView tabSelected="1" zoomScale="130" zoomScaleNormal="13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" customWidth="1"/>
    <col min="4" max="4" width="15.5703125" style="12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9" x14ac:dyDescent="0.25">
      <c r="A1" s="7"/>
      <c r="B1" s="8"/>
      <c r="C1" s="9"/>
      <c r="D1" s="10"/>
    </row>
    <row r="2" spans="1:9" x14ac:dyDescent="0.25">
      <c r="A2" s="11"/>
      <c r="C2" s="88" t="s">
        <v>83</v>
      </c>
      <c r="D2" s="13"/>
      <c r="G2" t="s">
        <v>60</v>
      </c>
      <c r="I2" s="4"/>
    </row>
    <row r="3" spans="1:9" ht="18.75" x14ac:dyDescent="0.3">
      <c r="A3" s="11" t="s">
        <v>9</v>
      </c>
      <c r="B3" s="14"/>
      <c r="C3" s="15">
        <f>C4+C5</f>
        <v>30700</v>
      </c>
      <c r="D3" s="16" t="s">
        <v>57</v>
      </c>
      <c r="F3" s="85" t="s">
        <v>72</v>
      </c>
      <c r="G3" s="86" t="s">
        <v>80</v>
      </c>
      <c r="H3" s="95">
        <v>57.784999999999997</v>
      </c>
      <c r="I3" s="89">
        <f>H3*10.764</f>
        <v>621.99773999999991</v>
      </c>
    </row>
    <row r="4" spans="1:9" ht="30" x14ac:dyDescent="0.25">
      <c r="A4" s="17" t="s">
        <v>10</v>
      </c>
      <c r="B4" s="14"/>
      <c r="C4" s="15">
        <v>2800</v>
      </c>
      <c r="D4" s="18"/>
      <c r="F4" s="93" t="s">
        <v>78</v>
      </c>
      <c r="G4" s="86" t="s">
        <v>79</v>
      </c>
      <c r="H4" s="86">
        <v>19.695</v>
      </c>
      <c r="I4" s="89">
        <f>H4*10.764</f>
        <v>211.99697999999998</v>
      </c>
    </row>
    <row r="5" spans="1:9" x14ac:dyDescent="0.25">
      <c r="A5" s="11" t="s">
        <v>11</v>
      </c>
      <c r="B5" s="14"/>
      <c r="C5" s="15">
        <v>27900</v>
      </c>
      <c r="D5" s="18"/>
      <c r="G5" s="86"/>
      <c r="H5" s="86" t="s">
        <v>71</v>
      </c>
      <c r="I5" s="89">
        <f>SUM(I3:I4)</f>
        <v>833.99471999999992</v>
      </c>
    </row>
    <row r="6" spans="1:9" x14ac:dyDescent="0.25">
      <c r="A6" s="11" t="s">
        <v>12</v>
      </c>
      <c r="B6" s="14"/>
      <c r="C6" s="15">
        <f>C4</f>
        <v>2800</v>
      </c>
      <c r="D6" s="18"/>
      <c r="G6" s="110" t="s">
        <v>62</v>
      </c>
      <c r="H6" s="110"/>
      <c r="I6" s="87">
        <f>I5*1.1</f>
        <v>917.39419199999998</v>
      </c>
    </row>
    <row r="7" spans="1:9" x14ac:dyDescent="0.25">
      <c r="A7" s="11" t="s">
        <v>13</v>
      </c>
      <c r="B7" s="19"/>
      <c r="C7" s="20">
        <v>0</v>
      </c>
      <c r="D7" s="20"/>
    </row>
    <row r="8" spans="1:9" x14ac:dyDescent="0.25">
      <c r="A8" s="11" t="s">
        <v>14</v>
      </c>
      <c r="B8" s="19"/>
      <c r="C8" s="20">
        <f>C9-C7</f>
        <v>60</v>
      </c>
      <c r="D8" s="90"/>
      <c r="E8" s="88" t="s">
        <v>73</v>
      </c>
    </row>
    <row r="9" spans="1:9" x14ac:dyDescent="0.25">
      <c r="A9" s="11" t="s">
        <v>15</v>
      </c>
      <c r="B9" s="19"/>
      <c r="C9" s="20">
        <v>60</v>
      </c>
      <c r="D9" s="91"/>
      <c r="E9" s="92">
        <v>2024</v>
      </c>
    </row>
    <row r="10" spans="1:9" ht="30" x14ac:dyDescent="0.25">
      <c r="A10" s="17" t="s">
        <v>16</v>
      </c>
      <c r="B10" s="19"/>
      <c r="C10" s="20">
        <f>90*C7/C9</f>
        <v>0</v>
      </c>
      <c r="D10" s="20"/>
      <c r="F10" s="84"/>
      <c r="G10" s="84"/>
    </row>
    <row r="11" spans="1:9" x14ac:dyDescent="0.25">
      <c r="A11" s="11"/>
      <c r="B11" s="21"/>
      <c r="C11" s="22">
        <f>C10%</f>
        <v>0</v>
      </c>
      <c r="D11" s="22"/>
      <c r="F11" s="42">
        <f>C4-30700</f>
        <v>-27900</v>
      </c>
    </row>
    <row r="12" spans="1:9" x14ac:dyDescent="0.25">
      <c r="A12" s="11" t="s">
        <v>17</v>
      </c>
      <c r="B12" s="14"/>
      <c r="C12" s="15">
        <f>C6*C11</f>
        <v>0</v>
      </c>
      <c r="D12" s="18"/>
    </row>
    <row r="13" spans="1:9" x14ac:dyDescent="0.25">
      <c r="A13" s="11" t="s">
        <v>18</v>
      </c>
      <c r="B13" s="14"/>
      <c r="C13" s="15">
        <f>C6-C12</f>
        <v>2800</v>
      </c>
      <c r="D13" s="18"/>
    </row>
    <row r="14" spans="1:9" x14ac:dyDescent="0.25">
      <c r="A14" s="11" t="s">
        <v>11</v>
      </c>
      <c r="B14" s="14"/>
      <c r="C14" s="15">
        <f>C5</f>
        <v>27900</v>
      </c>
      <c r="D14" s="18"/>
      <c r="F14" s="84"/>
      <c r="G14" s="84"/>
      <c r="H14" s="84"/>
    </row>
    <row r="15" spans="1:9" x14ac:dyDescent="0.25">
      <c r="B15" s="14"/>
      <c r="C15" s="15"/>
      <c r="D15" s="18"/>
      <c r="H15" s="84"/>
    </row>
    <row r="16" spans="1:9" x14ac:dyDescent="0.25">
      <c r="A16" s="23" t="s">
        <v>19</v>
      </c>
      <c r="B16" s="24"/>
      <c r="C16" s="16">
        <f>C14+C13</f>
        <v>30700</v>
      </c>
      <c r="D16" s="16"/>
      <c r="E16" s="42"/>
      <c r="H16" s="84"/>
    </row>
    <row r="17" spans="1:8" x14ac:dyDescent="0.25">
      <c r="B17" s="19"/>
      <c r="C17" s="20"/>
      <c r="D17" s="20"/>
      <c r="H17" s="84"/>
    </row>
    <row r="18" spans="1:8" ht="16.5" x14ac:dyDescent="0.3">
      <c r="A18" s="111" t="s">
        <v>82</v>
      </c>
      <c r="B18" s="5"/>
      <c r="C18" s="46">
        <v>834</v>
      </c>
      <c r="D18" s="46"/>
      <c r="E18" s="47"/>
    </row>
    <row r="19" spans="1:8" x14ac:dyDescent="0.25">
      <c r="A19" s="11"/>
      <c r="B19" s="4"/>
      <c r="C19" s="25">
        <f>C18*C16</f>
        <v>25603800</v>
      </c>
      <c r="D19" t="s">
        <v>42</v>
      </c>
      <c r="E19" s="25"/>
      <c r="H19" s="84"/>
    </row>
    <row r="20" spans="1:8" x14ac:dyDescent="0.25">
      <c r="A20" s="11"/>
      <c r="B20" s="4"/>
      <c r="C20" s="25">
        <v>500000</v>
      </c>
      <c r="D20" t="s">
        <v>84</v>
      </c>
      <c r="E20" s="25"/>
      <c r="H20" s="84"/>
    </row>
    <row r="21" spans="1:8" x14ac:dyDescent="0.25">
      <c r="A21" s="11"/>
      <c r="B21" s="4"/>
      <c r="C21" s="112">
        <f>C19+C20</f>
        <v>26103800</v>
      </c>
      <c r="D21" s="4" t="s">
        <v>85</v>
      </c>
      <c r="E21" s="25"/>
      <c r="H21" s="84"/>
    </row>
    <row r="22" spans="1:8" x14ac:dyDescent="0.25">
      <c r="A22" s="11"/>
      <c r="B22" s="42"/>
      <c r="C22" s="112">
        <f>C21*0.98</f>
        <v>25581724</v>
      </c>
      <c r="D22" s="4" t="s">
        <v>20</v>
      </c>
      <c r="E22" s="26"/>
      <c r="F22" s="6"/>
      <c r="H22" s="84"/>
    </row>
    <row r="23" spans="1:8" x14ac:dyDescent="0.25">
      <c r="A23" s="11"/>
      <c r="C23" s="112">
        <f>C21*80%</f>
        <v>20883040</v>
      </c>
      <c r="D23" s="4" t="s">
        <v>21</v>
      </c>
      <c r="E23" s="26"/>
      <c r="F23" s="42"/>
    </row>
    <row r="24" spans="1:8" x14ac:dyDescent="0.25">
      <c r="A24" s="11"/>
      <c r="E24" s="42"/>
    </row>
    <row r="25" spans="1:8" x14ac:dyDescent="0.25">
      <c r="A25" s="27" t="s">
        <v>22</v>
      </c>
      <c r="B25" s="28"/>
      <c r="C25" s="29">
        <f>C4*D25</f>
        <v>2568720.0000000005</v>
      </c>
      <c r="D25" s="29">
        <f>C18*1.1</f>
        <v>917.40000000000009</v>
      </c>
      <c r="E25" s="42"/>
    </row>
    <row r="26" spans="1:8" x14ac:dyDescent="0.25">
      <c r="A26" s="11" t="s">
        <v>23</v>
      </c>
      <c r="C26" s="100">
        <f>433.4*10438</f>
        <v>4523829.2</v>
      </c>
    </row>
    <row r="27" spans="1:8" x14ac:dyDescent="0.25">
      <c r="A27" s="30" t="s">
        <v>24</v>
      </c>
      <c r="B27" s="12"/>
      <c r="C27" s="26">
        <f>C21*0.03/12</f>
        <v>65259.5</v>
      </c>
      <c r="D27" s="26"/>
    </row>
    <row r="28" spans="1:8" x14ac:dyDescent="0.25">
      <c r="C28" s="26"/>
      <c r="D28" s="26"/>
      <c r="F28" s="86" t="s">
        <v>76</v>
      </c>
    </row>
    <row r="29" spans="1:8" x14ac:dyDescent="0.25">
      <c r="A29" s="5" t="s">
        <v>77</v>
      </c>
      <c r="B29" s="5"/>
      <c r="C29" s="94"/>
      <c r="D29" s="94"/>
    </row>
    <row r="30" spans="1:8" x14ac:dyDescent="0.25">
      <c r="C30"/>
      <c r="D30" s="84"/>
    </row>
    <row r="31" spans="1:8" x14ac:dyDescent="0.25">
      <c r="C31"/>
      <c r="D31"/>
      <c r="E31" s="3"/>
      <c r="F31" s="3"/>
      <c r="G31" s="3"/>
      <c r="H31" s="3"/>
    </row>
    <row r="32" spans="1:8" ht="18.75" x14ac:dyDescent="0.3">
      <c r="C32"/>
      <c r="D32"/>
      <c r="E32" s="104" t="s">
        <v>75</v>
      </c>
      <c r="F32" s="104"/>
      <c r="G32" s="105"/>
      <c r="H32" s="105"/>
    </row>
    <row r="33" spans="1:8" ht="18.75" x14ac:dyDescent="0.3">
      <c r="C33"/>
      <c r="D33"/>
      <c r="E33" s="104" t="s">
        <v>74</v>
      </c>
      <c r="F33" s="104"/>
      <c r="G33" s="105"/>
      <c r="H33" s="105"/>
    </row>
    <row r="34" spans="1:8" ht="18.75" x14ac:dyDescent="0.3">
      <c r="C34"/>
      <c r="D34"/>
      <c r="E34" s="106" t="s">
        <v>42</v>
      </c>
      <c r="F34" s="106">
        <f>C19</f>
        <v>25603800</v>
      </c>
      <c r="G34" s="105"/>
      <c r="H34" s="105"/>
    </row>
    <row r="35" spans="1:8" ht="18.75" x14ac:dyDescent="0.3">
      <c r="C35"/>
      <c r="D35"/>
      <c r="E35" s="106" t="s">
        <v>20</v>
      </c>
      <c r="F35" s="106">
        <f>F34*98%</f>
        <v>25091724</v>
      </c>
      <c r="G35" s="105"/>
      <c r="H35" s="107">
        <f>F34*80</f>
        <v>2048304000</v>
      </c>
    </row>
    <row r="36" spans="1:8" ht="18.75" x14ac:dyDescent="0.3">
      <c r="C36"/>
      <c r="D36"/>
      <c r="E36" s="106" t="s">
        <v>21</v>
      </c>
      <c r="F36" s="106">
        <f>F34*80%</f>
        <v>20483040</v>
      </c>
      <c r="G36" s="105"/>
      <c r="H36" s="105"/>
    </row>
    <row r="37" spans="1:8" x14ac:dyDescent="0.25">
      <c r="C37"/>
      <c r="D37"/>
      <c r="E37" s="105"/>
      <c r="F37" s="105"/>
      <c r="G37" s="105"/>
      <c r="H37" s="105"/>
    </row>
    <row r="38" spans="1:8" x14ac:dyDescent="0.25">
      <c r="C38"/>
      <c r="D38"/>
      <c r="E38" s="105"/>
      <c r="F38" s="105"/>
      <c r="G38" s="105"/>
      <c r="H38" s="105"/>
    </row>
    <row r="39" spans="1:8" x14ac:dyDescent="0.25">
      <c r="C39"/>
      <c r="D39"/>
    </row>
    <row r="40" spans="1:8" x14ac:dyDescent="0.25">
      <c r="C40"/>
      <c r="D40"/>
    </row>
    <row r="41" spans="1:8" x14ac:dyDescent="0.25">
      <c r="C41"/>
      <c r="D41"/>
    </row>
    <row r="42" spans="1:8" x14ac:dyDescent="0.25">
      <c r="C42"/>
      <c r="D42"/>
    </row>
    <row r="48" spans="1:8" x14ac:dyDescent="0.25">
      <c r="A48" s="31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66" spans="1:1" ht="15.75" x14ac:dyDescent="0.25">
      <c r="A66" s="32"/>
    </row>
    <row r="67" spans="1:1" ht="15.75" x14ac:dyDescent="0.25">
      <c r="A67" s="32"/>
    </row>
    <row r="86" spans="3:3" x14ac:dyDescent="0.25">
      <c r="C86" s="12">
        <f>C85*C84</f>
        <v>0</v>
      </c>
    </row>
  </sheetData>
  <mergeCells count="3">
    <mergeCell ref="G6:H6"/>
    <mergeCell ref="E32:F32"/>
    <mergeCell ref="E33:F3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56"/>
  <sheetViews>
    <sheetView topLeftCell="B1" zoomScaleNormal="100" workbookViewId="0">
      <selection activeCell="S4" sqref="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18" width="12.85546875" customWidth="1"/>
    <col min="19" max="19" width="16.140625" customWidth="1"/>
    <col min="20" max="20" width="13.85546875" customWidth="1"/>
    <col min="21" max="21" width="15.2851562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6" s="1" customFormat="1" ht="60" x14ac:dyDescent="0.25">
      <c r="A1" s="120" t="s">
        <v>0</v>
      </c>
      <c r="B1" s="120" t="s">
        <v>4</v>
      </c>
      <c r="C1" s="120" t="s">
        <v>59</v>
      </c>
      <c r="D1" s="120" t="s">
        <v>7</v>
      </c>
      <c r="E1" s="120" t="s">
        <v>1</v>
      </c>
      <c r="F1" s="120" t="s">
        <v>6</v>
      </c>
      <c r="G1" s="120" t="s">
        <v>86</v>
      </c>
      <c r="H1" s="120" t="s">
        <v>8</v>
      </c>
      <c r="I1" s="120" t="s">
        <v>2</v>
      </c>
      <c r="J1" s="120" t="s">
        <v>3</v>
      </c>
      <c r="K1" s="120"/>
      <c r="L1" s="120"/>
      <c r="M1" s="120"/>
      <c r="N1" s="120" t="s">
        <v>5</v>
      </c>
      <c r="O1" s="121"/>
      <c r="P1" s="113" t="s">
        <v>68</v>
      </c>
      <c r="Q1" s="113" t="s">
        <v>62</v>
      </c>
      <c r="R1" s="113" t="s">
        <v>66</v>
      </c>
      <c r="S1" s="113" t="s">
        <v>1</v>
      </c>
      <c r="T1" s="113" t="s">
        <v>68</v>
      </c>
      <c r="U1" s="113" t="s">
        <v>62</v>
      </c>
      <c r="V1" s="113"/>
      <c r="W1" s="113"/>
      <c r="X1" s="113"/>
    </row>
    <row r="2" spans="1:36" x14ac:dyDescent="0.25">
      <c r="A2" s="122">
        <f t="shared" ref="A2:A15" si="0">N2</f>
        <v>0</v>
      </c>
      <c r="B2" s="108">
        <v>833</v>
      </c>
      <c r="C2" s="108">
        <f>B2*1.1</f>
        <v>916.30000000000007</v>
      </c>
      <c r="D2" s="127">
        <f t="shared" ref="D2:D15" si="1">C2*1.2</f>
        <v>1099.56</v>
      </c>
      <c r="E2" s="127">
        <v>25200000</v>
      </c>
      <c r="F2" s="127">
        <f t="shared" ref="F2:F15" si="2">ROUND((E2/B2),0)</f>
        <v>30252</v>
      </c>
      <c r="G2" s="128">
        <f>E2/C2</f>
        <v>27501.90985485103</v>
      </c>
      <c r="H2" s="108">
        <f>E2/D2</f>
        <v>22918.258212375862</v>
      </c>
      <c r="I2" s="108">
        <v>9</v>
      </c>
      <c r="J2" s="122">
        <v>902</v>
      </c>
      <c r="K2" s="122"/>
      <c r="L2" s="122"/>
      <c r="M2" s="122"/>
      <c r="N2" s="122"/>
      <c r="O2" s="124"/>
      <c r="P2" s="114">
        <f>Q2/1.1</f>
        <v>1066.5166909090908</v>
      </c>
      <c r="Q2" s="115">
        <f>108.99*10.764</f>
        <v>1173.1683599999999</v>
      </c>
      <c r="R2" s="115">
        <v>0</v>
      </c>
      <c r="S2" s="115">
        <v>33000000</v>
      </c>
      <c r="T2" s="115">
        <f t="shared" ref="T2:T9" si="3">S2/P2</f>
        <v>30941.850494501916</v>
      </c>
      <c r="U2" s="115">
        <f>S2/Q2</f>
        <v>28128.954995001743</v>
      </c>
      <c r="V2" s="116"/>
      <c r="W2" s="116"/>
      <c r="X2" s="116"/>
      <c r="AB2" s="44"/>
    </row>
    <row r="3" spans="1:36" x14ac:dyDescent="0.25">
      <c r="A3" s="122">
        <f t="shared" si="0"/>
        <v>0</v>
      </c>
      <c r="B3" s="108">
        <v>770</v>
      </c>
      <c r="C3" s="108">
        <f t="shared" ref="C3:C5" si="4">B3*1.1</f>
        <v>847.00000000000011</v>
      </c>
      <c r="D3" s="127">
        <f t="shared" si="1"/>
        <v>1016.4000000000001</v>
      </c>
      <c r="E3" s="127">
        <v>24600000</v>
      </c>
      <c r="F3" s="127">
        <f t="shared" si="2"/>
        <v>31948</v>
      </c>
      <c r="G3" s="128">
        <f>E3/C3</f>
        <v>29043.683589138131</v>
      </c>
      <c r="H3" s="108">
        <f>E3/D3</f>
        <v>24203.069657615109</v>
      </c>
      <c r="I3" s="108">
        <v>8</v>
      </c>
      <c r="J3" s="122">
        <v>806</v>
      </c>
      <c r="K3" s="122"/>
      <c r="L3" s="122"/>
      <c r="M3" s="122"/>
      <c r="N3" s="122"/>
      <c r="O3" s="124">
        <v>55.207000000000001</v>
      </c>
      <c r="P3" s="115">
        <f>O3*10.764</f>
        <v>594.24814800000001</v>
      </c>
      <c r="Q3" s="115">
        <f>84.75*10.764</f>
        <v>912.24899999999991</v>
      </c>
      <c r="R3" s="115">
        <f>P3+Q3</f>
        <v>1506.4971479999999</v>
      </c>
      <c r="S3" s="115">
        <v>20000000</v>
      </c>
      <c r="T3" s="115">
        <f t="shared" si="3"/>
        <v>33655.973632079367</v>
      </c>
      <c r="U3" s="115"/>
      <c r="V3" s="116"/>
      <c r="W3" s="116"/>
      <c r="X3" s="116"/>
      <c r="AF3" s="44"/>
    </row>
    <row r="4" spans="1:36" x14ac:dyDescent="0.25">
      <c r="A4" s="122">
        <f t="shared" si="0"/>
        <v>0</v>
      </c>
      <c r="B4" s="109"/>
      <c r="C4" s="108">
        <f t="shared" si="4"/>
        <v>0</v>
      </c>
      <c r="D4" s="127">
        <f t="shared" si="1"/>
        <v>0</v>
      </c>
      <c r="E4" s="127"/>
      <c r="F4" s="127" t="e">
        <f t="shared" si="2"/>
        <v>#DIV/0!</v>
      </c>
      <c r="G4" s="128" t="e">
        <f t="shared" ref="G4:G15" si="5">ROUND((E4/C4),0)</f>
        <v>#DIV/0!</v>
      </c>
      <c r="H4" s="108" t="e">
        <f t="shared" ref="H4:H15" si="6">ROUND((E4/D4),0)</f>
        <v>#DIV/0!</v>
      </c>
      <c r="I4" s="108">
        <v>7</v>
      </c>
      <c r="J4" s="122">
        <v>705</v>
      </c>
      <c r="K4" s="122"/>
      <c r="L4" s="122"/>
      <c r="M4" s="122"/>
      <c r="N4" s="122"/>
      <c r="O4" s="124">
        <v>85.19</v>
      </c>
      <c r="P4" s="115">
        <f>O4*10.764</f>
        <v>916.98515999999995</v>
      </c>
      <c r="Q4" s="115">
        <f>84.75*10.764</f>
        <v>912.24899999999991</v>
      </c>
      <c r="R4" s="115">
        <f t="shared" ref="R4:R9" si="7">P4+Q4</f>
        <v>1829.23416</v>
      </c>
      <c r="S4" s="115">
        <v>26628828</v>
      </c>
      <c r="T4" s="115">
        <f t="shared" si="3"/>
        <v>29039.540836189761</v>
      </c>
      <c r="U4" s="115"/>
      <c r="V4" s="116"/>
      <c r="W4" s="116"/>
      <c r="X4" s="116"/>
    </row>
    <row r="5" spans="1:36" x14ac:dyDescent="0.25">
      <c r="A5" s="122">
        <f t="shared" si="0"/>
        <v>0</v>
      </c>
      <c r="B5" s="122"/>
      <c r="C5" s="122">
        <f t="shared" si="4"/>
        <v>0</v>
      </c>
      <c r="D5" s="123">
        <f t="shared" si="1"/>
        <v>0</v>
      </c>
      <c r="E5" s="123"/>
      <c r="F5" s="123" t="e">
        <f t="shared" si="2"/>
        <v>#DIV/0!</v>
      </c>
      <c r="G5" s="96" t="e">
        <f t="shared" si="5"/>
        <v>#DIV/0!</v>
      </c>
      <c r="H5" s="122" t="e">
        <f t="shared" si="6"/>
        <v>#DIV/0!</v>
      </c>
      <c r="I5" s="122"/>
      <c r="J5" s="122"/>
      <c r="K5" s="122"/>
      <c r="L5" s="122"/>
      <c r="M5" s="122"/>
      <c r="N5" s="122"/>
      <c r="O5" s="124"/>
      <c r="P5" s="115"/>
      <c r="Q5" s="115">
        <v>0</v>
      </c>
      <c r="R5" s="115">
        <f t="shared" si="7"/>
        <v>0</v>
      </c>
      <c r="S5" s="115"/>
      <c r="T5" s="115" t="e">
        <f t="shared" si="3"/>
        <v>#DIV/0!</v>
      </c>
      <c r="U5" s="115"/>
      <c r="V5" s="116"/>
      <c r="W5" s="116"/>
      <c r="X5" s="116"/>
    </row>
    <row r="6" spans="1:36" x14ac:dyDescent="0.25">
      <c r="A6" s="122">
        <f t="shared" si="0"/>
        <v>0</v>
      </c>
      <c r="B6" s="122"/>
      <c r="C6" s="122"/>
      <c r="D6" s="123">
        <f t="shared" si="1"/>
        <v>0</v>
      </c>
      <c r="E6" s="123"/>
      <c r="F6" s="123" t="e">
        <f t="shared" si="2"/>
        <v>#DIV/0!</v>
      </c>
      <c r="G6" s="96" t="e">
        <f t="shared" si="5"/>
        <v>#DIV/0!</v>
      </c>
      <c r="H6" s="122" t="e">
        <f t="shared" si="6"/>
        <v>#DIV/0!</v>
      </c>
      <c r="I6" s="122"/>
      <c r="J6" s="122"/>
      <c r="K6" s="122"/>
      <c r="L6" s="122"/>
      <c r="M6" s="122"/>
      <c r="N6" s="122"/>
      <c r="O6" s="124"/>
      <c r="P6" s="115"/>
      <c r="Q6" s="115"/>
      <c r="R6" s="115">
        <f t="shared" si="7"/>
        <v>0</v>
      </c>
      <c r="S6" s="115"/>
      <c r="T6" s="115" t="e">
        <f t="shared" si="3"/>
        <v>#DIV/0!</v>
      </c>
      <c r="U6" s="115"/>
      <c r="V6" s="116"/>
      <c r="W6" s="116"/>
      <c r="X6" s="116"/>
      <c r="AJ6" t="s">
        <v>43</v>
      </c>
    </row>
    <row r="7" spans="1:36" x14ac:dyDescent="0.25">
      <c r="A7" s="122">
        <f t="shared" si="0"/>
        <v>0</v>
      </c>
      <c r="B7" s="122"/>
      <c r="C7" s="122"/>
      <c r="D7" s="123">
        <f t="shared" si="1"/>
        <v>0</v>
      </c>
      <c r="E7" s="123"/>
      <c r="F7" s="123" t="e">
        <f t="shared" si="2"/>
        <v>#DIV/0!</v>
      </c>
      <c r="G7" s="122" t="e">
        <f t="shared" si="5"/>
        <v>#DIV/0!</v>
      </c>
      <c r="H7" s="122" t="e">
        <f t="shared" si="6"/>
        <v>#DIV/0!</v>
      </c>
      <c r="I7" s="122"/>
      <c r="J7" s="122"/>
      <c r="K7" s="122"/>
      <c r="L7" s="122"/>
      <c r="M7" s="122"/>
      <c r="N7" s="122"/>
      <c r="O7" s="124"/>
      <c r="P7" s="115"/>
      <c r="Q7" s="115"/>
      <c r="R7" s="115">
        <f t="shared" si="7"/>
        <v>0</v>
      </c>
      <c r="S7" s="115"/>
      <c r="T7" s="115" t="e">
        <f t="shared" si="3"/>
        <v>#DIV/0!</v>
      </c>
      <c r="U7" s="115"/>
      <c r="V7" s="116"/>
      <c r="W7" s="116"/>
      <c r="X7" s="116"/>
    </row>
    <row r="8" spans="1:36" x14ac:dyDescent="0.25">
      <c r="A8" s="122">
        <f t="shared" si="0"/>
        <v>0</v>
      </c>
      <c r="B8" s="122"/>
      <c r="C8" s="122"/>
      <c r="D8" s="123">
        <f t="shared" si="1"/>
        <v>0</v>
      </c>
      <c r="E8" s="123"/>
      <c r="F8" s="123" t="e">
        <f t="shared" si="2"/>
        <v>#DIV/0!</v>
      </c>
      <c r="G8" s="122" t="e">
        <f t="shared" si="5"/>
        <v>#DIV/0!</v>
      </c>
      <c r="H8" s="122" t="e">
        <f t="shared" si="6"/>
        <v>#DIV/0!</v>
      </c>
      <c r="I8" s="122"/>
      <c r="J8" s="122"/>
      <c r="K8" s="122"/>
      <c r="L8" s="122"/>
      <c r="M8" s="122"/>
      <c r="N8" s="122"/>
      <c r="O8" s="124"/>
      <c r="P8" s="115"/>
      <c r="Q8" s="115"/>
      <c r="R8" s="115">
        <f t="shared" si="7"/>
        <v>0</v>
      </c>
      <c r="S8" s="115"/>
      <c r="T8" s="115" t="e">
        <f t="shared" si="3"/>
        <v>#DIV/0!</v>
      </c>
      <c r="U8" s="115"/>
      <c r="V8" s="116"/>
      <c r="W8" s="116"/>
      <c r="X8" s="116"/>
    </row>
    <row r="9" spans="1:36" x14ac:dyDescent="0.25">
      <c r="A9" s="122">
        <f t="shared" si="0"/>
        <v>0</v>
      </c>
      <c r="B9" s="122"/>
      <c r="C9" s="122"/>
      <c r="D9" s="123">
        <v>0</v>
      </c>
      <c r="E9" s="123"/>
      <c r="F9" s="123" t="e">
        <f t="shared" si="2"/>
        <v>#DIV/0!</v>
      </c>
      <c r="G9" s="122" t="e">
        <f t="shared" si="5"/>
        <v>#DIV/0!</v>
      </c>
      <c r="H9" s="122" t="e">
        <f t="shared" si="6"/>
        <v>#DIV/0!</v>
      </c>
      <c r="I9" s="122"/>
      <c r="J9" s="122">
        <f t="shared" ref="J9:J15" si="8">V9</f>
        <v>0</v>
      </c>
      <c r="K9" s="122"/>
      <c r="L9" s="122"/>
      <c r="M9" s="122"/>
      <c r="N9" s="122"/>
      <c r="O9" s="124"/>
      <c r="P9" s="115"/>
      <c r="Q9" s="115"/>
      <c r="R9" s="115">
        <f t="shared" si="7"/>
        <v>0</v>
      </c>
      <c r="S9" s="115"/>
      <c r="T9" s="115" t="e">
        <f t="shared" si="3"/>
        <v>#DIV/0!</v>
      </c>
      <c r="U9" s="115"/>
      <c r="V9" s="116"/>
      <c r="W9" s="116"/>
      <c r="X9" s="116"/>
    </row>
    <row r="10" spans="1:36" x14ac:dyDescent="0.25">
      <c r="A10" s="122">
        <f t="shared" si="0"/>
        <v>0</v>
      </c>
      <c r="B10" s="122">
        <v>0</v>
      </c>
      <c r="C10" s="122">
        <f t="shared" ref="C9:C10" si="9">B10*1.2</f>
        <v>0</v>
      </c>
      <c r="D10" s="123">
        <f t="shared" si="1"/>
        <v>0</v>
      </c>
      <c r="E10" s="123">
        <v>0</v>
      </c>
      <c r="F10" s="123" t="e">
        <f t="shared" si="2"/>
        <v>#DIV/0!</v>
      </c>
      <c r="G10" s="122" t="e">
        <f t="shared" si="5"/>
        <v>#DIV/0!</v>
      </c>
      <c r="H10" s="122" t="e">
        <f t="shared" si="6"/>
        <v>#DIV/0!</v>
      </c>
      <c r="I10" s="122"/>
      <c r="J10" s="122">
        <f t="shared" si="8"/>
        <v>0</v>
      </c>
      <c r="K10" s="122"/>
      <c r="L10" s="122"/>
      <c r="M10" s="122"/>
      <c r="N10" s="122"/>
      <c r="O10" s="124"/>
      <c r="P10" s="116"/>
      <c r="Q10" s="116"/>
      <c r="R10" s="116"/>
      <c r="S10" s="115"/>
      <c r="T10" s="115"/>
      <c r="U10" s="116"/>
      <c r="V10" s="116"/>
      <c r="W10" s="116"/>
      <c r="X10" s="116"/>
    </row>
    <row r="11" spans="1:36" ht="16.5" x14ac:dyDescent="0.3">
      <c r="A11" s="122">
        <f t="shared" si="0"/>
        <v>0</v>
      </c>
      <c r="B11" s="122">
        <f t="shared" ref="B11" si="10">P11</f>
        <v>0</v>
      </c>
      <c r="C11" s="122">
        <v>0</v>
      </c>
      <c r="D11" s="123">
        <v>0</v>
      </c>
      <c r="E11" s="123">
        <v>0</v>
      </c>
      <c r="F11" s="123" t="e">
        <f t="shared" si="2"/>
        <v>#DIV/0!</v>
      </c>
      <c r="G11" s="122" t="e">
        <f t="shared" si="5"/>
        <v>#DIV/0!</v>
      </c>
      <c r="H11" s="122" t="e">
        <f t="shared" si="6"/>
        <v>#DIV/0!</v>
      </c>
      <c r="I11" s="122">
        <f t="shared" ref="I8:I15" si="11">U11</f>
        <v>0</v>
      </c>
      <c r="J11" s="122">
        <f t="shared" si="8"/>
        <v>0</v>
      </c>
      <c r="K11" s="122"/>
      <c r="L11" s="122"/>
      <c r="M11" s="122"/>
      <c r="N11" s="122"/>
      <c r="O11" s="124"/>
      <c r="P11" s="116"/>
      <c r="Q11" s="116"/>
      <c r="R11" s="116"/>
      <c r="S11" s="115"/>
      <c r="T11" s="115"/>
      <c r="U11" s="116"/>
      <c r="V11" s="116"/>
      <c r="W11" s="117"/>
      <c r="X11" s="118"/>
      <c r="Y11" s="33"/>
      <c r="Z11" s="33"/>
      <c r="AA11" s="33"/>
      <c r="AB11" s="33"/>
      <c r="AC11" s="33"/>
      <c r="AD11" s="33"/>
    </row>
    <row r="12" spans="1:36" ht="18.75" x14ac:dyDescent="0.25">
      <c r="A12" s="122">
        <f t="shared" si="0"/>
        <v>0</v>
      </c>
      <c r="B12" s="122">
        <v>0</v>
      </c>
      <c r="C12" s="122">
        <f t="shared" ref="C12:C15" si="12">B12*1.2</f>
        <v>0</v>
      </c>
      <c r="D12" s="122">
        <f t="shared" si="1"/>
        <v>0</v>
      </c>
      <c r="E12" s="123">
        <v>0</v>
      </c>
      <c r="F12" s="122" t="e">
        <f t="shared" si="2"/>
        <v>#DIV/0!</v>
      </c>
      <c r="G12" s="122" t="e">
        <f t="shared" si="5"/>
        <v>#DIV/0!</v>
      </c>
      <c r="H12" s="122" t="e">
        <f t="shared" si="6"/>
        <v>#DIV/0!</v>
      </c>
      <c r="I12" s="122">
        <f t="shared" si="11"/>
        <v>0</v>
      </c>
      <c r="J12" s="122">
        <f t="shared" si="8"/>
        <v>0</v>
      </c>
      <c r="K12" s="122"/>
      <c r="L12" s="122"/>
      <c r="M12" s="122"/>
      <c r="N12" s="122"/>
      <c r="O12" s="124"/>
      <c r="P12" s="116"/>
      <c r="Q12" s="116"/>
      <c r="R12" s="116"/>
      <c r="S12" s="115"/>
      <c r="T12" s="115"/>
      <c r="U12" s="116"/>
      <c r="V12" s="116"/>
      <c r="W12" s="119"/>
      <c r="X12" s="116"/>
    </row>
    <row r="13" spans="1:36" x14ac:dyDescent="0.25">
      <c r="A13" s="122">
        <f t="shared" si="0"/>
        <v>0</v>
      </c>
      <c r="B13" s="122">
        <v>0</v>
      </c>
      <c r="C13" s="122">
        <f t="shared" si="12"/>
        <v>0</v>
      </c>
      <c r="D13" s="122">
        <f t="shared" si="1"/>
        <v>0</v>
      </c>
      <c r="E13" s="123">
        <v>0</v>
      </c>
      <c r="F13" s="122" t="e">
        <f t="shared" si="2"/>
        <v>#DIV/0!</v>
      </c>
      <c r="G13" s="122" t="e">
        <f t="shared" si="5"/>
        <v>#DIV/0!</v>
      </c>
      <c r="H13" s="122" t="e">
        <f t="shared" si="6"/>
        <v>#DIV/0!</v>
      </c>
      <c r="I13" s="122">
        <f t="shared" si="11"/>
        <v>0</v>
      </c>
      <c r="J13" s="122">
        <f t="shared" si="8"/>
        <v>0</v>
      </c>
      <c r="K13" s="122"/>
      <c r="L13" s="122"/>
      <c r="M13" s="122"/>
      <c r="N13" s="122"/>
      <c r="O13" s="124"/>
      <c r="P13" s="116"/>
      <c r="Q13" s="116"/>
      <c r="R13" s="116"/>
      <c r="S13" s="115"/>
      <c r="T13" s="115"/>
      <c r="U13" s="116"/>
      <c r="V13" s="116"/>
      <c r="W13" s="116"/>
      <c r="X13" s="116"/>
    </row>
    <row r="14" spans="1:36" x14ac:dyDescent="0.25">
      <c r="A14" s="122">
        <f t="shared" si="0"/>
        <v>0</v>
      </c>
      <c r="B14" s="122">
        <v>0</v>
      </c>
      <c r="C14" s="122">
        <f t="shared" si="12"/>
        <v>0</v>
      </c>
      <c r="D14" s="122">
        <f t="shared" si="1"/>
        <v>0</v>
      </c>
      <c r="E14" s="123">
        <v>0</v>
      </c>
      <c r="F14" s="122" t="e">
        <f t="shared" si="2"/>
        <v>#DIV/0!</v>
      </c>
      <c r="G14" s="122" t="e">
        <f t="shared" si="5"/>
        <v>#DIV/0!</v>
      </c>
      <c r="H14" s="122" t="e">
        <f t="shared" si="6"/>
        <v>#DIV/0!</v>
      </c>
      <c r="I14" s="122">
        <f t="shared" si="11"/>
        <v>0</v>
      </c>
      <c r="J14" s="122">
        <f t="shared" si="8"/>
        <v>0</v>
      </c>
      <c r="K14" s="122"/>
      <c r="L14" s="122"/>
      <c r="M14" s="122"/>
      <c r="N14" s="122"/>
      <c r="O14" s="124"/>
      <c r="P14" s="116"/>
      <c r="Q14" s="116"/>
      <c r="R14" s="116"/>
      <c r="S14" s="115"/>
      <c r="T14" s="115"/>
      <c r="U14" s="116"/>
      <c r="V14" s="116"/>
      <c r="W14" s="116"/>
      <c r="X14" s="116"/>
    </row>
    <row r="15" spans="1:36" x14ac:dyDescent="0.25">
      <c r="A15" s="122">
        <f t="shared" si="0"/>
        <v>0</v>
      </c>
      <c r="B15" s="122">
        <v>0</v>
      </c>
      <c r="C15" s="122">
        <f t="shared" si="12"/>
        <v>0</v>
      </c>
      <c r="D15" s="122">
        <f t="shared" si="1"/>
        <v>0</v>
      </c>
      <c r="E15" s="123">
        <v>0</v>
      </c>
      <c r="F15" s="122" t="e">
        <f t="shared" si="2"/>
        <v>#DIV/0!</v>
      </c>
      <c r="G15" s="122" t="e">
        <f t="shared" si="5"/>
        <v>#DIV/0!</v>
      </c>
      <c r="H15" s="122" t="e">
        <f t="shared" si="6"/>
        <v>#DIV/0!</v>
      </c>
      <c r="I15" s="122">
        <f t="shared" si="11"/>
        <v>0</v>
      </c>
      <c r="J15" s="122">
        <f t="shared" si="8"/>
        <v>0</v>
      </c>
      <c r="K15" s="122"/>
      <c r="L15" s="122"/>
      <c r="M15" s="122"/>
      <c r="N15" s="122"/>
      <c r="O15" s="124"/>
      <c r="P15" s="116"/>
      <c r="Q15" s="116"/>
      <c r="R15" s="116"/>
      <c r="S15" s="115"/>
      <c r="T15" s="115"/>
      <c r="U15" s="116"/>
      <c r="V15" s="116"/>
      <c r="W15" s="116"/>
      <c r="X15" s="116"/>
    </row>
    <row r="16" spans="1:36" x14ac:dyDescent="0.25">
      <c r="A16" s="122">
        <f t="shared" ref="A16:A19" si="13">N16</f>
        <v>0</v>
      </c>
      <c r="B16" s="122">
        <v>0</v>
      </c>
      <c r="C16" s="122">
        <f t="shared" ref="C16:C19" si="14">B16*1.2</f>
        <v>0</v>
      </c>
      <c r="D16" s="122">
        <f t="shared" ref="D16:D19" si="15">C16*1.2</f>
        <v>0</v>
      </c>
      <c r="E16" s="123">
        <v>0</v>
      </c>
      <c r="F16" s="122" t="e">
        <f t="shared" ref="F16:F19" si="16">ROUND((E16/B16),0)</f>
        <v>#DIV/0!</v>
      </c>
      <c r="G16" s="122" t="e">
        <f t="shared" ref="G16:G19" si="17">ROUND((E16/C16),0)</f>
        <v>#DIV/0!</v>
      </c>
      <c r="H16" s="122" t="e">
        <f t="shared" ref="H16:H19" si="18">ROUND((E16/D16),0)</f>
        <v>#DIV/0!</v>
      </c>
      <c r="I16" s="122">
        <f t="shared" ref="I16:J19" si="19">U16</f>
        <v>0</v>
      </c>
      <c r="J16" s="122">
        <f t="shared" si="19"/>
        <v>0</v>
      </c>
      <c r="K16" s="122"/>
      <c r="L16" s="122"/>
      <c r="M16" s="122"/>
      <c r="N16" s="122"/>
      <c r="O16" s="124"/>
      <c r="S16" s="2"/>
      <c r="T16" s="2"/>
    </row>
    <row r="17" spans="1:20" x14ac:dyDescent="0.25">
      <c r="A17" s="122">
        <f t="shared" si="13"/>
        <v>0</v>
      </c>
      <c r="B17" s="122">
        <v>0</v>
      </c>
      <c r="C17" s="122">
        <f t="shared" si="14"/>
        <v>0</v>
      </c>
      <c r="D17" s="122">
        <f t="shared" si="15"/>
        <v>0</v>
      </c>
      <c r="E17" s="123">
        <v>0</v>
      </c>
      <c r="F17" s="122" t="e">
        <f t="shared" si="16"/>
        <v>#DIV/0!</v>
      </c>
      <c r="G17" s="122" t="e">
        <f t="shared" si="17"/>
        <v>#DIV/0!</v>
      </c>
      <c r="H17" s="122" t="e">
        <f t="shared" si="18"/>
        <v>#DIV/0!</v>
      </c>
      <c r="I17" s="122">
        <f t="shared" si="19"/>
        <v>0</v>
      </c>
      <c r="J17" s="122">
        <f t="shared" si="19"/>
        <v>0</v>
      </c>
      <c r="K17" s="122"/>
      <c r="L17" s="122"/>
      <c r="M17" s="122"/>
      <c r="N17" s="122"/>
      <c r="O17" s="124"/>
      <c r="S17" s="2"/>
      <c r="T17" s="2"/>
    </row>
    <row r="18" spans="1:20" x14ac:dyDescent="0.25">
      <c r="A18" s="122">
        <f t="shared" si="13"/>
        <v>0</v>
      </c>
      <c r="B18" s="122">
        <f t="shared" ref="B18:B19" si="20">P18</f>
        <v>0</v>
      </c>
      <c r="C18" s="122">
        <f t="shared" si="14"/>
        <v>0</v>
      </c>
      <c r="D18" s="122">
        <f t="shared" si="15"/>
        <v>0</v>
      </c>
      <c r="E18" s="123">
        <f t="shared" ref="E18:E19" si="21">S18</f>
        <v>0</v>
      </c>
      <c r="F18" s="122" t="e">
        <f t="shared" si="16"/>
        <v>#DIV/0!</v>
      </c>
      <c r="G18" s="122" t="e">
        <f t="shared" si="17"/>
        <v>#DIV/0!</v>
      </c>
      <c r="H18" s="122" t="e">
        <f t="shared" si="18"/>
        <v>#DIV/0!</v>
      </c>
      <c r="I18" s="122">
        <f t="shared" si="19"/>
        <v>0</v>
      </c>
      <c r="J18" s="122">
        <f t="shared" si="19"/>
        <v>0</v>
      </c>
      <c r="K18" s="122"/>
      <c r="L18" s="122"/>
      <c r="M18" s="122"/>
      <c r="N18" s="122"/>
      <c r="O18" s="124"/>
      <c r="S18" s="2"/>
      <c r="T18" s="2"/>
    </row>
    <row r="19" spans="1:20" x14ac:dyDescent="0.25">
      <c r="A19" s="122">
        <f t="shared" si="13"/>
        <v>0</v>
      </c>
      <c r="B19" s="122">
        <f t="shared" si="20"/>
        <v>0</v>
      </c>
      <c r="C19" s="122">
        <f t="shared" si="14"/>
        <v>0</v>
      </c>
      <c r="D19" s="122">
        <f t="shared" si="15"/>
        <v>0</v>
      </c>
      <c r="E19" s="123">
        <f t="shared" si="21"/>
        <v>0</v>
      </c>
      <c r="F19" s="122" t="e">
        <f t="shared" si="16"/>
        <v>#DIV/0!</v>
      </c>
      <c r="G19" s="122" t="e">
        <f t="shared" si="17"/>
        <v>#DIV/0!</v>
      </c>
      <c r="H19" s="122" t="e">
        <f t="shared" si="18"/>
        <v>#DIV/0!</v>
      </c>
      <c r="I19" s="122">
        <f t="shared" si="19"/>
        <v>0</v>
      </c>
      <c r="J19" s="122">
        <f t="shared" si="19"/>
        <v>0</v>
      </c>
      <c r="K19" s="122"/>
      <c r="L19" s="122"/>
      <c r="M19" s="122"/>
      <c r="N19" s="122"/>
      <c r="O19" s="124"/>
      <c r="S19" s="2"/>
      <c r="T19" s="2">
        <f>T2*1.1</f>
        <v>34036.035543952108</v>
      </c>
    </row>
    <row r="20" spans="1:20" s="6" customFormat="1" x14ac:dyDescent="0.25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</row>
    <row r="21" spans="1:20" s="6" customFormat="1" ht="16.5" x14ac:dyDescent="0.3">
      <c r="A21" s="96"/>
      <c r="B21" s="96"/>
      <c r="C21" s="96"/>
      <c r="D21" s="96"/>
      <c r="E21" s="96"/>
      <c r="F21" s="118"/>
      <c r="G21" s="96"/>
      <c r="H21" s="96"/>
      <c r="I21" s="96"/>
      <c r="J21" s="96"/>
      <c r="K21" s="96"/>
      <c r="L21" s="96"/>
      <c r="M21" s="96"/>
      <c r="N21" s="96"/>
    </row>
    <row r="22" spans="1:20" s="6" customFormat="1" x14ac:dyDescent="0.25">
      <c r="A22" s="96"/>
      <c r="B22" s="96"/>
      <c r="C22" s="96"/>
      <c r="D22" s="96"/>
      <c r="E22" s="96"/>
      <c r="F22" s="125" t="s">
        <v>69</v>
      </c>
      <c r="G22" s="96"/>
      <c r="H22" s="96"/>
      <c r="I22" s="96"/>
      <c r="J22" s="96"/>
      <c r="K22" s="96"/>
      <c r="L22" s="96"/>
      <c r="M22" s="96"/>
      <c r="N22" s="96"/>
    </row>
    <row r="23" spans="1:20" s="6" customFormat="1" ht="16.5" x14ac:dyDescent="0.3">
      <c r="A23" s="96"/>
      <c r="B23" s="96"/>
      <c r="C23" s="96" t="s">
        <v>67</v>
      </c>
      <c r="D23" s="96"/>
      <c r="E23" s="118"/>
      <c r="F23" s="126" t="s">
        <v>68</v>
      </c>
      <c r="G23" s="126">
        <v>394</v>
      </c>
      <c r="H23" s="96"/>
      <c r="I23" s="96">
        <f>G23*9500</f>
        <v>3743000</v>
      </c>
      <c r="J23" s="96"/>
      <c r="K23" s="96"/>
      <c r="L23" s="96"/>
      <c r="M23" s="96"/>
      <c r="N23" s="96">
        <f>G23*1.2</f>
        <v>472.79999999999995</v>
      </c>
    </row>
    <row r="24" spans="1:20" s="6" customFormat="1" x14ac:dyDescent="0.25">
      <c r="A24" s="96"/>
      <c r="B24" s="96"/>
      <c r="C24" s="96" t="s">
        <v>1</v>
      </c>
      <c r="D24" s="96">
        <v>7100000</v>
      </c>
      <c r="E24" s="96"/>
      <c r="F24" s="126" t="s">
        <v>63</v>
      </c>
      <c r="G24" s="126">
        <v>0</v>
      </c>
      <c r="H24" s="96"/>
      <c r="I24" s="96"/>
      <c r="J24" s="96"/>
      <c r="K24" s="96"/>
      <c r="L24" s="96"/>
      <c r="M24" s="96"/>
      <c r="N24" s="96"/>
    </row>
    <row r="25" spans="1:20" s="6" customFormat="1" x14ac:dyDescent="0.25">
      <c r="A25" s="96"/>
      <c r="B25" s="96"/>
      <c r="C25" s="96"/>
      <c r="D25" s="96"/>
      <c r="E25" s="96"/>
      <c r="F25" s="126" t="s">
        <v>70</v>
      </c>
      <c r="G25" s="126">
        <v>0</v>
      </c>
      <c r="H25" s="96"/>
      <c r="I25" s="96"/>
      <c r="J25" s="96"/>
      <c r="K25" s="96"/>
      <c r="L25" s="96"/>
      <c r="M25" s="96"/>
      <c r="N25" s="96">
        <f>G26*1.2</f>
        <v>472.79999999999995</v>
      </c>
    </row>
    <row r="26" spans="1:20" s="6" customFormat="1" x14ac:dyDescent="0.25">
      <c r="A26" s="96"/>
      <c r="B26" s="97"/>
      <c r="C26" s="97"/>
      <c r="D26" s="97"/>
      <c r="E26" s="97"/>
      <c r="F26" s="99" t="s">
        <v>71</v>
      </c>
      <c r="G26" s="99">
        <f>G23+G24+G25</f>
        <v>394</v>
      </c>
      <c r="H26" s="97"/>
      <c r="I26" s="97"/>
      <c r="J26" s="97"/>
      <c r="K26" s="97"/>
      <c r="L26" s="97"/>
      <c r="M26" s="97"/>
      <c r="N26" s="97"/>
    </row>
    <row r="27" spans="1:20" s="6" customFormat="1" x14ac:dyDescent="0.25">
      <c r="B27" s="97"/>
      <c r="C27" s="97"/>
      <c r="D27" s="97"/>
      <c r="E27" s="97"/>
      <c r="F27" s="98"/>
      <c r="G27" s="98"/>
      <c r="H27" s="97"/>
      <c r="I27" s="97"/>
      <c r="J27" s="97"/>
      <c r="K27" s="97"/>
      <c r="L27" s="97"/>
      <c r="M27" s="97"/>
      <c r="N27" s="97"/>
    </row>
    <row r="28" spans="1:20" s="6" customFormat="1" x14ac:dyDescent="0.25">
      <c r="B28" s="97"/>
      <c r="C28" s="97"/>
      <c r="D28" s="97"/>
      <c r="E28" s="97"/>
      <c r="F28" s="98" t="s">
        <v>62</v>
      </c>
      <c r="G28" s="98">
        <v>0</v>
      </c>
      <c r="H28" s="97"/>
      <c r="I28" s="97" t="e">
        <f>G34/G28</f>
        <v>#DIV/0!</v>
      </c>
      <c r="J28" s="97"/>
      <c r="K28" s="97"/>
      <c r="L28" s="97"/>
      <c r="M28" s="97"/>
      <c r="N28" s="97"/>
    </row>
    <row r="29" spans="1:20" s="6" customFormat="1" x14ac:dyDescent="0.25">
      <c r="B29" s="97"/>
      <c r="C29" s="97"/>
      <c r="D29" s="97"/>
      <c r="E29" s="97"/>
      <c r="F29" s="98" t="s">
        <v>63</v>
      </c>
      <c r="G29" s="98">
        <v>0</v>
      </c>
      <c r="H29" s="97"/>
      <c r="I29" s="97"/>
      <c r="J29" s="97"/>
      <c r="K29" s="97"/>
      <c r="L29" s="97"/>
      <c r="M29" s="97"/>
      <c r="N29" s="97"/>
    </row>
    <row r="30" spans="1:20" s="6" customFormat="1" x14ac:dyDescent="0.25">
      <c r="B30" s="97"/>
      <c r="C30" s="97"/>
      <c r="D30" s="97"/>
      <c r="E30" s="97"/>
      <c r="F30" s="98" t="s">
        <v>61</v>
      </c>
      <c r="G30" s="98">
        <v>0</v>
      </c>
      <c r="H30" s="97"/>
      <c r="I30" s="97"/>
      <c r="J30" s="97"/>
      <c r="K30" s="97"/>
      <c r="L30" s="97"/>
      <c r="M30" s="97"/>
      <c r="N30" s="97"/>
    </row>
    <row r="31" spans="1:20" s="6" customFormat="1" x14ac:dyDescent="0.25">
      <c r="B31" s="97"/>
      <c r="C31" s="100"/>
      <c r="D31" s="100"/>
      <c r="E31" s="97"/>
      <c r="F31" s="99" t="s">
        <v>64</v>
      </c>
      <c r="G31" s="99">
        <f>SUM(G28:G30)</f>
        <v>0</v>
      </c>
      <c r="H31" s="97"/>
      <c r="I31" s="97" t="e">
        <f>I23/G31</f>
        <v>#DIV/0!</v>
      </c>
      <c r="J31" s="97"/>
      <c r="K31" s="97"/>
      <c r="L31" s="97"/>
      <c r="M31" s="97"/>
      <c r="N31" s="97"/>
      <c r="P31" s="45"/>
      <c r="Q31" s="45"/>
      <c r="R31" s="45"/>
    </row>
    <row r="32" spans="1:20" s="6" customFormat="1" x14ac:dyDescent="0.25">
      <c r="B32" s="97"/>
      <c r="C32" s="100"/>
      <c r="D32" s="100"/>
      <c r="E32" s="97"/>
      <c r="F32" s="99" t="s">
        <v>65</v>
      </c>
      <c r="G32" s="98">
        <f>G31</f>
        <v>0</v>
      </c>
      <c r="H32" s="97" t="e">
        <f>G31/G32</f>
        <v>#DIV/0!</v>
      </c>
      <c r="I32" s="97" t="s">
        <v>44</v>
      </c>
      <c r="J32" s="97"/>
      <c r="K32" s="97"/>
      <c r="L32" s="97"/>
      <c r="M32" s="97"/>
      <c r="N32" s="97"/>
    </row>
    <row r="33" spans="2:21" s="6" customFormat="1" x14ac:dyDescent="0.25">
      <c r="B33" s="97"/>
      <c r="C33" s="100"/>
      <c r="D33" s="100"/>
      <c r="E33" s="97"/>
      <c r="F33" s="98" t="s">
        <v>41</v>
      </c>
      <c r="G33" s="98">
        <v>10000</v>
      </c>
      <c r="H33" s="97"/>
      <c r="I33" s="97"/>
      <c r="J33" s="97"/>
      <c r="K33" s="97"/>
      <c r="L33" s="97"/>
      <c r="M33" s="97"/>
      <c r="N33" s="97"/>
    </row>
    <row r="34" spans="2:21" s="6" customFormat="1" x14ac:dyDescent="0.25">
      <c r="B34" s="97"/>
      <c r="C34" s="100"/>
      <c r="D34" s="100"/>
      <c r="E34" s="97"/>
      <c r="F34" s="99" t="s">
        <v>42</v>
      </c>
      <c r="G34" s="99">
        <f>G26*G33</f>
        <v>3940000</v>
      </c>
      <c r="H34" s="97" t="e">
        <f>G34/D28</f>
        <v>#DIV/0!</v>
      </c>
      <c r="I34" s="97"/>
      <c r="J34" s="97"/>
      <c r="K34" s="97"/>
      <c r="L34" s="97"/>
      <c r="M34" s="97"/>
      <c r="N34" s="97"/>
    </row>
    <row r="35" spans="2:21" s="6" customFormat="1" x14ac:dyDescent="0.25">
      <c r="B35" s="97"/>
      <c r="C35" s="100"/>
      <c r="D35" s="100"/>
      <c r="E35" s="97"/>
      <c r="F35" s="99" t="s">
        <v>20</v>
      </c>
      <c r="G35" s="99">
        <f>G34*90%</f>
        <v>3546000</v>
      </c>
      <c r="H35" s="97"/>
      <c r="I35" s="97"/>
      <c r="J35" s="97"/>
      <c r="K35" s="97"/>
      <c r="L35" s="97"/>
      <c r="M35" s="97"/>
      <c r="N35" s="97"/>
    </row>
    <row r="36" spans="2:21" s="6" customFormat="1" x14ac:dyDescent="0.25">
      <c r="B36" s="97"/>
      <c r="C36" s="100"/>
      <c r="D36" s="100"/>
      <c r="E36" s="97"/>
      <c r="F36" s="99" t="s">
        <v>21</v>
      </c>
      <c r="G36" s="99">
        <f>G34*80%</f>
        <v>3152000</v>
      </c>
      <c r="H36" s="97"/>
      <c r="I36" s="97"/>
      <c r="J36" s="97"/>
      <c r="K36" s="97"/>
      <c r="L36" s="97"/>
      <c r="M36" s="97"/>
      <c r="N36" s="97"/>
    </row>
    <row r="37" spans="2:21" x14ac:dyDescent="0.25"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</row>
    <row r="38" spans="2:21" x14ac:dyDescent="0.25"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6"/>
      <c r="P38" s="6"/>
      <c r="Q38" s="6"/>
      <c r="R38" s="6"/>
      <c r="S38" s="6"/>
      <c r="T38" s="6"/>
      <c r="U38" s="6"/>
    </row>
    <row r="39" spans="2:21" x14ac:dyDescent="0.25"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6"/>
      <c r="P39" s="6"/>
      <c r="Q39" s="6"/>
      <c r="R39" s="6"/>
      <c r="S39" s="6"/>
      <c r="T39" s="6"/>
      <c r="U39" s="6"/>
    </row>
    <row r="40" spans="2:21" x14ac:dyDescent="0.25"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6"/>
      <c r="P40" s="6"/>
      <c r="Q40" s="6"/>
      <c r="R40" s="6"/>
      <c r="S40" s="6"/>
      <c r="T40" s="6"/>
      <c r="U40" s="6"/>
    </row>
    <row r="41" spans="2:21" x14ac:dyDescent="0.25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6"/>
      <c r="P41" s="6"/>
      <c r="Q41" s="6"/>
      <c r="R41" s="6"/>
      <c r="S41" s="6"/>
      <c r="T41" s="6"/>
      <c r="U41" s="6"/>
    </row>
    <row r="42" spans="2:21" x14ac:dyDescent="0.25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6"/>
      <c r="P42" s="6"/>
      <c r="Q42" s="6"/>
      <c r="R42" s="6"/>
      <c r="S42" s="6"/>
      <c r="T42" s="6"/>
      <c r="U42" s="6"/>
    </row>
    <row r="43" spans="2:21" x14ac:dyDescent="0.25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6"/>
      <c r="P43" s="45"/>
      <c r="Q43" s="45"/>
      <c r="R43" s="45"/>
      <c r="S43" s="6"/>
      <c r="T43" s="6"/>
      <c r="U43" s="6"/>
    </row>
    <row r="44" spans="2:21" x14ac:dyDescent="0.25"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6"/>
      <c r="P44" s="6"/>
      <c r="Q44" s="6"/>
      <c r="R44" s="6"/>
      <c r="S44" s="6"/>
      <c r="T44" s="6"/>
      <c r="U44" s="6"/>
    </row>
    <row r="45" spans="2:21" x14ac:dyDescent="0.25"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6"/>
      <c r="P45" s="6"/>
      <c r="Q45" s="6"/>
      <c r="R45" s="6"/>
      <c r="S45" s="6"/>
      <c r="T45" s="6"/>
      <c r="U45" s="6"/>
    </row>
    <row r="46" spans="2:21" x14ac:dyDescent="0.25">
      <c r="O46" s="6"/>
      <c r="P46" s="6"/>
      <c r="Q46" s="6"/>
      <c r="R46" s="6"/>
      <c r="S46" s="6"/>
      <c r="T46" s="6"/>
      <c r="U46" s="6"/>
    </row>
    <row r="49" spans="15:21" x14ac:dyDescent="0.25">
      <c r="O49" s="6"/>
      <c r="P49" s="6"/>
      <c r="Q49" s="6"/>
      <c r="R49" s="6"/>
      <c r="S49" s="6"/>
      <c r="T49" s="6"/>
      <c r="U49" s="6"/>
    </row>
    <row r="50" spans="15:21" x14ac:dyDescent="0.25">
      <c r="O50" s="6"/>
      <c r="P50" s="6"/>
      <c r="Q50" s="6"/>
      <c r="R50" s="6"/>
      <c r="S50" s="6"/>
      <c r="T50" s="6"/>
      <c r="U50" s="6"/>
    </row>
    <row r="51" spans="15:21" x14ac:dyDescent="0.25">
      <c r="O51" s="6"/>
      <c r="P51" s="6"/>
      <c r="Q51" s="6"/>
      <c r="R51" s="6"/>
      <c r="S51" s="6"/>
      <c r="T51" s="6"/>
      <c r="U51" s="6"/>
    </row>
    <row r="52" spans="15:21" x14ac:dyDescent="0.25">
      <c r="O52" s="6"/>
      <c r="P52" s="6"/>
      <c r="Q52" s="6"/>
      <c r="R52" s="6"/>
      <c r="S52" s="6"/>
      <c r="T52" s="6"/>
      <c r="U52" s="6"/>
    </row>
    <row r="53" spans="15:21" x14ac:dyDescent="0.25">
      <c r="O53" s="6"/>
      <c r="P53" s="45"/>
      <c r="Q53" s="45"/>
      <c r="R53" s="45"/>
      <c r="S53" s="6"/>
      <c r="T53" s="6"/>
      <c r="U53" s="6"/>
    </row>
    <row r="54" spans="15:21" x14ac:dyDescent="0.25">
      <c r="O54" s="6"/>
      <c r="P54" s="6"/>
      <c r="Q54" s="6"/>
      <c r="R54" s="6"/>
      <c r="S54" s="6"/>
      <c r="T54" s="6"/>
      <c r="U54" s="6"/>
    </row>
    <row r="55" spans="15:21" x14ac:dyDescent="0.25">
      <c r="O55" s="6"/>
      <c r="P55" s="6"/>
      <c r="Q55" s="6"/>
      <c r="R55" s="6"/>
      <c r="S55" s="6"/>
      <c r="T55" s="6"/>
      <c r="U55" s="6"/>
    </row>
    <row r="56" spans="15:21" x14ac:dyDescent="0.25">
      <c r="O56" s="6"/>
      <c r="P56" s="6"/>
      <c r="Q56" s="6"/>
      <c r="R56" s="6"/>
      <c r="S56" s="6"/>
      <c r="T56" s="6"/>
      <c r="U5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A10" sqref="A10"/>
    </sheetView>
  </sheetViews>
  <sheetFormatPr defaultRowHeight="15" x14ac:dyDescent="0.25"/>
  <sheetData>
    <row r="117" spans="6:13" x14ac:dyDescent="0.25">
      <c r="F117" s="103" t="s">
        <v>58</v>
      </c>
      <c r="G117" s="103"/>
      <c r="H117" s="103"/>
      <c r="I117" s="103"/>
      <c r="J117" s="103"/>
      <c r="K117" s="103"/>
      <c r="L117" s="103"/>
      <c r="M117" s="10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30" workbookViewId="0">
      <selection activeCell="A175" sqref="A17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P11:Q11"/>
  <sheetViews>
    <sheetView topLeftCell="A25" workbookViewId="0">
      <selection activeCell="A26" sqref="A26"/>
    </sheetView>
  </sheetViews>
  <sheetFormatPr defaultRowHeight="15" x14ac:dyDescent="0.25"/>
  <sheetData>
    <row r="11" spans="16:17" x14ac:dyDescent="0.25">
      <c r="P11" t="s">
        <v>81</v>
      </c>
      <c r="Q11">
        <v>59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2024-11-19T05:31:56Z</dcterms:modified>
</cp:coreProperties>
</file>