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HLC CBD Belapur\muskan kushal momaya\"/>
    </mc:Choice>
  </mc:AlternateContent>
  <xr:revisionPtr revIDLastSave="0" documentId="13_ncr:1_{65D315B3-B8A4-4458-9E2C-49EA28799DA0}" xr6:coauthVersionLast="45" xr6:coauthVersionMax="47" xr10:uidLastSave="{00000000-0000-0000-0000-000000000000}"/>
  <bookViews>
    <workbookView xWindow="-120" yWindow="-120" windowWidth="29040" windowHeight="15720" tabRatio="932" firstSheet="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4" l="1"/>
  <c r="Q4" i="4"/>
  <c r="F84" i="23"/>
  <c r="F23" i="23"/>
  <c r="F10" i="23"/>
  <c r="F11" i="23" s="1"/>
  <c r="F8" i="23"/>
  <c r="F7" i="23"/>
  <c r="F6" i="23"/>
  <c r="F5" i="23"/>
  <c r="F14" i="23" s="1"/>
  <c r="F12" i="23" l="1"/>
  <c r="F13" i="23" s="1"/>
  <c r="F16" i="23" s="1"/>
  <c r="F19" i="23" s="1"/>
  <c r="F20" i="23" l="1"/>
  <c r="F25" i="23"/>
  <c r="F21" i="23"/>
  <c r="G31" i="4" l="1"/>
  <c r="G32" i="4" s="1"/>
  <c r="G29" i="4"/>
  <c r="G28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H12" i="4" l="1"/>
  <c r="G11" i="4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s="1"/>
  <c r="C25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<sst xmlns="http://schemas.openxmlformats.org/spreadsheetml/2006/main" count="138" uniqueCount="95">
  <si>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</si>
  <si>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</si>
  <si>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</si>
  <si>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</si>
  <si>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</si>
  <si>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</si>
  <si>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</si>
  <si>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</si>
  <si>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</si>
  <si>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</si>
  <si>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</si>
  <si>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</si>
  <si>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</si>
  <si>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</si>
  <si>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</si>
  <si>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</si>
  <si>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</si>
  <si>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</si>
  <si>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</si>
  <si>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</si>
  <si>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</si>
  <si>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</si>
  <si>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</si>
  <si>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</si>
  <si>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</si>
  <si>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</si>
  <si>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</si>
  <si>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</si>
  <si>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</si>
  <si>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</si>
  <si>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</si>
  <si>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</si>
  <si>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</si>
  <si>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</si>
  <si>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</si>
  <si>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</si>
  <si>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</si>
  <si>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</si>
  <si>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</si>
  <si>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</si>
  <si>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</si>
  <si>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</si>
  <si>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</si>
  <si>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</si>
  <si>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</si>
  <si>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</si>
  <si>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</si>
  <si>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</si>
  <si>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</si>
  <si>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</si>
  <si>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</si>
  <si>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</si>
  <si>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</si>
  <si>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</si>
  <si>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</si>
  <si>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</si>
  <si>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</si>
  <si>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</si>
  <si>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</si>
  <si>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</si>
  <si>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</si>
  <si>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</si>
  <si>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</si>
  <si>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</si>
  <si>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</si>
  <si>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</si>
  <si>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</si>
  <si>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</si>
  <si>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</si>
  <si>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</si>
  <si>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</si>
  <si>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</si>
  <si>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</si>
  <si>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</si>
  <si>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</si>
  <si>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</si>
  <si>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</si>
  <si>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</si>
  <si>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</si>
  <si>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</si>
  <si>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</si>
  <si>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</si>
  <si>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</si>
  <si>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</si>
  <si>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RERA CA</t>
  </si>
  <si>
    <t>BALC</t>
  </si>
  <si>
    <t>TACA</t>
  </si>
  <si>
    <t>Vastukala</t>
  </si>
  <si>
    <t>Yogesh Vankar</t>
  </si>
  <si>
    <t>IGR-21.12.23</t>
  </si>
  <si>
    <t>IGR-31.10.23</t>
  </si>
  <si>
    <t>IGR-09.05.23</t>
  </si>
  <si>
    <t>IGR-10.05.23</t>
  </si>
  <si>
    <t>IGR-20.02.23</t>
  </si>
  <si>
    <t>IGR-25.05.23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</si>
</sst>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7</xdr:row>
      <xdr:rowOff>0</xdr:rowOff>
    </xdr:from>
    <xdr:to>
      <xdr:col>30</xdr:col>
      <xdr:colOff>430387</xdr:colOff>
      <xdr:row>29</xdr:row>
      <xdr:rowOff>10138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C2F775-14B0-4622-B8D7-1BC9EFEC5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43700" y="1524000"/>
          <a:ext cx="12622387" cy="439163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135751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9B3D4D-0C83-46FF-94D0-0014DF457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04551" cy="890711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192909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90B11B-2215-4E59-966F-C57D6280DC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61709" cy="887853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239860</xdr:colOff>
      <xdr:row>46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611DFC-022F-4075-A283-0A476FC75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31860" cy="881185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344139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BDD45F-B9C1-4CCC-93D7-51AB69B2DC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78539" cy="8821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28575</xdr:rowOff>
    </xdr:from>
    <xdr:to>
      <xdr:col>29</xdr:col>
      <xdr:colOff>607314</xdr:colOff>
      <xdr:row>55</xdr:row>
      <xdr:rowOff>103489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276864-221F-49F2-90C2-CD24EA096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8575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EDC5A5-CEB3-4766-B73E-C19276A83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152400</xdr:rowOff>
    </xdr:from>
    <xdr:to>
      <xdr:col>8</xdr:col>
      <xdr:colOff>228600</xdr:colOff>
      <xdr:row>38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3C8AF-ED9F-4531-A8C2-3FFA36A70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52400"/>
          <a:ext cx="5086350" cy="7200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</xdr:row>
      <xdr:rowOff>28575</xdr:rowOff>
    </xdr:from>
    <xdr:to>
      <xdr:col>8</xdr:col>
      <xdr:colOff>228600</xdr:colOff>
      <xdr:row>32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6595A1-B34A-42F8-B1E8-32B596D16A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2487"/>
        <a:stretch/>
      </xdr:blipFill>
      <xdr:spPr bwMode="auto">
        <a:xfrm>
          <a:off x="9525" y="219075"/>
          <a:ext cx="5095875" cy="558165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8</xdr:col>
      <xdr:colOff>228600</xdr:colOff>
      <xdr:row>37</xdr:row>
      <xdr:rowOff>171450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D390D7-9013-4C58-8C44-FBA6D310F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19050"/>
          <a:ext cx="5086350" cy="72009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8</xdr:col>
      <xdr:colOff>228600</xdr:colOff>
      <xdr:row>27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12F0C-45FD-4367-A19C-878A599A4F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910"/>
        <a:stretch/>
      </xdr:blipFill>
      <xdr:spPr bwMode="auto">
        <a:xfrm>
          <a:off x="9525" y="19050"/>
          <a:ext cx="5095875" cy="519112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A27E8F-2DA1-44C8-A541-72431D97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876422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46</xdr:row>
      <xdr:rowOff>39328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A7FFE-74AF-430E-B4AE-DFE2853FD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8023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Q20" sqref="Q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76</v>
      </c>
      <c r="C3" s="52">
        <f>374860*0.85</f>
        <v>318631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82</v>
      </c>
      <c r="C4" s="52">
        <f>C3*10%</f>
        <v>31863.100000000002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77</v>
      </c>
      <c r="C5" s="57">
        <f>C3+C4</f>
        <v>350494.1</v>
      </c>
      <c r="D5" s="58" t="s">
        <v>62</v>
      </c>
      <c r="E5" s="59">
        <f>C5/10.764</f>
        <v>32561.696395392046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78</v>
      </c>
      <c r="C6" s="52">
        <v>29400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79</v>
      </c>
      <c r="C7" s="52">
        <f>C5-C6</f>
        <v>321094.09999999998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80</v>
      </c>
      <c r="C8" s="52">
        <f>C7*D13%</f>
        <v>260086.22099999999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81</v>
      </c>
      <c r="C9" s="57">
        <f>C6+C8</f>
        <v>289486.22100000002</v>
      </c>
      <c r="D9" s="58" t="s">
        <v>62</v>
      </c>
      <c r="E9" s="59">
        <f>C9/10.764</f>
        <v>26893.926142697885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v>2005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19</v>
      </c>
      <c r="D13" s="65">
        <f>D12-C13</f>
        <v>81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10" workbookViewId="0">
      <selection activeCell="J26" sqref="J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FED03E-EB3D-4F32-8633-CFFE4EF07ED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0FADD0-C6B8-4C34-AE2A-A99C7BD19BD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tabSelected="1" zoomScaleNormal="100" workbookViewId="0">
      <selection activeCell="K8" sqref="K8"/>
    </sheetView>
  </sheetViews>
  <sheetFormatPr defaultRowHeight="15" x14ac:dyDescent="0.25"/>
  <cols>
    <col min="1" max="1" width="21.7109375" bestFit="1" customWidth="1"/>
    <col min="2" max="2" width="13.42578125" hidden="1" customWidth="1"/>
    <col min="3" max="3" width="17.140625" style="16" customWidth="1"/>
    <col min="4" max="4" width="12.5703125" style="16" hidden="1" customWidth="1"/>
    <col min="5" max="5" width="14.28515625" hidden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25500</v>
      </c>
      <c r="D3" s="22" t="s">
        <v>75</v>
      </c>
      <c r="E3" s="6" t="s">
        <v>83</v>
      </c>
      <c r="F3" s="19">
        <v>26000</v>
      </c>
      <c r="G3" s="22" t="s">
        <v>75</v>
      </c>
      <c r="H3" s="6" t="s">
        <v>83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22500</v>
      </c>
      <c r="D5" s="22"/>
      <c r="F5" s="19">
        <f>F3-F4</f>
        <v>23000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3000</v>
      </c>
      <c r="D13" s="22"/>
      <c r="F13" s="19">
        <f>F6-F12</f>
        <v>3000</v>
      </c>
      <c r="G13" s="22"/>
    </row>
    <row r="14" spans="1:8" x14ac:dyDescent="0.25">
      <c r="A14" s="15" t="s">
        <v>15</v>
      </c>
      <c r="B14" s="18"/>
      <c r="C14" s="19">
        <f>C5</f>
        <v>22500</v>
      </c>
      <c r="D14" s="22"/>
      <c r="F14" s="19">
        <f>F5</f>
        <v>23000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25500</v>
      </c>
      <c r="D16" s="22"/>
      <c r="F16" s="20">
        <f>F14+F13</f>
        <v>26000</v>
      </c>
      <c r="G16" s="22"/>
    </row>
    <row r="17" spans="1:8" x14ac:dyDescent="0.25">
      <c r="B17" s="23"/>
      <c r="C17" s="24" t="s">
        <v>87</v>
      </c>
      <c r="D17" s="24"/>
      <c r="F17" s="24" t="s">
        <v>88</v>
      </c>
      <c r="G17" s="24"/>
    </row>
    <row r="18" spans="1:8" x14ac:dyDescent="0.25">
      <c r="A18" s="71" t="str">
        <f>E3</f>
        <v>ACA</v>
      </c>
      <c r="B18" s="7"/>
      <c r="C18" s="29">
        <v>1108</v>
      </c>
      <c r="D18" s="24"/>
      <c r="F18" s="29">
        <v>1108</v>
      </c>
      <c r="G18" s="24"/>
    </row>
    <row r="19" spans="1:8" x14ac:dyDescent="0.25">
      <c r="A19" s="15" t="s">
        <v>73</v>
      </c>
      <c r="B19" s="6"/>
      <c r="C19" s="30">
        <f>C18*C16</f>
        <v>28254000</v>
      </c>
      <c r="D19" s="72"/>
      <c r="E19" s="65"/>
      <c r="F19" s="30">
        <f>F18*F16</f>
        <v>28808000</v>
      </c>
      <c r="G19" s="72"/>
      <c r="H19" s="65"/>
    </row>
    <row r="20" spans="1:8" x14ac:dyDescent="0.25">
      <c r="A20" s="15" t="s">
        <v>24</v>
      </c>
      <c r="C20" s="31">
        <f>C19*98%</f>
        <v>27688920</v>
      </c>
      <c r="D20" s="30"/>
      <c r="E20" s="65"/>
      <c r="F20" s="31">
        <f>F19*98%</f>
        <v>28231840</v>
      </c>
      <c r="G20" s="30"/>
      <c r="H20" s="65"/>
    </row>
    <row r="21" spans="1:8" x14ac:dyDescent="0.25">
      <c r="A21" s="15" t="s">
        <v>25</v>
      </c>
      <c r="C21" s="31">
        <f>C19*80%</f>
        <v>22603200</v>
      </c>
      <c r="D21" s="31"/>
      <c r="E21" s="65"/>
      <c r="F21" s="31">
        <f>F19*80%</f>
        <v>23046400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3324000</v>
      </c>
      <c r="D23" s="34"/>
      <c r="F23" s="34">
        <f>F4*F18</f>
        <v>3324000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58862.5</v>
      </c>
      <c r="D25" s="31"/>
      <c r="E25" s="31"/>
      <c r="F25" s="31">
        <f>F19*0.025/12</f>
        <v>60016.666666666664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opLeftCell="B1" workbookViewId="0">
      <selection activeCell="R2" sqref="R2:R13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853</v>
      </c>
      <c r="C2" s="4">
        <f t="shared" ref="C2:C16" si="1">B2*1.2</f>
        <v>1023.5999999999999</v>
      </c>
      <c r="D2" s="4">
        <f t="shared" ref="D2:D16" si="2">C2*1.2</f>
        <v>1228.32</v>
      </c>
      <c r="E2" s="5">
        <f t="shared" ref="E2:E16" si="3">R2</f>
        <v>22000000</v>
      </c>
      <c r="F2" s="76">
        <f t="shared" ref="F2:F15" si="4">ROUND((E2/B2),0)</f>
        <v>25791</v>
      </c>
      <c r="G2" s="76">
        <f t="shared" ref="G2:G15" si="5">ROUND((E2/C2),0)</f>
        <v>21493</v>
      </c>
      <c r="H2" s="76">
        <f t="shared" ref="H2:H15" si="6">ROUND((E2/D2),0)</f>
        <v>17911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853</v>
      </c>
      <c r="R2" s="78">
        <v>22000000</v>
      </c>
      <c r="S2" s="78" t="s">
        <v>89</v>
      </c>
    </row>
    <row r="3" spans="1:19" x14ac:dyDescent="0.25">
      <c r="A3" s="4">
        <v>2</v>
      </c>
      <c r="B3" s="4">
        <f t="shared" si="0"/>
        <v>1213</v>
      </c>
      <c r="C3" s="4">
        <f t="shared" si="1"/>
        <v>1455.6</v>
      </c>
      <c r="D3" s="4">
        <f t="shared" si="2"/>
        <v>1746.7199999999998</v>
      </c>
      <c r="E3" s="5">
        <f t="shared" si="3"/>
        <v>28000000</v>
      </c>
      <c r="F3" s="4">
        <f t="shared" si="4"/>
        <v>23083</v>
      </c>
      <c r="G3" s="4">
        <f t="shared" si="5"/>
        <v>19236</v>
      </c>
      <c r="H3" s="4">
        <f t="shared" si="6"/>
        <v>16030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1213</v>
      </c>
      <c r="R3" s="2">
        <v>28000000</v>
      </c>
      <c r="S3" s="2" t="s">
        <v>90</v>
      </c>
    </row>
    <row r="4" spans="1:19" x14ac:dyDescent="0.25">
      <c r="A4" s="4">
        <v>3</v>
      </c>
      <c r="B4" s="4">
        <f t="shared" si="0"/>
        <v>1108</v>
      </c>
      <c r="C4" s="4">
        <f t="shared" si="1"/>
        <v>1329.6</v>
      </c>
      <c r="D4" s="4">
        <f t="shared" si="2"/>
        <v>1595.5199999999998</v>
      </c>
      <c r="E4" s="5">
        <f t="shared" si="3"/>
        <v>26210250</v>
      </c>
      <c r="F4" s="4">
        <f t="shared" si="4"/>
        <v>23655</v>
      </c>
      <c r="G4" s="4">
        <f t="shared" si="5"/>
        <v>19713</v>
      </c>
      <c r="H4" s="4">
        <f t="shared" si="6"/>
        <v>16427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1063+45</f>
        <v>1108</v>
      </c>
      <c r="R4" s="2">
        <v>26210250</v>
      </c>
      <c r="S4" s="2" t="s">
        <v>91</v>
      </c>
    </row>
    <row r="5" spans="1:19" x14ac:dyDescent="0.25">
      <c r="A5" s="4">
        <v>4</v>
      </c>
      <c r="B5" s="4">
        <f t="shared" si="0"/>
        <v>1338</v>
      </c>
      <c r="C5" s="4">
        <f t="shared" si="1"/>
        <v>1605.6</v>
      </c>
      <c r="D5" s="4">
        <f t="shared" si="2"/>
        <v>1926.7199999999998</v>
      </c>
      <c r="E5" s="5">
        <f t="shared" si="3"/>
        <v>32725000</v>
      </c>
      <c r="F5" s="74">
        <f t="shared" si="4"/>
        <v>24458</v>
      </c>
      <c r="G5" s="74">
        <f t="shared" si="5"/>
        <v>20382</v>
      </c>
      <c r="H5" s="74">
        <f t="shared" si="6"/>
        <v>16985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1338</v>
      </c>
      <c r="R5" s="75">
        <v>32725000</v>
      </c>
      <c r="S5" s="75" t="s">
        <v>92</v>
      </c>
    </row>
    <row r="6" spans="1:19" x14ac:dyDescent="0.25">
      <c r="A6" s="4">
        <v>5</v>
      </c>
      <c r="B6" s="4">
        <f t="shared" si="0"/>
        <v>611</v>
      </c>
      <c r="C6" s="4">
        <f t="shared" si="1"/>
        <v>733.19999999999993</v>
      </c>
      <c r="D6" s="4">
        <f t="shared" si="2"/>
        <v>879.83999999999992</v>
      </c>
      <c r="E6" s="5">
        <f t="shared" si="3"/>
        <v>14600000</v>
      </c>
      <c r="F6" s="76">
        <f t="shared" si="4"/>
        <v>23895</v>
      </c>
      <c r="G6" s="76">
        <f t="shared" si="5"/>
        <v>19913</v>
      </c>
      <c r="H6" s="76">
        <f t="shared" si="6"/>
        <v>16594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611</v>
      </c>
      <c r="R6" s="78">
        <v>14600000</v>
      </c>
      <c r="S6" s="78" t="s">
        <v>93</v>
      </c>
    </row>
    <row r="7" spans="1:19" x14ac:dyDescent="0.25">
      <c r="A7" s="4">
        <v>6</v>
      </c>
      <c r="B7" s="4">
        <f t="shared" si="0"/>
        <v>649</v>
      </c>
      <c r="C7" s="4">
        <f t="shared" si="1"/>
        <v>778.8</v>
      </c>
      <c r="D7" s="4">
        <f t="shared" si="2"/>
        <v>934.56</v>
      </c>
      <c r="E7" s="5">
        <f t="shared" si="3"/>
        <v>15600000</v>
      </c>
      <c r="F7" s="74">
        <f t="shared" si="4"/>
        <v>24037</v>
      </c>
      <c r="G7" s="74">
        <f t="shared" si="5"/>
        <v>20031</v>
      </c>
      <c r="H7" s="74">
        <f t="shared" si="6"/>
        <v>16692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f>632+17</f>
        <v>649</v>
      </c>
      <c r="R7" s="75">
        <v>15600000</v>
      </c>
      <c r="S7" s="75" t="s">
        <v>94</v>
      </c>
    </row>
    <row r="8" spans="1:19" x14ac:dyDescent="0.25">
      <c r="A8" s="4">
        <v>7</v>
      </c>
      <c r="B8" s="4">
        <f t="shared" si="0"/>
        <v>1200</v>
      </c>
      <c r="C8" s="4">
        <f t="shared" si="1"/>
        <v>1440</v>
      </c>
      <c r="D8" s="4">
        <f t="shared" si="2"/>
        <v>1728</v>
      </c>
      <c r="E8" s="5">
        <f t="shared" si="3"/>
        <v>33000000</v>
      </c>
      <c r="F8" s="74">
        <f t="shared" si="4"/>
        <v>27500</v>
      </c>
      <c r="G8" s="74">
        <f t="shared" si="5"/>
        <v>22917</v>
      </c>
      <c r="H8" s="74">
        <f t="shared" si="6"/>
        <v>19097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1200</v>
      </c>
      <c r="R8" s="75">
        <v>33000000</v>
      </c>
      <c r="S8" s="2"/>
    </row>
    <row r="9" spans="1:19" x14ac:dyDescent="0.25">
      <c r="A9" s="4">
        <v>8</v>
      </c>
      <c r="B9" s="4">
        <f t="shared" si="0"/>
        <v>988</v>
      </c>
      <c r="C9" s="4">
        <f t="shared" si="1"/>
        <v>1185.5999999999999</v>
      </c>
      <c r="D9" s="4">
        <f t="shared" si="2"/>
        <v>1422.7199999999998</v>
      </c>
      <c r="E9" s="5">
        <f t="shared" si="3"/>
        <v>28500000</v>
      </c>
      <c r="F9" s="4">
        <f t="shared" si="4"/>
        <v>28846</v>
      </c>
      <c r="G9" s="4">
        <f t="shared" si="5"/>
        <v>24038</v>
      </c>
      <c r="H9" s="4">
        <f t="shared" si="6"/>
        <v>20032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v>988</v>
      </c>
      <c r="R9" s="2">
        <v>28500000</v>
      </c>
      <c r="S9" s="2"/>
    </row>
    <row r="10" spans="1:19" x14ac:dyDescent="0.25">
      <c r="A10" s="4">
        <v>9</v>
      </c>
      <c r="B10" s="4">
        <f t="shared" si="0"/>
        <v>965</v>
      </c>
      <c r="C10" s="4">
        <f t="shared" si="1"/>
        <v>1158</v>
      </c>
      <c r="D10" s="4">
        <f t="shared" si="2"/>
        <v>1389.6</v>
      </c>
      <c r="E10" s="5">
        <f t="shared" si="3"/>
        <v>27500000</v>
      </c>
      <c r="F10" s="4">
        <f t="shared" si="4"/>
        <v>28497</v>
      </c>
      <c r="G10" s="4">
        <f t="shared" si="5"/>
        <v>23748</v>
      </c>
      <c r="H10" s="4">
        <f t="shared" si="6"/>
        <v>19790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v>965</v>
      </c>
      <c r="R10" s="2">
        <v>27500000</v>
      </c>
      <c r="S10" s="2"/>
    </row>
    <row r="11" spans="1:19" x14ac:dyDescent="0.25">
      <c r="A11" s="4">
        <v>10</v>
      </c>
      <c r="B11" s="4">
        <f t="shared" si="0"/>
        <v>1093</v>
      </c>
      <c r="C11" s="4">
        <f t="shared" si="1"/>
        <v>1311.6</v>
      </c>
      <c r="D11" s="4">
        <f t="shared" si="2"/>
        <v>1573.9199999999998</v>
      </c>
      <c r="E11" s="5">
        <f t="shared" si="3"/>
        <v>32000000</v>
      </c>
      <c r="F11" s="76">
        <f t="shared" si="4"/>
        <v>29277</v>
      </c>
      <c r="G11" s="76">
        <f t="shared" si="5"/>
        <v>24398</v>
      </c>
      <c r="H11" s="76">
        <f t="shared" si="6"/>
        <v>20331</v>
      </c>
      <c r="I11" s="76">
        <f t="shared" si="7"/>
        <v>0</v>
      </c>
      <c r="J11" s="76">
        <f t="shared" si="8"/>
        <v>0</v>
      </c>
      <c r="K11" s="77"/>
      <c r="L11" s="77"/>
      <c r="M11" s="77"/>
      <c r="N11" s="77"/>
      <c r="O11" s="77">
        <v>0</v>
      </c>
      <c r="P11" s="77">
        <f t="shared" ref="P11:P15" si="10">O11/1.2</f>
        <v>0</v>
      </c>
      <c r="Q11" s="77">
        <v>1093</v>
      </c>
      <c r="R11" s="78">
        <v>32000000</v>
      </c>
      <c r="S11" s="2"/>
    </row>
    <row r="12" spans="1:19" x14ac:dyDescent="0.25">
      <c r="A12" s="4">
        <v>11</v>
      </c>
      <c r="B12" s="4">
        <f t="shared" si="0"/>
        <v>989</v>
      </c>
      <c r="C12" s="4">
        <f t="shared" si="1"/>
        <v>1186.8</v>
      </c>
      <c r="D12" s="4">
        <f t="shared" si="2"/>
        <v>1424.1599999999999</v>
      </c>
      <c r="E12" s="5">
        <f t="shared" si="3"/>
        <v>28600000</v>
      </c>
      <c r="F12" s="76">
        <f t="shared" si="4"/>
        <v>28918</v>
      </c>
      <c r="G12" s="76">
        <f t="shared" si="5"/>
        <v>24098</v>
      </c>
      <c r="H12" s="76">
        <f t="shared" si="6"/>
        <v>20082</v>
      </c>
      <c r="I12" s="76">
        <f t="shared" si="7"/>
        <v>0</v>
      </c>
      <c r="J12" s="76">
        <f t="shared" si="8"/>
        <v>0</v>
      </c>
      <c r="K12" s="77"/>
      <c r="L12" s="77"/>
      <c r="M12" s="77"/>
      <c r="N12" s="77"/>
      <c r="O12" s="77">
        <v>0</v>
      </c>
      <c r="P12" s="77">
        <f t="shared" si="10"/>
        <v>0</v>
      </c>
      <c r="Q12" s="77">
        <v>989</v>
      </c>
      <c r="R12" s="78">
        <v>28600000</v>
      </c>
      <c r="S12" s="2"/>
    </row>
    <row r="13" spans="1:19" x14ac:dyDescent="0.25">
      <c r="A13" s="4">
        <v>12</v>
      </c>
      <c r="B13" s="4">
        <f t="shared" si="0"/>
        <v>977</v>
      </c>
      <c r="C13" s="4">
        <f t="shared" si="1"/>
        <v>1172.3999999999999</v>
      </c>
      <c r="D13" s="4">
        <f t="shared" si="2"/>
        <v>1406.8799999999999</v>
      </c>
      <c r="E13" s="5">
        <f t="shared" si="3"/>
        <v>28300000</v>
      </c>
      <c r="F13" s="74">
        <f t="shared" si="4"/>
        <v>28966</v>
      </c>
      <c r="G13" s="74">
        <f t="shared" si="5"/>
        <v>24139</v>
      </c>
      <c r="H13" s="74">
        <f t="shared" si="6"/>
        <v>20115</v>
      </c>
      <c r="I13" s="74">
        <f t="shared" si="7"/>
        <v>0</v>
      </c>
      <c r="J13" s="74">
        <f t="shared" si="8"/>
        <v>0</v>
      </c>
      <c r="K13" s="7"/>
      <c r="L13" s="7"/>
      <c r="M13" s="7"/>
      <c r="N13" s="7"/>
      <c r="O13" s="7">
        <v>0</v>
      </c>
      <c r="P13" s="7">
        <f t="shared" si="10"/>
        <v>0</v>
      </c>
      <c r="Q13" s="7">
        <v>977</v>
      </c>
      <c r="R13" s="75">
        <v>28300000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0"/>
        <v>0</v>
      </c>
      <c r="Q14">
        <f t="shared" ref="Q11:Q15" si="11">P14/1.2</f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0"/>
        <v>0</v>
      </c>
      <c r="Q15">
        <f t="shared" si="11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2">ROUND((E16/B16),0)</f>
        <v>#DIV/0!</v>
      </c>
      <c r="G16" s="4" t="e">
        <f t="shared" ref="G16" si="13">ROUND((E16/C16),0)</f>
        <v>#DIV/0!</v>
      </c>
      <c r="H16" s="4" t="e">
        <f t="shared" ref="H16" si="14">ROUND((E16/D16),0)</f>
        <v>#DIV/0!</v>
      </c>
      <c r="I16" s="4">
        <f t="shared" ref="I16" si="15">T16</f>
        <v>0</v>
      </c>
      <c r="J16" s="4">
        <f t="shared" ref="J16" si="16">U16</f>
        <v>0</v>
      </c>
      <c r="O16">
        <v>0</v>
      </c>
      <c r="P16">
        <f t="shared" ref="P16" si="17">O16/1.2</f>
        <v>0</v>
      </c>
      <c r="Q16">
        <f t="shared" ref="Q16" si="18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19">Q17</f>
        <v>0</v>
      </c>
      <c r="C17" s="4">
        <f t="shared" ref="C17:C21" si="20">B17*1.2</f>
        <v>0</v>
      </c>
      <c r="D17" s="4">
        <f t="shared" ref="D17:D21" si="21">C17*1.2</f>
        <v>0</v>
      </c>
      <c r="E17" s="5">
        <f t="shared" ref="E17:E21" si="22">R17</f>
        <v>0</v>
      </c>
      <c r="F17" s="4" t="e">
        <f t="shared" ref="F17" si="23">ROUND((E17/B17),0)</f>
        <v>#DIV/0!</v>
      </c>
      <c r="G17" s="4" t="e">
        <f t="shared" ref="G17" si="24">ROUND((E17/C17),0)</f>
        <v>#DIV/0!</v>
      </c>
      <c r="H17" s="4" t="e">
        <f t="shared" ref="H17" si="25">ROUND((E17/D17),0)</f>
        <v>#DIV/0!</v>
      </c>
      <c r="I17" s="4">
        <f t="shared" ref="I17" si="26">T17</f>
        <v>0</v>
      </c>
      <c r="J17" s="4">
        <f t="shared" ref="J17" si="27">U17</f>
        <v>0</v>
      </c>
      <c r="O17">
        <v>0</v>
      </c>
      <c r="P17">
        <f t="shared" ref="P17" si="28">O17/1.2</f>
        <v>0</v>
      </c>
      <c r="Q17">
        <f t="shared" ref="Q17" si="29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19"/>
        <v>0</v>
      </c>
      <c r="C18" s="4">
        <f t="shared" si="20"/>
        <v>0</v>
      </c>
      <c r="D18" s="4">
        <f t="shared" si="21"/>
        <v>0</v>
      </c>
      <c r="E18" s="5">
        <f t="shared" si="22"/>
        <v>0</v>
      </c>
      <c r="F18" s="4" t="e">
        <f t="shared" ref="F18:F21" si="30">ROUND((E18/B18),0)</f>
        <v>#DIV/0!</v>
      </c>
      <c r="G18" s="4" t="e">
        <f t="shared" ref="G18:G21" si="31">ROUND((E18/C18),0)</f>
        <v>#DIV/0!</v>
      </c>
      <c r="H18" s="4" t="e">
        <f t="shared" ref="H18:H21" si="32">ROUND((E18/D18),0)</f>
        <v>#DIV/0!</v>
      </c>
      <c r="I18" s="4">
        <f t="shared" ref="I18:J21" si="33">T18</f>
        <v>0</v>
      </c>
      <c r="J18" s="4">
        <f t="shared" si="33"/>
        <v>0</v>
      </c>
      <c r="O18">
        <v>0</v>
      </c>
      <c r="P18">
        <f t="shared" ref="P18" si="34">O18/1.2</f>
        <v>0</v>
      </c>
      <c r="Q18">
        <f t="shared" ref="Q18:Q21" si="35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19"/>
        <v>0</v>
      </c>
      <c r="C19" s="4">
        <f t="shared" si="20"/>
        <v>0</v>
      </c>
      <c r="D19" s="4">
        <f t="shared" si="21"/>
        <v>0</v>
      </c>
      <c r="E19" s="5">
        <f t="shared" si="22"/>
        <v>0</v>
      </c>
      <c r="F19" s="4" t="e">
        <f t="shared" si="30"/>
        <v>#DIV/0!</v>
      </c>
      <c r="G19" s="4" t="e">
        <f t="shared" si="31"/>
        <v>#DIV/0!</v>
      </c>
      <c r="H19" s="4" t="e">
        <f t="shared" si="32"/>
        <v>#DIV/0!</v>
      </c>
      <c r="I19" s="4">
        <f t="shared" si="33"/>
        <v>0</v>
      </c>
      <c r="J19" s="4">
        <f t="shared" si="33"/>
        <v>0</v>
      </c>
      <c r="O19">
        <v>0</v>
      </c>
      <c r="P19">
        <f>O19/1.2</f>
        <v>0</v>
      </c>
      <c r="Q19">
        <f t="shared" si="35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6">Q20</f>
        <v>0</v>
      </c>
      <c r="C20" s="4">
        <f t="shared" ref="C20" si="37">B20*1.2</f>
        <v>0</v>
      </c>
      <c r="D20" s="4">
        <f t="shared" ref="D20" si="38">C20*1.2</f>
        <v>0</v>
      </c>
      <c r="E20" s="5">
        <f t="shared" ref="E20" si="39">R20</f>
        <v>0</v>
      </c>
      <c r="F20" s="4" t="e">
        <f t="shared" ref="F20" si="40">ROUND((E20/B20),0)</f>
        <v>#DIV/0!</v>
      </c>
      <c r="G20" s="4" t="e">
        <f t="shared" ref="G20" si="41">ROUND((E20/C20),0)</f>
        <v>#DIV/0!</v>
      </c>
      <c r="H20" s="4" t="e">
        <f t="shared" ref="H20" si="42">ROUND((E20/D20),0)</f>
        <v>#DIV/0!</v>
      </c>
      <c r="I20" s="4">
        <f t="shared" ref="I20" si="43">T20</f>
        <v>0</v>
      </c>
      <c r="J20" s="4">
        <f t="shared" ref="J20" si="44">U20</f>
        <v>0</v>
      </c>
      <c r="O20">
        <v>0</v>
      </c>
      <c r="P20">
        <f t="shared" ref="P20" si="45">O20/1.2</f>
        <v>0</v>
      </c>
      <c r="Q20">
        <f t="shared" ref="Q20" si="46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19"/>
        <v>0</v>
      </c>
      <c r="C21" s="4">
        <f t="shared" si="20"/>
        <v>0</v>
      </c>
      <c r="D21" s="4">
        <f t="shared" si="21"/>
        <v>0</v>
      </c>
      <c r="E21" s="5">
        <f t="shared" si="22"/>
        <v>0</v>
      </c>
      <c r="F21" s="4" t="e">
        <f t="shared" si="30"/>
        <v>#DIV/0!</v>
      </c>
      <c r="G21" s="4" t="e">
        <f t="shared" si="31"/>
        <v>#DIV/0!</v>
      </c>
      <c r="H21" s="4" t="e">
        <f t="shared" si="32"/>
        <v>#DIV/0!</v>
      </c>
      <c r="I21" s="4">
        <f t="shared" si="33"/>
        <v>0</v>
      </c>
      <c r="J21" s="4">
        <f t="shared" si="33"/>
        <v>0</v>
      </c>
      <c r="O21">
        <v>0</v>
      </c>
      <c r="P21">
        <f>O21/1.2</f>
        <v>0</v>
      </c>
      <c r="Q21">
        <f t="shared" si="35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8"/>
    </row>
    <row r="25" spans="1:19" s="10" customFormat="1" x14ac:dyDescent="0.25">
      <c r="F25" s="69"/>
    </row>
    <row r="26" spans="1:19" s="10" customFormat="1" x14ac:dyDescent="0.25">
      <c r="F26" s="52" t="s">
        <v>84</v>
      </c>
      <c r="G26" s="52">
        <v>1063</v>
      </c>
    </row>
    <row r="27" spans="1:19" s="10" customFormat="1" x14ac:dyDescent="0.25">
      <c r="F27" s="52" t="s">
        <v>85</v>
      </c>
      <c r="G27" s="52">
        <v>45</v>
      </c>
    </row>
    <row r="28" spans="1:19" s="10" customFormat="1" x14ac:dyDescent="0.25">
      <c r="C28" s="67" t="s">
        <v>74</v>
      </c>
      <c r="D28" s="67"/>
      <c r="F28" s="52" t="s">
        <v>86</v>
      </c>
      <c r="G28" s="52">
        <f>SUM(G26:G27)</f>
        <v>1108</v>
      </c>
    </row>
    <row r="29" spans="1:19" s="10" customFormat="1" x14ac:dyDescent="0.25">
      <c r="C29" s="67" t="s">
        <v>1</v>
      </c>
      <c r="D29" s="67"/>
      <c r="F29" s="52" t="s">
        <v>71</v>
      </c>
      <c r="G29" s="52">
        <f>G28*1.1</f>
        <v>1218.8000000000002</v>
      </c>
      <c r="H29" s="10">
        <f>G29/G28</f>
        <v>1.1000000000000001</v>
      </c>
    </row>
    <row r="30" spans="1:19" s="10" customFormat="1" x14ac:dyDescent="0.25">
      <c r="F30" s="52" t="s">
        <v>72</v>
      </c>
      <c r="G30" s="52">
        <v>25500</v>
      </c>
    </row>
    <row r="31" spans="1:19" s="10" customFormat="1" x14ac:dyDescent="0.25">
      <c r="C31" s="70"/>
      <c r="D31" s="70"/>
      <c r="F31" s="70" t="s">
        <v>73</v>
      </c>
      <c r="G31" s="70">
        <f>G28*G30</f>
        <v>28254000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G31*98%</f>
        <v>27688920</v>
      </c>
    </row>
    <row r="33" spans="3:7" s="10" customFormat="1" x14ac:dyDescent="0.25">
      <c r="C33" s="70"/>
      <c r="D33" s="70"/>
      <c r="F33" s="70" t="s">
        <v>25</v>
      </c>
      <c r="G33" s="70">
        <f>G31*80%</f>
        <v>22603200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N21" sqref="N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0" zoomScaleNormal="100" workbookViewId="0">
      <selection activeCell="L27" sqref="L27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2024-11-18T06:07:59Z</dcterms:modified>
</cp:coreProperties>
</file>