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ARB Churchgate\Mobin Farooq Viranee\Flat No. 402\"/>
    </mc:Choice>
  </mc:AlternateContent>
  <xr:revisionPtr revIDLastSave="0" documentId="13_ncr:1_{7667A8C1-5159-46B6-AC44-3EB65039319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Q6" i="4" l="1"/>
  <c r="P3" i="4"/>
  <c r="Q2" i="4"/>
  <c r="P2" i="4"/>
  <c r="P5" i="4" l="1"/>
  <c r="N28" i="4"/>
  <c r="F84" i="23" l="1"/>
  <c r="F23" i="23"/>
  <c r="F7" i="23"/>
  <c r="F8" i="23" s="1"/>
  <c r="F6" i="23"/>
  <c r="F5" i="23"/>
  <c r="F14" i="23" s="1"/>
  <c r="F10" i="23" l="1"/>
  <c r="F11" i="23" s="1"/>
  <c r="F12" i="23" s="1"/>
  <c r="F13" i="23" s="1"/>
  <c r="F16" i="23" s="1"/>
  <c r="F19" i="23" s="1"/>
  <c r="F20" i="23" l="1"/>
  <c r="F25" i="23"/>
  <c r="F21" i="23"/>
  <c r="P4" i="4" l="1"/>
  <c r="Q4" i="4" s="1"/>
  <c r="P11" i="4"/>
  <c r="P10" i="4"/>
  <c r="Q10" i="4" s="1"/>
  <c r="Q9" i="4"/>
  <c r="Q8" i="4"/>
  <c r="Q7" i="4"/>
  <c r="Q3" i="4"/>
  <c r="G30" i="4" l="1"/>
  <c r="J29" i="4"/>
  <c r="C4" i="25"/>
  <c r="I27" i="4"/>
  <c r="I34" i="4"/>
  <c r="I31" i="4"/>
  <c r="I30" i="4"/>
  <c r="H29" i="4"/>
  <c r="C5" i="25"/>
  <c r="B3" i="4"/>
  <c r="C3" i="4" s="1"/>
  <c r="D3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G11" i="4" l="1"/>
  <c r="H12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<sst xmlns="http://schemas.openxmlformats.org/spreadsheetml/2006/main" count="137" uniqueCount="94">
  <si>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</si>
  <si>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</si>
  <si>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</si>
  <si>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</si>
  <si>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</si>
  <si>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</si>
  <si>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</si>
  <si>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</si>
  <si>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</si>
  <si>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</si>
  <si>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</si>
  <si>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</si>
  <si>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</si>
  <si>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</si>
  <si>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</si>
  <si>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</si>
  <si>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</si>
  <si>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</si>
  <si>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</si>
  <si>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</si>
  <si>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</si>
  <si>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</si>
  <si>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</si>
  <si>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</si>
  <si>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</si>
  <si>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</si>
  <si>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</si>
  <si>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</si>
  <si>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</si>
  <si>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</si>
  <si>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</si>
  <si>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</si>
  <si>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</si>
  <si>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</si>
  <si>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</si>
  <si>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</si>
  <si>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</si>
  <si>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</si>
  <si>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</si>
  <si>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</si>
  <si>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</si>
  <si>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</si>
  <si>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</si>
  <si>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</si>
  <si>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</si>
  <si>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</si>
  <si>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</si>
  <si>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</si>
  <si>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</si>
  <si>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</si>
  <si>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</si>
  <si>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</si>
  <si>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</si>
  <si>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</si>
  <si>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</si>
  <si>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</si>
  <si>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</si>
  <si>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</si>
  <si>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</si>
  <si>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</si>
  <si>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</si>
  <si>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</si>
  <si>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</si>
  <si>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</si>
  <si>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</si>
  <si>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</si>
  <si>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</si>
  <si>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</si>
  <si>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</si>
  <si>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</si>
  <si>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</si>
  <si>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</si>
  <si>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</si>
  <si>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</si>
  <si>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</si>
  <si>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</si>
  <si>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</si>
  <si>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</si>
  <si>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</si>
  <si>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</si>
  <si>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</si>
  <si>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</si>
  <si>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</si>
  <si>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</si>
  <si>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</si>
  <si>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</si>
  <si>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YOC - 1980</t>
  </si>
  <si>
    <t>04.02.2016</t>
  </si>
  <si>
    <t>IGR-19.07.24</t>
  </si>
  <si>
    <t>IGR-11.07.24</t>
  </si>
  <si>
    <t>Vastukala</t>
  </si>
  <si>
    <t>Yogesh Vankar</t>
  </si>
  <si>
    <t>IGR-02.05.24</t>
  </si>
  <si>
    <t>IGR-22.02.23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</si>
</sst>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0" borderId="0" xfId="0" applyFont="1" applyFill="1"/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9</xdr:row>
      <xdr:rowOff>38100</xdr:rowOff>
    </xdr:from>
    <xdr:to>
      <xdr:col>25</xdr:col>
      <xdr:colOff>563731</xdr:colOff>
      <xdr:row>31</xdr:row>
      <xdr:rowOff>48264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A9A531-E17E-4396-94FE-10C79DE1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943100"/>
          <a:ext cx="12584281" cy="45821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9E2999-3C75-44F5-8704-4D4FC19A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F5294A-B156-4834-8DA8-226ACC8F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0526F-E567-42B2-B0DA-102BA21E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6F6CEF-C54D-4B30-89F7-FC2E897DC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C0D9E2-1EC7-46AB-9484-766E32CA5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75F50-3286-4F01-BA7A-6C5EFD72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EDA08-3BF7-42EF-B471-36795B2C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C01C4-B9AD-4030-9BF5-DE228DA8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2297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427DE-A7DE-4020-8DE7-CC4140F1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61497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5"/>
  <sheetViews>
    <sheetView workbookViewId="0">
      <selection activeCell="M1" sqref="M1:M104857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136890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C3*5%</f>
        <v>6844.5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143734.5</v>
      </c>
      <c r="D5" s="59" t="s">
        <v>62</v>
      </c>
      <c r="E5" s="60">
        <f>C5/10.764</f>
        <v>13353.260869565218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53760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89974.5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50385.72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104145.72</v>
      </c>
      <c r="D9" s="59" t="s">
        <v>62</v>
      </c>
      <c r="E9" s="60">
        <f>C9/10.764</f>
        <v>9675.3734671125985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1980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44</v>
      </c>
      <c r="D13" s="66">
        <f>D12-C13</f>
        <v>56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10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10" x14ac:dyDescent="0.25">
      <c r="B18" s="42" t="s">
        <v>65</v>
      </c>
      <c r="C18" s="53">
        <v>26620</v>
      </c>
      <c r="D18" s="42"/>
      <c r="E18" s="42"/>
      <c r="F18" s="42"/>
    </row>
    <row r="19" spans="2:10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10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10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  <row r="25" spans="2:10" x14ac:dyDescent="0.25">
      <c r="J25" t="s">
        <v>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M84"/>
  <sheetViews>
    <sheetView tabSelected="1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19500</v>
      </c>
      <c r="D3" s="22" t="s">
        <v>76</v>
      </c>
      <c r="E3" s="6" t="s">
        <v>77</v>
      </c>
      <c r="F3" s="19">
        <v>19700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16800</v>
      </c>
      <c r="D5" s="22"/>
      <c r="F5" s="19">
        <f>F3-F4</f>
        <v>17000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44</v>
      </c>
      <c r="D7" s="24">
        <v>2024</v>
      </c>
      <c r="F7" s="24">
        <f>G7-G8</f>
        <v>44</v>
      </c>
      <c r="G7" s="24">
        <v>2024</v>
      </c>
    </row>
    <row r="8" spans="1:8" x14ac:dyDescent="0.25">
      <c r="A8" s="15" t="s">
        <v>18</v>
      </c>
      <c r="B8" s="23"/>
      <c r="C8" s="24">
        <f>C9-C7</f>
        <v>16</v>
      </c>
      <c r="D8" s="24">
        <v>1980</v>
      </c>
      <c r="F8" s="24">
        <f>F9-F7</f>
        <v>16</v>
      </c>
      <c r="G8" s="24">
        <v>1980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66</v>
      </c>
      <c r="D10" s="24"/>
      <c r="F10" s="24">
        <f>90*F7/F9</f>
        <v>66</v>
      </c>
      <c r="G10" s="24"/>
    </row>
    <row r="11" spans="1:8" x14ac:dyDescent="0.25">
      <c r="A11" s="15"/>
      <c r="B11" s="25"/>
      <c r="C11" s="26">
        <f>C10%</f>
        <v>0.66</v>
      </c>
      <c r="D11" s="26"/>
      <c r="F11" s="26">
        <f>F10%</f>
        <v>0.66</v>
      </c>
      <c r="G11" s="26"/>
    </row>
    <row r="12" spans="1:8" x14ac:dyDescent="0.25">
      <c r="A12" s="15" t="s">
        <v>21</v>
      </c>
      <c r="B12" s="18"/>
      <c r="C12" s="19">
        <f>C6*C11</f>
        <v>1782</v>
      </c>
      <c r="D12" s="22"/>
      <c r="F12" s="19">
        <f>F6*F11</f>
        <v>1782</v>
      </c>
      <c r="G12" s="22"/>
    </row>
    <row r="13" spans="1:8" x14ac:dyDescent="0.25">
      <c r="A13" s="15" t="s">
        <v>22</v>
      </c>
      <c r="B13" s="18"/>
      <c r="C13" s="19">
        <f>C6-C12</f>
        <v>918</v>
      </c>
      <c r="D13" s="22"/>
      <c r="F13" s="19">
        <f>F6-F12</f>
        <v>918</v>
      </c>
      <c r="G13" s="22"/>
    </row>
    <row r="14" spans="1:8" x14ac:dyDescent="0.25">
      <c r="A14" s="15" t="s">
        <v>15</v>
      </c>
      <c r="B14" s="18"/>
      <c r="C14" s="19">
        <f>C5</f>
        <v>16800</v>
      </c>
      <c r="D14" s="22"/>
      <c r="F14" s="19">
        <f>F5</f>
        <v>17000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17718</v>
      </c>
      <c r="D16" s="22"/>
      <c r="F16" s="20">
        <f>F14+F13</f>
        <v>17918</v>
      </c>
      <c r="G16" s="22"/>
    </row>
    <row r="17" spans="1:8" x14ac:dyDescent="0.25">
      <c r="B17" s="23"/>
      <c r="C17" s="24" t="s">
        <v>90</v>
      </c>
      <c r="D17" s="24"/>
      <c r="F17" s="24" t="s">
        <v>91</v>
      </c>
      <c r="G17" s="24"/>
    </row>
    <row r="18" spans="1:8" x14ac:dyDescent="0.25">
      <c r="A18" s="72" t="str">
        <f>E3</f>
        <v>BUA</v>
      </c>
      <c r="B18" s="7"/>
      <c r="C18" s="29">
        <v>420</v>
      </c>
      <c r="D18" s="24"/>
      <c r="F18" s="29">
        <v>420</v>
      </c>
      <c r="G18" s="24"/>
    </row>
    <row r="19" spans="1:8" x14ac:dyDescent="0.25">
      <c r="A19" s="15" t="s">
        <v>74</v>
      </c>
      <c r="B19" s="6"/>
      <c r="C19" s="30">
        <f>C18*C16</f>
        <v>7441560</v>
      </c>
      <c r="D19" s="31"/>
      <c r="E19" s="66"/>
      <c r="F19" s="30">
        <f>F18*F16</f>
        <v>7525560</v>
      </c>
      <c r="G19" s="31"/>
      <c r="H19" s="66"/>
    </row>
    <row r="20" spans="1:8" x14ac:dyDescent="0.25">
      <c r="A20" s="15" t="s">
        <v>24</v>
      </c>
      <c r="C20" s="32">
        <f>C19*85%</f>
        <v>6325326</v>
      </c>
      <c r="D20" s="30"/>
      <c r="F20" s="32">
        <f>F19*85%</f>
        <v>6396726</v>
      </c>
      <c r="G20" s="30"/>
    </row>
    <row r="21" spans="1:8" x14ac:dyDescent="0.25">
      <c r="A21" s="15" t="s">
        <v>25</v>
      </c>
      <c r="C21" s="32">
        <f>C19*70%</f>
        <v>5209092</v>
      </c>
      <c r="D21" s="32"/>
      <c r="F21" s="32">
        <f>F19*70%</f>
        <v>5267892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1134000</v>
      </c>
      <c r="D23" s="35"/>
      <c r="F23" s="35">
        <f>F4*F18</f>
        <v>1134000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15503.25</v>
      </c>
      <c r="D25" s="32"/>
      <c r="F25" s="32">
        <f>F19*0.025/12</f>
        <v>15678.25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11" sqref="F11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9" width="14.28515625" bestFit="1" customWidth="1"/>
    <col min="10" max="10" width="12.5703125" bestFit="1" customWidth="1"/>
    <col min="11" max="13" width="0" hidden="1" customWidth="1"/>
    <col min="14" max="14" width="14.28515625" bestFit="1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>Q2</f>
        <v>408.13499999999999</v>
      </c>
      <c r="C2" s="4">
        <f t="shared" ref="C2:C16" si="0">B2*1.2</f>
        <v>489.76199999999994</v>
      </c>
      <c r="D2" s="4">
        <f t="shared" ref="D2:D16" si="1">C2*1.2</f>
        <v>587.71439999999996</v>
      </c>
      <c r="E2" s="5">
        <f>R2</f>
        <v>8000000</v>
      </c>
      <c r="F2" s="73">
        <f>ROUND((E2/B2),0)</f>
        <v>19601</v>
      </c>
      <c r="G2" s="74">
        <f>ROUND((E2/C2),0)</f>
        <v>16334</v>
      </c>
      <c r="H2" s="74">
        <f>ROUND((E2/D2),0)</f>
        <v>13612</v>
      </c>
      <c r="I2" s="74">
        <f>T2</f>
        <v>0</v>
      </c>
      <c r="J2" s="74">
        <f>U2</f>
        <v>0</v>
      </c>
      <c r="K2" s="7"/>
      <c r="L2" s="7"/>
      <c r="M2" s="7"/>
      <c r="N2" s="7"/>
      <c r="O2" s="7">
        <v>0</v>
      </c>
      <c r="P2" s="7">
        <f>45.5*10.764</f>
        <v>489.76199999999994</v>
      </c>
      <c r="Q2" s="7">
        <f t="shared" ref="Q2:Q10" si="2">P2/1.2</f>
        <v>408.13499999999999</v>
      </c>
      <c r="R2" s="75">
        <v>8000000</v>
      </c>
      <c r="S2" s="75" t="s">
        <v>92</v>
      </c>
    </row>
    <row r="3" spans="1:19" x14ac:dyDescent="0.25">
      <c r="A3" s="4">
        <v>2</v>
      </c>
      <c r="B3" s="4">
        <f t="shared" ref="B3:B16" si="3">Q3</f>
        <v>644.22539999999992</v>
      </c>
      <c r="C3" s="4">
        <f t="shared" si="0"/>
        <v>773.07047999999986</v>
      </c>
      <c r="D3" s="4">
        <f t="shared" si="1"/>
        <v>927.68457599999977</v>
      </c>
      <c r="E3" s="5">
        <f t="shared" ref="E3:E16" si="4">R3</f>
        <v>15000000</v>
      </c>
      <c r="F3" s="73">
        <f t="shared" ref="F3:F15" si="5">ROUND((E3/B3),0)</f>
        <v>23284</v>
      </c>
      <c r="G3" s="76">
        <f t="shared" ref="G3:G15" si="6">ROUND((E3/C3),0)</f>
        <v>19403</v>
      </c>
      <c r="H3" s="76">
        <f t="shared" ref="H3:H15" si="7">ROUND((E3/D3),0)</f>
        <v>16169</v>
      </c>
      <c r="I3" s="76">
        <f t="shared" ref="I3:I15" si="8">T3</f>
        <v>0</v>
      </c>
      <c r="J3" s="76">
        <f t="shared" ref="J3:J15" si="9">U3</f>
        <v>0</v>
      </c>
      <c r="K3" s="77"/>
      <c r="L3" s="77"/>
      <c r="M3" s="77"/>
      <c r="N3" s="77"/>
      <c r="O3" s="77">
        <v>0</v>
      </c>
      <c r="P3" s="77">
        <f>71.82*10.764</f>
        <v>773.07047999999986</v>
      </c>
      <c r="Q3" s="77">
        <f t="shared" si="2"/>
        <v>644.22539999999992</v>
      </c>
      <c r="R3" s="78">
        <v>15000000</v>
      </c>
      <c r="S3" s="78" t="s">
        <v>88</v>
      </c>
    </row>
    <row r="4" spans="1:19" x14ac:dyDescent="0.25">
      <c r="A4" s="4">
        <v>3</v>
      </c>
      <c r="B4" s="4">
        <f t="shared" si="3"/>
        <v>282.55500000000001</v>
      </c>
      <c r="C4" s="4">
        <f t="shared" si="0"/>
        <v>339.06599999999997</v>
      </c>
      <c r="D4" s="4">
        <f t="shared" si="1"/>
        <v>406.87919999999997</v>
      </c>
      <c r="E4" s="5">
        <f t="shared" si="4"/>
        <v>6000000</v>
      </c>
      <c r="F4" s="73">
        <f t="shared" si="5"/>
        <v>21235</v>
      </c>
      <c r="G4" s="74">
        <f t="shared" si="6"/>
        <v>17696</v>
      </c>
      <c r="H4" s="74">
        <f t="shared" si="7"/>
        <v>14746</v>
      </c>
      <c r="I4" s="74">
        <f t="shared" si="8"/>
        <v>0</v>
      </c>
      <c r="J4" s="74">
        <f t="shared" si="9"/>
        <v>0</v>
      </c>
      <c r="K4" s="7"/>
      <c r="L4" s="7"/>
      <c r="M4" s="7"/>
      <c r="N4" s="7"/>
      <c r="O4" s="7">
        <v>0</v>
      </c>
      <c r="P4" s="7">
        <f>31.5*10.764</f>
        <v>339.06599999999997</v>
      </c>
      <c r="Q4" s="7">
        <f t="shared" si="2"/>
        <v>282.55500000000001</v>
      </c>
      <c r="R4" s="75">
        <v>6000000</v>
      </c>
      <c r="S4" s="75" t="s">
        <v>89</v>
      </c>
    </row>
    <row r="5" spans="1:19" x14ac:dyDescent="0.25">
      <c r="A5" s="4">
        <v>4</v>
      </c>
      <c r="B5" s="4">
        <f t="shared" si="3"/>
        <v>225</v>
      </c>
      <c r="C5" s="4">
        <f t="shared" si="0"/>
        <v>270</v>
      </c>
      <c r="D5" s="4">
        <f t="shared" si="1"/>
        <v>324</v>
      </c>
      <c r="E5" s="5">
        <f t="shared" si="4"/>
        <v>4500000</v>
      </c>
      <c r="F5" s="73">
        <f t="shared" si="5"/>
        <v>20000</v>
      </c>
      <c r="G5" s="76">
        <f t="shared" si="6"/>
        <v>16667</v>
      </c>
      <c r="H5" s="76">
        <f t="shared" si="7"/>
        <v>13889</v>
      </c>
      <c r="I5" s="76">
        <f t="shared" si="8"/>
        <v>0</v>
      </c>
      <c r="J5" s="76">
        <f t="shared" si="9"/>
        <v>0</v>
      </c>
      <c r="K5" s="77"/>
      <c r="L5" s="77"/>
      <c r="M5" s="77"/>
      <c r="N5" s="77"/>
      <c r="O5" s="77">
        <v>0</v>
      </c>
      <c r="P5" s="77">
        <f>O5/1.2</f>
        <v>0</v>
      </c>
      <c r="Q5" s="77">
        <v>225</v>
      </c>
      <c r="R5" s="78">
        <v>4500000</v>
      </c>
      <c r="S5" s="78" t="s">
        <v>93</v>
      </c>
    </row>
    <row r="6" spans="1:19" x14ac:dyDescent="0.25">
      <c r="A6" s="4">
        <v>5</v>
      </c>
      <c r="B6" s="4">
        <f t="shared" si="3"/>
        <v>500</v>
      </c>
      <c r="C6" s="4">
        <f t="shared" si="0"/>
        <v>600</v>
      </c>
      <c r="D6" s="4">
        <f t="shared" si="1"/>
        <v>720</v>
      </c>
      <c r="E6" s="5">
        <f t="shared" si="4"/>
        <v>14500000</v>
      </c>
      <c r="F6" s="73">
        <f t="shared" si="5"/>
        <v>29000</v>
      </c>
      <c r="G6" s="76">
        <f t="shared" si="6"/>
        <v>24167</v>
      </c>
      <c r="H6" s="76">
        <f t="shared" si="7"/>
        <v>20139</v>
      </c>
      <c r="I6" s="76">
        <f t="shared" si="8"/>
        <v>0</v>
      </c>
      <c r="J6" s="76">
        <f t="shared" si="9"/>
        <v>0</v>
      </c>
      <c r="K6" s="77"/>
      <c r="L6" s="77"/>
      <c r="M6" s="77"/>
      <c r="N6" s="77"/>
      <c r="O6" s="77">
        <v>0</v>
      </c>
      <c r="P6" s="77">
        <v>600</v>
      </c>
      <c r="Q6" s="77">
        <f t="shared" si="2"/>
        <v>500</v>
      </c>
      <c r="R6" s="78">
        <v>14500000</v>
      </c>
      <c r="S6" s="2"/>
    </row>
    <row r="7" spans="1:19" x14ac:dyDescent="0.25">
      <c r="A7" s="4">
        <v>6</v>
      </c>
      <c r="B7" s="4">
        <f t="shared" si="3"/>
        <v>500</v>
      </c>
      <c r="C7" s="4">
        <f t="shared" si="0"/>
        <v>600</v>
      </c>
      <c r="D7" s="4">
        <f t="shared" si="1"/>
        <v>720</v>
      </c>
      <c r="E7" s="5">
        <f t="shared" si="4"/>
        <v>14000000</v>
      </c>
      <c r="F7" s="73">
        <f t="shared" si="5"/>
        <v>28000</v>
      </c>
      <c r="G7" s="74">
        <f t="shared" si="6"/>
        <v>23333</v>
      </c>
      <c r="H7" s="74">
        <f t="shared" si="7"/>
        <v>19444</v>
      </c>
      <c r="I7" s="74">
        <f t="shared" si="8"/>
        <v>0</v>
      </c>
      <c r="J7" s="74">
        <f t="shared" si="9"/>
        <v>0</v>
      </c>
      <c r="K7" s="7"/>
      <c r="L7" s="7"/>
      <c r="M7" s="7"/>
      <c r="N7" s="7"/>
      <c r="O7" s="7">
        <v>0</v>
      </c>
      <c r="P7" s="7">
        <v>600</v>
      </c>
      <c r="Q7" s="7">
        <f t="shared" si="2"/>
        <v>500</v>
      </c>
      <c r="R7" s="75">
        <v>14000000</v>
      </c>
      <c r="S7" s="2"/>
    </row>
    <row r="8" spans="1:19" x14ac:dyDescent="0.25">
      <c r="A8" s="4">
        <v>7</v>
      </c>
      <c r="B8" s="4">
        <f t="shared" si="3"/>
        <v>483.33333333333337</v>
      </c>
      <c r="C8" s="4">
        <f t="shared" si="0"/>
        <v>580</v>
      </c>
      <c r="D8" s="4">
        <f t="shared" si="1"/>
        <v>696</v>
      </c>
      <c r="E8" s="5">
        <f t="shared" si="4"/>
        <v>14000000</v>
      </c>
      <c r="F8" s="73">
        <f t="shared" si="5"/>
        <v>28966</v>
      </c>
      <c r="G8" s="76">
        <f t="shared" si="6"/>
        <v>24138</v>
      </c>
      <c r="H8" s="76">
        <f t="shared" si="7"/>
        <v>20115</v>
      </c>
      <c r="I8" s="76">
        <f t="shared" si="8"/>
        <v>0</v>
      </c>
      <c r="J8" s="76">
        <f t="shared" si="9"/>
        <v>0</v>
      </c>
      <c r="K8" s="77"/>
      <c r="L8" s="77"/>
      <c r="M8" s="77"/>
      <c r="N8" s="77"/>
      <c r="O8" s="77">
        <v>0</v>
      </c>
      <c r="P8" s="77">
        <v>580</v>
      </c>
      <c r="Q8" s="77">
        <f t="shared" si="2"/>
        <v>483.33333333333337</v>
      </c>
      <c r="R8" s="78">
        <v>14000000</v>
      </c>
      <c r="S8" s="2"/>
    </row>
    <row r="9" spans="1:19" x14ac:dyDescent="0.25">
      <c r="A9" s="4">
        <v>8</v>
      </c>
      <c r="B9" s="4">
        <f t="shared" si="3"/>
        <v>541.66666666666674</v>
      </c>
      <c r="C9" s="4">
        <f t="shared" si="0"/>
        <v>650.00000000000011</v>
      </c>
      <c r="D9" s="4">
        <f t="shared" si="1"/>
        <v>780.00000000000011</v>
      </c>
      <c r="E9" s="5">
        <f t="shared" si="4"/>
        <v>13500000</v>
      </c>
      <c r="F9" s="73">
        <f t="shared" si="5"/>
        <v>24923</v>
      </c>
      <c r="G9" s="74">
        <f t="shared" si="6"/>
        <v>20769</v>
      </c>
      <c r="H9" s="74">
        <f t="shared" si="7"/>
        <v>17308</v>
      </c>
      <c r="I9" s="74">
        <f t="shared" si="8"/>
        <v>0</v>
      </c>
      <c r="J9" s="74">
        <f t="shared" si="9"/>
        <v>0</v>
      </c>
      <c r="K9" s="7"/>
      <c r="L9" s="7"/>
      <c r="M9" s="7"/>
      <c r="N9" s="7"/>
      <c r="O9" s="7">
        <v>0</v>
      </c>
      <c r="P9" s="7">
        <v>650</v>
      </c>
      <c r="Q9" s="7">
        <f t="shared" si="2"/>
        <v>541.66666666666674</v>
      </c>
      <c r="R9" s="75">
        <v>13500000</v>
      </c>
      <c r="S9" s="2"/>
    </row>
    <row r="10" spans="1:19" x14ac:dyDescent="0.25">
      <c r="A10" s="4">
        <v>9</v>
      </c>
      <c r="B10" s="4">
        <f t="shared" si="3"/>
        <v>0</v>
      </c>
      <c r="C10" s="4">
        <f t="shared" si="0"/>
        <v>0</v>
      </c>
      <c r="D10" s="4">
        <f t="shared" si="1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10" si="10">O10/1.2</f>
        <v>0</v>
      </c>
      <c r="Q10">
        <f t="shared" si="2"/>
        <v>0</v>
      </c>
      <c r="R10" s="2">
        <v>0</v>
      </c>
      <c r="S10" s="2"/>
    </row>
    <row r="11" spans="1:19" x14ac:dyDescent="0.25">
      <c r="A11" s="4">
        <v>10</v>
      </c>
      <c r="B11" s="4">
        <f t="shared" si="3"/>
        <v>576.19691999999998</v>
      </c>
      <c r="C11" s="4">
        <f t="shared" si="0"/>
        <v>691.43630399999995</v>
      </c>
      <c r="D11" s="4">
        <f t="shared" si="1"/>
        <v>829.72356479999996</v>
      </c>
      <c r="E11" s="5">
        <f t="shared" si="4"/>
        <v>14800000</v>
      </c>
      <c r="F11" s="4">
        <f t="shared" si="5"/>
        <v>25686</v>
      </c>
      <c r="G11" s="4">
        <f t="shared" si="6"/>
        <v>21405</v>
      </c>
      <c r="H11" s="4">
        <f t="shared" si="7"/>
        <v>17837</v>
      </c>
      <c r="I11" s="4">
        <f t="shared" si="8"/>
        <v>0</v>
      </c>
      <c r="J11" s="4">
        <f t="shared" si="9"/>
        <v>0</v>
      </c>
      <c r="O11">
        <v>0</v>
      </c>
      <c r="P11">
        <f>O11/1.2</f>
        <v>0</v>
      </c>
      <c r="Q11">
        <f>53.53*10.764</f>
        <v>576.19691999999998</v>
      </c>
      <c r="R11" s="2">
        <v>14800000</v>
      </c>
      <c r="S11" s="2"/>
    </row>
    <row r="12" spans="1:19" x14ac:dyDescent="0.25">
      <c r="A12" s="4">
        <v>11</v>
      </c>
      <c r="B12" s="4">
        <f t="shared" si="3"/>
        <v>683</v>
      </c>
      <c r="C12" s="4">
        <f t="shared" si="0"/>
        <v>819.6</v>
      </c>
      <c r="D12" s="4">
        <f t="shared" si="1"/>
        <v>983.52</v>
      </c>
      <c r="E12" s="5">
        <f t="shared" si="4"/>
        <v>21000000</v>
      </c>
      <c r="F12" s="4">
        <f t="shared" si="5"/>
        <v>30747</v>
      </c>
      <c r="G12" s="4">
        <f t="shared" si="6"/>
        <v>25622</v>
      </c>
      <c r="H12" s="4">
        <f t="shared" si="7"/>
        <v>21352</v>
      </c>
      <c r="I12" s="4">
        <f t="shared" si="8"/>
        <v>0</v>
      </c>
      <c r="J12" s="4">
        <f t="shared" si="9"/>
        <v>0</v>
      </c>
      <c r="O12">
        <v>0</v>
      </c>
      <c r="P12">
        <f t="shared" ref="P12:P15" si="11">O12/1.2</f>
        <v>0</v>
      </c>
      <c r="Q12">
        <v>683</v>
      </c>
      <c r="R12" s="2">
        <v>21000000</v>
      </c>
      <c r="S12" s="2"/>
    </row>
    <row r="13" spans="1:19" x14ac:dyDescent="0.25">
      <c r="A13" s="4">
        <v>12</v>
      </c>
      <c r="B13" s="4">
        <f t="shared" si="3"/>
        <v>1495</v>
      </c>
      <c r="C13" s="4">
        <f t="shared" si="0"/>
        <v>1794</v>
      </c>
      <c r="D13" s="4">
        <f t="shared" si="1"/>
        <v>2152.7999999999997</v>
      </c>
      <c r="E13" s="5">
        <f t="shared" si="4"/>
        <v>42100000</v>
      </c>
      <c r="F13" s="4">
        <f t="shared" si="5"/>
        <v>28161</v>
      </c>
      <c r="G13" s="4">
        <f t="shared" si="6"/>
        <v>23467</v>
      </c>
      <c r="H13" s="4">
        <f t="shared" si="7"/>
        <v>19556</v>
      </c>
      <c r="I13" s="4">
        <f t="shared" si="8"/>
        <v>0</v>
      </c>
      <c r="J13" s="4">
        <f t="shared" si="9"/>
        <v>0</v>
      </c>
      <c r="O13">
        <v>0</v>
      </c>
      <c r="P13">
        <f t="shared" si="11"/>
        <v>0</v>
      </c>
      <c r="Q13">
        <v>1495</v>
      </c>
      <c r="R13" s="2">
        <v>42100000</v>
      </c>
      <c r="S13" s="2"/>
    </row>
    <row r="14" spans="1:19" x14ac:dyDescent="0.25">
      <c r="A14" s="4">
        <v>13</v>
      </c>
      <c r="B14" s="4">
        <f t="shared" si="3"/>
        <v>0</v>
      </c>
      <c r="C14" s="4">
        <f t="shared" si="0"/>
        <v>0</v>
      </c>
      <c r="D14" s="4">
        <f t="shared" si="1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11"/>
        <v>0</v>
      </c>
      <c r="Q14">
        <f t="shared" ref="Q14:Q15" si="12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3"/>
        <v>0</v>
      </c>
      <c r="C15" s="4">
        <f t="shared" si="0"/>
        <v>0</v>
      </c>
      <c r="D15" s="4">
        <f t="shared" si="1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3"/>
        <v>0</v>
      </c>
      <c r="C16" s="4">
        <f t="shared" si="0"/>
        <v>0</v>
      </c>
      <c r="D16" s="4">
        <f t="shared" si="1"/>
        <v>0</v>
      </c>
      <c r="E16" s="5">
        <f t="shared" si="4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/>
      <c r="G27" s="53"/>
      <c r="I27" s="10">
        <f>G29*17000</f>
        <v>10455000</v>
      </c>
    </row>
    <row r="28" spans="1:19" s="10" customFormat="1" x14ac:dyDescent="0.25">
      <c r="C28" s="68" t="s">
        <v>75</v>
      </c>
      <c r="D28" s="68" t="s">
        <v>87</v>
      </c>
      <c r="F28" s="53" t="s">
        <v>71</v>
      </c>
      <c r="G28" s="53">
        <v>438</v>
      </c>
      <c r="N28" s="10">
        <f>G28*30000</f>
        <v>13140000</v>
      </c>
    </row>
    <row r="29" spans="1:19" s="10" customFormat="1" x14ac:dyDescent="0.25">
      <c r="C29" s="68" t="s">
        <v>1</v>
      </c>
      <c r="D29" s="68">
        <v>10000000</v>
      </c>
      <c r="F29" s="58" t="s">
        <v>72</v>
      </c>
      <c r="G29" s="58">
        <v>615</v>
      </c>
      <c r="H29" s="10">
        <f>G29/G28</f>
        <v>1.404109589041096</v>
      </c>
      <c r="I29" s="10">
        <v>17000</v>
      </c>
      <c r="J29" s="10">
        <f>G29*9759</f>
        <v>6001785</v>
      </c>
    </row>
    <row r="30" spans="1:19" s="10" customFormat="1" x14ac:dyDescent="0.25">
      <c r="F30" s="53" t="s">
        <v>73</v>
      </c>
      <c r="G30" s="53">
        <f>17500</f>
        <v>17500</v>
      </c>
      <c r="I30" s="10">
        <f>G29*I29</f>
        <v>10455000</v>
      </c>
    </row>
    <row r="31" spans="1:19" s="10" customFormat="1" x14ac:dyDescent="0.25">
      <c r="C31" s="71"/>
      <c r="D31" s="71"/>
      <c r="F31" s="71" t="s">
        <v>74</v>
      </c>
      <c r="G31" s="71">
        <f>G29*G30</f>
        <v>10762500</v>
      </c>
      <c r="H31" s="10">
        <f>G31/D29</f>
        <v>1.0762499999999999</v>
      </c>
      <c r="I31" s="10">
        <f>I30/G28</f>
        <v>23869.863013698628</v>
      </c>
    </row>
    <row r="32" spans="1:19" s="10" customFormat="1" x14ac:dyDescent="0.25">
      <c r="C32" s="71"/>
      <c r="D32" s="71"/>
      <c r="F32" s="71" t="s">
        <v>24</v>
      </c>
      <c r="G32" s="71">
        <f>G31*90%</f>
        <v>9686250</v>
      </c>
    </row>
    <row r="33" spans="3:9" s="10" customFormat="1" x14ac:dyDescent="0.25">
      <c r="C33" s="71"/>
      <c r="D33" s="71"/>
      <c r="F33" s="71" t="s">
        <v>25</v>
      </c>
      <c r="G33" s="71">
        <f>G31*80%</f>
        <v>8610000</v>
      </c>
      <c r="I33" s="10">
        <v>1.24</v>
      </c>
    </row>
    <row r="34" spans="3:9" s="10" customFormat="1" x14ac:dyDescent="0.25">
      <c r="C34" s="71"/>
      <c r="D34" s="71"/>
      <c r="I34" s="10">
        <f>12400000/526</f>
        <v>23574.144486692014</v>
      </c>
    </row>
    <row r="35" spans="3:9" s="10" customFormat="1" x14ac:dyDescent="0.25">
      <c r="C35" s="71"/>
      <c r="D35" s="71"/>
    </row>
    <row r="36" spans="3:9" s="10" customFormat="1" x14ac:dyDescent="0.25"/>
    <row r="37" spans="3:9" s="10" customFormat="1" x14ac:dyDescent="0.25"/>
    <row r="38" spans="3:9" s="10" customFormat="1" x14ac:dyDescent="0.25"/>
    <row r="39" spans="3:9" s="10" customFormat="1" x14ac:dyDescent="0.25"/>
    <row r="40" spans="3: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2024-11-16T09:34:39Z</dcterms:modified>
</cp:coreProperties>
</file>