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HLST Santacruz\WOODSTOCK\"/>
    </mc:Choice>
  </mc:AlternateContent>
  <xr:revisionPtr revIDLastSave="0" documentId="13_ncr:1_{1DF0C967-10EF-47C9-9E1D-BEBC4930002A}" xr6:coauthVersionLast="47" xr6:coauthVersionMax="47" xr10:uidLastSave="{00000000-0000-0000-0000-000000000000}"/>
  <bookViews>
    <workbookView xWindow="-120" yWindow="-120" windowWidth="29040" windowHeight="15720" tabRatio="451" activeTab="3" xr2:uid="{00000000-000D-0000-FFFF-FFFF00000000}"/>
  </bookViews>
  <sheets>
    <sheet name="Woodstock" sheetId="102" r:id="rId1"/>
    <sheet name="Woodstock (Sale)" sheetId="108" r:id="rId2"/>
    <sheet name="Woodstock (Rehab)" sheetId="109" r:id="rId3"/>
    <sheet name="Total" sheetId="68" r:id="rId4"/>
    <sheet name="RERA" sheetId="73" r:id="rId5"/>
    <sheet name="Typical Floor" sheetId="92" r:id="rId6"/>
    <sheet name="Rates" sheetId="93" r:id="rId7"/>
    <sheet name="Sheet1" sheetId="103" r:id="rId8"/>
    <sheet name="Sheet2" sheetId="104" r:id="rId9"/>
    <sheet name="Sheet3" sheetId="105" r:id="rId10"/>
    <sheet name="Sheet4" sheetId="106" r:id="rId11"/>
    <sheet name="RR" sheetId="107" r:id="rId12"/>
  </sheets>
  <definedNames>
    <definedName name="_xlnm._FilterDatabase" localSheetId="4" hidden="1">RERA!#REF!</definedName>
    <definedName name="_xlnm._FilterDatabase" localSheetId="5" hidden="1">'Typical Floor'!#REF!</definedName>
    <definedName name="_xlnm._FilterDatabase" localSheetId="0" hidden="1">Woodstock!$L$1:$L$58</definedName>
    <definedName name="_xlnm._FilterDatabase" localSheetId="2" hidden="1">'Woodstock (Rehab)'!$D$2:$D$26</definedName>
    <definedName name="_xlnm._FilterDatabase" localSheetId="1" hidden="1">'Woodstock (Sale)'!$D$2:$D$30</definedName>
  </definedNames>
  <calcPr calcId="191029"/>
</workbook>
</file>

<file path=xl/calcChain.xml><?xml version="1.0" encoding="utf-8"?>
<calcChain xmlns="http://schemas.openxmlformats.org/spreadsheetml/2006/main">
  <c r="N20" i="102" l="1"/>
  <c r="M56" i="102" l="1"/>
  <c r="M58" i="102"/>
  <c r="J4" i="68"/>
  <c r="J3" i="68"/>
  <c r="G5" i="68"/>
  <c r="J5" i="68"/>
  <c r="F4" i="68"/>
  <c r="F5" i="68" s="1"/>
  <c r="E4" i="68"/>
  <c r="E5" i="68" s="1"/>
  <c r="D4" i="68"/>
  <c r="H3" i="68"/>
  <c r="H5" i="68" s="1"/>
  <c r="G3" i="68"/>
  <c r="D3" i="68"/>
  <c r="D5" i="68" s="1"/>
  <c r="E26" i="109"/>
  <c r="I25" i="109"/>
  <c r="J25" i="109" s="1"/>
  <c r="F25" i="109"/>
  <c r="K25" i="109" s="1"/>
  <c r="I24" i="109"/>
  <c r="J24" i="109" s="1"/>
  <c r="F24" i="109"/>
  <c r="K24" i="109" s="1"/>
  <c r="I23" i="109"/>
  <c r="J23" i="109" s="1"/>
  <c r="F23" i="109"/>
  <c r="K23" i="109" s="1"/>
  <c r="I22" i="109"/>
  <c r="J22" i="109" s="1"/>
  <c r="F22" i="109"/>
  <c r="K22" i="109" s="1"/>
  <c r="I21" i="109"/>
  <c r="J21" i="109" s="1"/>
  <c r="F21" i="109"/>
  <c r="K21" i="109" s="1"/>
  <c r="I20" i="109"/>
  <c r="J20" i="109" s="1"/>
  <c r="F20" i="109"/>
  <c r="K20" i="109" s="1"/>
  <c r="I19" i="109"/>
  <c r="J19" i="109" s="1"/>
  <c r="F19" i="109"/>
  <c r="K19" i="109" s="1"/>
  <c r="I18" i="109"/>
  <c r="J18" i="109" s="1"/>
  <c r="F18" i="109"/>
  <c r="K18" i="109" s="1"/>
  <c r="I17" i="109"/>
  <c r="J17" i="109" s="1"/>
  <c r="F17" i="109"/>
  <c r="K17" i="109" s="1"/>
  <c r="I16" i="109"/>
  <c r="J16" i="109" s="1"/>
  <c r="F16" i="109"/>
  <c r="K16" i="109" s="1"/>
  <c r="I15" i="109"/>
  <c r="J15" i="109" s="1"/>
  <c r="F15" i="109"/>
  <c r="K15" i="109" s="1"/>
  <c r="I14" i="109"/>
  <c r="J14" i="109" s="1"/>
  <c r="F14" i="109"/>
  <c r="K14" i="109" s="1"/>
  <c r="I13" i="109"/>
  <c r="J13" i="109" s="1"/>
  <c r="F13" i="109"/>
  <c r="K13" i="109" s="1"/>
  <c r="I12" i="109"/>
  <c r="J12" i="109" s="1"/>
  <c r="F12" i="109"/>
  <c r="K12" i="109" s="1"/>
  <c r="I11" i="109"/>
  <c r="J11" i="109" s="1"/>
  <c r="F11" i="109"/>
  <c r="K11" i="109" s="1"/>
  <c r="I10" i="109"/>
  <c r="J10" i="109" s="1"/>
  <c r="F10" i="109"/>
  <c r="K10" i="109" s="1"/>
  <c r="I9" i="109"/>
  <c r="J9" i="109" s="1"/>
  <c r="F9" i="109"/>
  <c r="K9" i="109" s="1"/>
  <c r="I8" i="109"/>
  <c r="J8" i="109" s="1"/>
  <c r="F8" i="109"/>
  <c r="K8" i="109" s="1"/>
  <c r="I7" i="109"/>
  <c r="J7" i="109" s="1"/>
  <c r="F7" i="109"/>
  <c r="K7" i="109" s="1"/>
  <c r="I6" i="109"/>
  <c r="J6" i="109" s="1"/>
  <c r="F6" i="109"/>
  <c r="K6" i="109" s="1"/>
  <c r="I5" i="109"/>
  <c r="J5" i="109" s="1"/>
  <c r="F5" i="109"/>
  <c r="K5" i="109" s="1"/>
  <c r="I4" i="109"/>
  <c r="J4" i="109" s="1"/>
  <c r="F4" i="109"/>
  <c r="K4" i="109" s="1"/>
  <c r="I3" i="109"/>
  <c r="J3" i="109" s="1"/>
  <c r="G3" i="109"/>
  <c r="G4" i="109" s="1"/>
  <c r="G5" i="109" s="1"/>
  <c r="G6" i="109" s="1"/>
  <c r="G7" i="109" s="1"/>
  <c r="G8" i="109" s="1"/>
  <c r="G9" i="109" s="1"/>
  <c r="G10" i="109" s="1"/>
  <c r="G11" i="109" s="1"/>
  <c r="G12" i="109" s="1"/>
  <c r="G13" i="109" s="1"/>
  <c r="G14" i="109" s="1"/>
  <c r="G15" i="109" s="1"/>
  <c r="G16" i="109" s="1"/>
  <c r="G17" i="109" s="1"/>
  <c r="G18" i="109" s="1"/>
  <c r="G19" i="109" s="1"/>
  <c r="F3" i="109"/>
  <c r="K3" i="109" s="1"/>
  <c r="I2" i="109"/>
  <c r="F2" i="109"/>
  <c r="M2" i="109" s="1"/>
  <c r="E30" i="108"/>
  <c r="F29" i="108"/>
  <c r="K29" i="108" s="1"/>
  <c r="K28" i="108"/>
  <c r="F28" i="108"/>
  <c r="F27" i="108"/>
  <c r="K27" i="108" s="1"/>
  <c r="F26" i="108"/>
  <c r="K26" i="108" s="1"/>
  <c r="F25" i="108"/>
  <c r="K25" i="108" s="1"/>
  <c r="F24" i="108"/>
  <c r="K24" i="108" s="1"/>
  <c r="F23" i="108"/>
  <c r="K23" i="108" s="1"/>
  <c r="F22" i="108"/>
  <c r="K22" i="108" s="1"/>
  <c r="F21" i="108"/>
  <c r="K21" i="108" s="1"/>
  <c r="F20" i="108"/>
  <c r="K20" i="108" s="1"/>
  <c r="F19" i="108"/>
  <c r="K19" i="108" s="1"/>
  <c r="F18" i="108"/>
  <c r="K18" i="108" s="1"/>
  <c r="F17" i="108"/>
  <c r="K17" i="108" s="1"/>
  <c r="F16" i="108"/>
  <c r="K16" i="108" s="1"/>
  <c r="F15" i="108"/>
  <c r="K15" i="108" s="1"/>
  <c r="F14" i="108"/>
  <c r="K14" i="108" s="1"/>
  <c r="F13" i="108"/>
  <c r="K13" i="108" s="1"/>
  <c r="F12" i="108"/>
  <c r="K12" i="108" s="1"/>
  <c r="F11" i="108"/>
  <c r="K11" i="108" s="1"/>
  <c r="F10" i="108"/>
  <c r="K10" i="108" s="1"/>
  <c r="F9" i="108"/>
  <c r="K9" i="108" s="1"/>
  <c r="F8" i="108"/>
  <c r="K8" i="108" s="1"/>
  <c r="F7" i="108"/>
  <c r="K7" i="108" s="1"/>
  <c r="F6" i="108"/>
  <c r="K6" i="108" s="1"/>
  <c r="F5" i="108"/>
  <c r="K5" i="108" s="1"/>
  <c r="F4" i="108"/>
  <c r="K4" i="108" s="1"/>
  <c r="F3" i="108"/>
  <c r="K3" i="108" s="1"/>
  <c r="F2" i="108"/>
  <c r="K2" i="108" s="1"/>
  <c r="J38" i="93"/>
  <c r="H38" i="93"/>
  <c r="F38" i="93"/>
  <c r="C11" i="93"/>
  <c r="G3" i="102"/>
  <c r="G4" i="102" s="1"/>
  <c r="G5" i="102" s="1"/>
  <c r="G6" i="102" s="1"/>
  <c r="C10" i="93"/>
  <c r="C12" i="93"/>
  <c r="J12" i="93"/>
  <c r="D9" i="93"/>
  <c r="D4" i="93"/>
  <c r="D5" i="93"/>
  <c r="M35" i="93"/>
  <c r="M34" i="93"/>
  <c r="M30" i="93"/>
  <c r="E54" i="102"/>
  <c r="D7" i="93"/>
  <c r="D6" i="93"/>
  <c r="K2" i="109" l="1"/>
  <c r="F30" i="108"/>
  <c r="K26" i="109"/>
  <c r="G20" i="109"/>
  <c r="G21" i="109" s="1"/>
  <c r="G22" i="109" s="1"/>
  <c r="F26" i="109"/>
  <c r="J2" i="109"/>
  <c r="H2" i="108"/>
  <c r="K30" i="108"/>
  <c r="G7" i="102"/>
  <c r="G8" i="102" s="1"/>
  <c r="G9" i="102" s="1"/>
  <c r="G10" i="102" s="1"/>
  <c r="G11" i="102" s="1"/>
  <c r="G12" i="102" s="1"/>
  <c r="G13" i="102" s="1"/>
  <c r="G14" i="102" s="1"/>
  <c r="G15" i="102" s="1"/>
  <c r="G16" i="102" s="1"/>
  <c r="G17" i="102" s="1"/>
  <c r="G18" i="102" s="1"/>
  <c r="G19" i="102" s="1"/>
  <c r="G20" i="102" s="1"/>
  <c r="G21" i="102" s="1"/>
  <c r="G22" i="102" s="1"/>
  <c r="G23" i="102" s="1"/>
  <c r="G24" i="102" s="1"/>
  <c r="G25" i="102" s="1"/>
  <c r="G26" i="102" s="1"/>
  <c r="G27" i="102" s="1"/>
  <c r="G28" i="102" s="1"/>
  <c r="G29" i="102" s="1"/>
  <c r="G30" i="102" s="1"/>
  <c r="G31" i="102" s="1"/>
  <c r="G32" i="102" s="1"/>
  <c r="G33" i="102" s="1"/>
  <c r="G34" i="102" s="1"/>
  <c r="G35" i="102" s="1"/>
  <c r="G36" i="102" s="1"/>
  <c r="G37" i="102" s="1"/>
  <c r="G38" i="102" s="1"/>
  <c r="G39" i="102" s="1"/>
  <c r="G40" i="102" s="1"/>
  <c r="G41" i="102" s="1"/>
  <c r="G42" i="102" s="1"/>
  <c r="G43" i="102" s="1"/>
  <c r="G44" i="102" s="1"/>
  <c r="G45" i="102" s="1"/>
  <c r="G46" i="102" s="1"/>
  <c r="G47" i="102" s="1"/>
  <c r="G48" i="102" s="1"/>
  <c r="G49" i="102" s="1"/>
  <c r="G50" i="102" s="1"/>
  <c r="G51" i="102" s="1"/>
  <c r="G52" i="102" s="1"/>
  <c r="G5" i="93"/>
  <c r="K12" i="93"/>
  <c r="K13" i="93"/>
  <c r="J5" i="93"/>
  <c r="K5" i="93" s="1"/>
  <c r="J6" i="93"/>
  <c r="K6" i="93" s="1"/>
  <c r="J7" i="93"/>
  <c r="K7" i="93" s="1"/>
  <c r="J8" i="93"/>
  <c r="K8" i="93" s="1"/>
  <c r="J9" i="93"/>
  <c r="K9" i="93" s="1"/>
  <c r="J10" i="93"/>
  <c r="K10" i="93" s="1"/>
  <c r="J11" i="93"/>
  <c r="K11" i="93" s="1"/>
  <c r="J4" i="93"/>
  <c r="K4" i="93" s="1"/>
  <c r="G4" i="93"/>
  <c r="G6" i="93"/>
  <c r="G7" i="93"/>
  <c r="G8" i="93"/>
  <c r="G9" i="93"/>
  <c r="G10" i="93"/>
  <c r="G11" i="93"/>
  <c r="G12" i="93"/>
  <c r="G13" i="93"/>
  <c r="G14" i="93"/>
  <c r="M30" i="73"/>
  <c r="L25" i="73"/>
  <c r="L26" i="73"/>
  <c r="L27" i="73"/>
  <c r="L28" i="73"/>
  <c r="L29" i="73"/>
  <c r="L24" i="73"/>
  <c r="E4" i="92"/>
  <c r="E5" i="92"/>
  <c r="E6" i="92"/>
  <c r="E10" i="92"/>
  <c r="E11" i="92"/>
  <c r="E12" i="92"/>
  <c r="E13" i="92"/>
  <c r="E16" i="92"/>
  <c r="E17" i="92"/>
  <c r="E18" i="92"/>
  <c r="E19" i="92"/>
  <c r="E22" i="92"/>
  <c r="E23" i="92"/>
  <c r="E24" i="92"/>
  <c r="E27" i="92"/>
  <c r="E28" i="92"/>
  <c r="E29" i="92"/>
  <c r="E30" i="92"/>
  <c r="E33" i="92"/>
  <c r="E34" i="92"/>
  <c r="E35" i="92"/>
  <c r="E38" i="92"/>
  <c r="E39" i="92"/>
  <c r="E40" i="92"/>
  <c r="E41" i="92"/>
  <c r="E44" i="92"/>
  <c r="E45" i="92"/>
  <c r="E46" i="92"/>
  <c r="E47" i="92"/>
  <c r="E50" i="92"/>
  <c r="E51" i="92"/>
  <c r="E3" i="92"/>
  <c r="F2" i="106"/>
  <c r="G4" i="105"/>
  <c r="H4" i="104"/>
  <c r="F3" i="103"/>
  <c r="G23" i="109" l="1"/>
  <c r="G24" i="109" s="1"/>
  <c r="G25" i="109" s="1"/>
  <c r="H3" i="108"/>
  <c r="I3" i="108" s="1"/>
  <c r="J3" i="108" s="1"/>
  <c r="I2" i="108"/>
  <c r="G3" i="93"/>
  <c r="J3" i="93"/>
  <c r="K3" i="93" s="1"/>
  <c r="N16" i="68"/>
  <c r="N17" i="68"/>
  <c r="N15" i="68"/>
  <c r="J2" i="108" l="1"/>
  <c r="H4" i="108"/>
  <c r="N18" i="68"/>
  <c r="K18" i="93"/>
  <c r="K19" i="93" s="1"/>
  <c r="F3" i="102"/>
  <c r="K3" i="102" s="1"/>
  <c r="F4" i="102"/>
  <c r="K4" i="102" s="1"/>
  <c r="F5" i="102"/>
  <c r="K5" i="102" s="1"/>
  <c r="F6" i="102"/>
  <c r="K6" i="102" s="1"/>
  <c r="F7" i="102"/>
  <c r="K7" i="102" s="1"/>
  <c r="F8" i="102"/>
  <c r="K8" i="102" s="1"/>
  <c r="F9" i="102"/>
  <c r="K9" i="102" s="1"/>
  <c r="F10" i="102"/>
  <c r="K10" i="102" s="1"/>
  <c r="F11" i="102"/>
  <c r="K11" i="102" s="1"/>
  <c r="F12" i="102"/>
  <c r="K12" i="102" s="1"/>
  <c r="F13" i="102"/>
  <c r="K13" i="102" s="1"/>
  <c r="F14" i="102"/>
  <c r="K14" i="102" s="1"/>
  <c r="F15" i="102"/>
  <c r="K15" i="102" s="1"/>
  <c r="F16" i="102"/>
  <c r="K16" i="102" s="1"/>
  <c r="F17" i="102"/>
  <c r="K17" i="102" s="1"/>
  <c r="F18" i="102"/>
  <c r="K18" i="102" s="1"/>
  <c r="F19" i="102"/>
  <c r="K19" i="102" s="1"/>
  <c r="F20" i="102"/>
  <c r="K20" i="102" s="1"/>
  <c r="F21" i="102"/>
  <c r="K21" i="102" s="1"/>
  <c r="F22" i="102"/>
  <c r="K22" i="102" s="1"/>
  <c r="F23" i="102"/>
  <c r="K23" i="102" s="1"/>
  <c r="F24" i="102"/>
  <c r="K24" i="102" s="1"/>
  <c r="F25" i="102"/>
  <c r="K25" i="102" s="1"/>
  <c r="F26" i="102"/>
  <c r="K26" i="102" s="1"/>
  <c r="F27" i="102"/>
  <c r="K27" i="102" s="1"/>
  <c r="F28" i="102"/>
  <c r="K28" i="102" s="1"/>
  <c r="F29" i="102"/>
  <c r="K29" i="102" s="1"/>
  <c r="F30" i="102"/>
  <c r="K30" i="102" s="1"/>
  <c r="F31" i="102"/>
  <c r="K31" i="102" s="1"/>
  <c r="F32" i="102"/>
  <c r="K32" i="102" s="1"/>
  <c r="F33" i="102"/>
  <c r="K33" i="102" s="1"/>
  <c r="F34" i="102"/>
  <c r="K34" i="102" s="1"/>
  <c r="F35" i="102"/>
  <c r="K35" i="102" s="1"/>
  <c r="F36" i="102"/>
  <c r="K36" i="102" s="1"/>
  <c r="F37" i="102"/>
  <c r="K37" i="102" s="1"/>
  <c r="F38" i="102"/>
  <c r="K38" i="102" s="1"/>
  <c r="F39" i="102"/>
  <c r="K39" i="102" s="1"/>
  <c r="F40" i="102"/>
  <c r="K40" i="102" s="1"/>
  <c r="F41" i="102"/>
  <c r="K41" i="102" s="1"/>
  <c r="F42" i="102"/>
  <c r="K42" i="102" s="1"/>
  <c r="F43" i="102"/>
  <c r="K43" i="102" s="1"/>
  <c r="F44" i="102"/>
  <c r="K44" i="102" s="1"/>
  <c r="F45" i="102"/>
  <c r="K45" i="102" s="1"/>
  <c r="F46" i="102"/>
  <c r="K46" i="102" s="1"/>
  <c r="F47" i="102"/>
  <c r="K47" i="102" s="1"/>
  <c r="F48" i="102"/>
  <c r="K48" i="102" s="1"/>
  <c r="F49" i="102"/>
  <c r="K49" i="102" s="1"/>
  <c r="F50" i="102"/>
  <c r="K50" i="102" s="1"/>
  <c r="F51" i="102"/>
  <c r="K51" i="102" s="1"/>
  <c r="F52" i="102"/>
  <c r="K52" i="102" s="1"/>
  <c r="F53" i="102"/>
  <c r="K53" i="102" s="1"/>
  <c r="I4" i="108" l="1"/>
  <c r="H5" i="108"/>
  <c r="I5" i="108" s="1"/>
  <c r="J5" i="108" s="1"/>
  <c r="I2" i="102"/>
  <c r="F2" i="102"/>
  <c r="H6" i="108" l="1"/>
  <c r="I6" i="108" s="1"/>
  <c r="J6" i="108" s="1"/>
  <c r="J4" i="108"/>
  <c r="F54" i="102"/>
  <c r="L5" i="68" s="1"/>
  <c r="K2" i="102"/>
  <c r="K54" i="102" s="1"/>
  <c r="I3" i="102"/>
  <c r="M2" i="102"/>
  <c r="H7" i="108" l="1"/>
  <c r="I7" i="108" s="1"/>
  <c r="J7" i="108" s="1"/>
  <c r="J3" i="102"/>
  <c r="J2" i="102"/>
  <c r="I4" i="102"/>
  <c r="H8" i="108" l="1"/>
  <c r="J4" i="102"/>
  <c r="I5" i="102"/>
  <c r="I8" i="108" l="1"/>
  <c r="H9" i="108"/>
  <c r="I9" i="108" s="1"/>
  <c r="J9" i="108" s="1"/>
  <c r="J5" i="102"/>
  <c r="I6" i="102"/>
  <c r="H10" i="108" l="1"/>
  <c r="I10" i="108" s="1"/>
  <c r="J10" i="108" s="1"/>
  <c r="J8" i="108"/>
  <c r="J6" i="102"/>
  <c r="I7" i="102"/>
  <c r="H11" i="108" l="1"/>
  <c r="I11" i="108" s="1"/>
  <c r="J11" i="108" s="1"/>
  <c r="J7" i="102"/>
  <c r="I8" i="102"/>
  <c r="H12" i="108" l="1"/>
  <c r="I12" i="108" s="1"/>
  <c r="J12" i="108" s="1"/>
  <c r="J8" i="102"/>
  <c r="G53" i="102"/>
  <c r="I9" i="102"/>
  <c r="H13" i="108" l="1"/>
  <c r="I13" i="108" s="1"/>
  <c r="J13" i="108" s="1"/>
  <c r="J9" i="102"/>
  <c r="I10" i="102"/>
  <c r="H14" i="108" l="1"/>
  <c r="I14" i="108" s="1"/>
  <c r="J14" i="108" s="1"/>
  <c r="J10" i="102"/>
  <c r="I11" i="102"/>
  <c r="H15" i="108" l="1"/>
  <c r="I15" i="108" s="1"/>
  <c r="J15" i="108" s="1"/>
  <c r="J11" i="102"/>
  <c r="I12" i="102"/>
  <c r="H16" i="108" l="1"/>
  <c r="I16" i="108" s="1"/>
  <c r="J16" i="108" s="1"/>
  <c r="J12" i="102"/>
  <c r="I13" i="102"/>
  <c r="H17" i="108" l="1"/>
  <c r="I17" i="108" s="1"/>
  <c r="J17" i="108" s="1"/>
  <c r="J13" i="102"/>
  <c r="I14" i="102"/>
  <c r="H18" i="108" l="1"/>
  <c r="I18" i="108" s="1"/>
  <c r="J18" i="108" s="1"/>
  <c r="J14" i="102"/>
  <c r="I15" i="102"/>
  <c r="H19" i="108" l="1"/>
  <c r="I19" i="108" s="1"/>
  <c r="J19" i="108" s="1"/>
  <c r="J15" i="102"/>
  <c r="I16" i="102"/>
  <c r="H20" i="108" l="1"/>
  <c r="I20" i="108" s="1"/>
  <c r="J20" i="108" s="1"/>
  <c r="J16" i="102"/>
  <c r="I17" i="102"/>
  <c r="H21" i="108" l="1"/>
  <c r="I21" i="108" s="1"/>
  <c r="J21" i="108" s="1"/>
  <c r="J17" i="102"/>
  <c r="I18" i="102"/>
  <c r="H22" i="108" l="1"/>
  <c r="I22" i="108" s="1"/>
  <c r="J22" i="108" s="1"/>
  <c r="J18" i="102"/>
  <c r="I19" i="102"/>
  <c r="H23" i="108" l="1"/>
  <c r="I23" i="108" s="1"/>
  <c r="J23" i="108" s="1"/>
  <c r="H20" i="102"/>
  <c r="I20" i="102" s="1"/>
  <c r="H24" i="108" l="1"/>
  <c r="I24" i="108" s="1"/>
  <c r="J24" i="108" s="1"/>
  <c r="J20" i="102"/>
  <c r="J19" i="102"/>
  <c r="I21" i="102"/>
  <c r="H25" i="108" l="1"/>
  <c r="I25" i="108" s="1"/>
  <c r="J25" i="108" s="1"/>
  <c r="J21" i="102"/>
  <c r="I22" i="102"/>
  <c r="H26" i="108" l="1"/>
  <c r="I26" i="108" s="1"/>
  <c r="J26" i="108" s="1"/>
  <c r="J22" i="102"/>
  <c r="I23" i="102"/>
  <c r="H27" i="108" l="1"/>
  <c r="I27" i="108" s="1"/>
  <c r="J27" i="108" s="1"/>
  <c r="J23" i="102"/>
  <c r="H24" i="102"/>
  <c r="I24" i="102" s="1"/>
  <c r="H29" i="108" l="1"/>
  <c r="H28" i="108"/>
  <c r="I28" i="108" s="1"/>
  <c r="J28" i="108" s="1"/>
  <c r="J24" i="102"/>
  <c r="I25" i="102"/>
  <c r="H26" i="109" l="1"/>
  <c r="I29" i="108"/>
  <c r="H30" i="108"/>
  <c r="J25" i="102"/>
  <c r="I26" i="102"/>
  <c r="I26" i="109" l="1"/>
  <c r="J29" i="108"/>
  <c r="I30" i="108"/>
  <c r="J26" i="102"/>
  <c r="I27" i="102"/>
  <c r="J27" i="102" l="1"/>
  <c r="H28" i="102"/>
  <c r="I28" i="102" s="1"/>
  <c r="J28" i="102" l="1"/>
  <c r="H29" i="102"/>
  <c r="I29" i="102" s="1"/>
  <c r="H30" i="102" l="1"/>
  <c r="I30" i="102" s="1"/>
  <c r="J30" i="102" l="1"/>
  <c r="J29" i="102"/>
  <c r="H31" i="102"/>
  <c r="I31" i="102" s="1"/>
  <c r="J31" i="102" l="1"/>
  <c r="H32" i="102"/>
  <c r="I32" i="102" s="1"/>
  <c r="J32" i="102" l="1"/>
  <c r="H33" i="102"/>
  <c r="I33" i="102" s="1"/>
  <c r="J33" i="102" l="1"/>
  <c r="H34" i="102"/>
  <c r="I34" i="102" s="1"/>
  <c r="J34" i="102" l="1"/>
  <c r="H35" i="102"/>
  <c r="I35" i="102" s="1"/>
  <c r="J35" i="102" l="1"/>
  <c r="H36" i="102"/>
  <c r="I36" i="102" s="1"/>
  <c r="J36" i="102" l="1"/>
  <c r="H37" i="102"/>
  <c r="I37" i="102" s="1"/>
  <c r="J37" i="102" l="1"/>
  <c r="H38" i="102"/>
  <c r="I38" i="102" s="1"/>
  <c r="J38" i="102" l="1"/>
  <c r="H39" i="102"/>
  <c r="I39" i="102" s="1"/>
  <c r="J39" i="102" l="1"/>
  <c r="H40" i="102"/>
  <c r="I40" i="102" s="1"/>
  <c r="J40" i="102" l="1"/>
  <c r="H41" i="102"/>
  <c r="I41" i="102" s="1"/>
  <c r="H42" i="102" l="1"/>
  <c r="I42" i="102" s="1"/>
  <c r="J42" i="102" l="1"/>
  <c r="J41" i="102"/>
  <c r="H43" i="102"/>
  <c r="I43" i="102" s="1"/>
  <c r="J43" i="102" l="1"/>
  <c r="H44" i="102"/>
  <c r="I44" i="102" s="1"/>
  <c r="J44" i="102" l="1"/>
  <c r="H45" i="102"/>
  <c r="I45" i="102" s="1"/>
  <c r="J45" i="102" l="1"/>
  <c r="H46" i="102"/>
  <c r="I46" i="102" s="1"/>
  <c r="J46" i="102" l="1"/>
  <c r="H47" i="102"/>
  <c r="I47" i="102" s="1"/>
  <c r="J47" i="102" l="1"/>
  <c r="H48" i="102"/>
  <c r="I48" i="102" s="1"/>
  <c r="H49" i="102" l="1"/>
  <c r="I49" i="102" s="1"/>
  <c r="J49" i="102" l="1"/>
  <c r="J48" i="102"/>
  <c r="H50" i="102"/>
  <c r="I50" i="102" s="1"/>
  <c r="J50" i="102" l="1"/>
  <c r="H51" i="102"/>
  <c r="I51" i="102" s="1"/>
  <c r="J51" i="102" l="1"/>
  <c r="H52" i="102"/>
  <c r="I52" i="102" s="1"/>
  <c r="J52" i="102" l="1"/>
  <c r="H53" i="102"/>
  <c r="I53" i="102" s="1"/>
  <c r="J53" i="102" l="1"/>
  <c r="I54" i="102"/>
  <c r="H54" i="102"/>
</calcChain>
</file>

<file path=xl/sharedStrings.xml><?xml version="1.0" encoding="utf-8"?>
<sst xmlns="http://schemas.openxmlformats.org/spreadsheetml/2006/main" count="322" uniqueCount="51">
  <si>
    <t>Sr. No.</t>
  </si>
  <si>
    <t>Floor No.</t>
  </si>
  <si>
    <t>Comp.</t>
  </si>
  <si>
    <t xml:space="preserve">Built up Area in 
Sq. ft. 
</t>
  </si>
  <si>
    <t>Total</t>
  </si>
  <si>
    <t xml:space="preserve">Total Number of Flats </t>
  </si>
  <si>
    <t>Carpet Area in Sq. Ft.</t>
  </si>
  <si>
    <t>Built up Area in Sq. Ft.</t>
  </si>
  <si>
    <t xml:space="preserve">  Flat No.</t>
  </si>
  <si>
    <t xml:space="preserve">As per RERA Carpet Area in 
Sq. ft. 
</t>
  </si>
  <si>
    <t>Wing</t>
  </si>
  <si>
    <r>
      <t xml:space="preserve">Rate per 
Sq. ft. on Carpet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</si>
  <si>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</si>
  <si>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Final Realizable Value after completion of flat                           (Including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</si>
  <si>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</si>
  <si>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</si>
  <si>
    <t>1 BHK</t>
  </si>
  <si>
    <t>Avg</t>
  </si>
  <si>
    <t>4th Floor</t>
  </si>
  <si>
    <t>total 4 Flats</t>
  </si>
  <si>
    <t>5th Floor</t>
  </si>
  <si>
    <t>Duplex</t>
  </si>
  <si>
    <t>total 4 flats</t>
  </si>
  <si>
    <t>6th &amp; 8th Floor</t>
  </si>
  <si>
    <t>Total 4 flats</t>
  </si>
  <si>
    <t>3 BHK</t>
  </si>
  <si>
    <t>2 BHK</t>
  </si>
  <si>
    <t>4 BHK</t>
  </si>
  <si>
    <t>7th Floor</t>
  </si>
  <si>
    <t>total 3 Flats</t>
  </si>
  <si>
    <t>9th Floor</t>
  </si>
  <si>
    <t>10th Floor</t>
  </si>
  <si>
    <t>4.5 BHK</t>
  </si>
  <si>
    <t>11, 13, 15 Typical</t>
  </si>
  <si>
    <t>12,14,16 typical Floor</t>
  </si>
  <si>
    <t>17th floor</t>
  </si>
  <si>
    <t>2 Flats</t>
  </si>
  <si>
    <r>
      <t>Market Value (</t>
    </r>
    <r>
      <rPr>
        <b/>
        <sz val="10"/>
        <rFont val="Rupee Foradian"/>
        <family val="2"/>
      </rPr>
      <t>`</t>
    </r>
    <r>
      <rPr>
        <b/>
        <sz val="10"/>
        <rFont val="Arial Narrow"/>
        <family val="2"/>
      </rPr>
      <t>)</t>
    </r>
  </si>
  <si>
    <r>
      <t>Realizable Value                       in (</t>
    </r>
    <r>
      <rPr>
        <b/>
        <sz val="7.5"/>
        <rFont val="Rupee Foradian"/>
        <family val="2"/>
      </rPr>
      <t>`</t>
    </r>
    <r>
      <rPr>
        <b/>
        <sz val="7.5"/>
        <rFont val="Arial Narrow"/>
        <family val="2"/>
      </rPr>
      <t>)</t>
    </r>
  </si>
  <si>
    <r>
      <t xml:space="preserve">Cost of Construction                                 in </t>
    </r>
    <r>
      <rPr>
        <b/>
        <sz val="7"/>
        <rFont val="Rupee Foradian"/>
        <family val="2"/>
      </rPr>
      <t>`</t>
    </r>
  </si>
  <si>
    <t>wood</t>
  </si>
  <si>
    <t>2BHK</t>
  </si>
  <si>
    <t>3BHK</t>
  </si>
  <si>
    <t>BUA</t>
  </si>
  <si>
    <t>nearby</t>
  </si>
  <si>
    <t>Sale / Rehab</t>
  </si>
  <si>
    <t>Sale</t>
  </si>
  <si>
    <t>Rehab</t>
  </si>
  <si>
    <t xml:space="preserve">As per Approved Plan RERA Carpet Area in 
Sq. ft. 
</t>
  </si>
  <si>
    <t>2 BHK - 14                                            3 BHK - 14</t>
  </si>
  <si>
    <t>1 BHK - 01                                            2 BHK - 10                                            3 BHK - 10                                         4 BHK - 02                             Duplex - 01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</si>
</sst>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0"/>
      <color rgb="FF000000"/>
      <name val="Arial Narrow"/>
      <family val="2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FFFFFF"/>
      <name val="Open Sans"/>
      <family val="2"/>
    </font>
    <font>
      <sz val="11"/>
      <color rgb="FF333333"/>
      <name val="Open Sans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b/>
      <sz val="11"/>
      <name val="Arial Narrow"/>
      <family val="2"/>
    </font>
    <font>
      <b/>
      <sz val="7.5"/>
      <name val="Arial Narrow"/>
      <family val="2"/>
    </font>
    <font>
      <b/>
      <sz val="10"/>
      <name val="Arial Narrow"/>
      <family val="2"/>
    </font>
    <font>
      <b/>
      <sz val="10"/>
      <name val="Rupee Foradian"/>
      <family val="2"/>
    </font>
    <font>
      <b/>
      <sz val="7.5"/>
      <name val="Rupee Foradian"/>
      <family val="2"/>
    </font>
    <font>
      <b/>
      <sz val="7"/>
      <name val="Arial Narrow"/>
      <family val="2"/>
    </font>
    <font>
      <b/>
      <sz val="7"/>
      <name val="Rupee Foradian"/>
      <family val="2"/>
    </font>
    <font>
      <sz val="10"/>
      <name val="Arial Narrow"/>
      <family val="2"/>
    </font>
    <font>
      <b/>
      <sz val="11"/>
      <name val="Calibri"/>
      <family val="2"/>
      <scheme val="minor"/>
    </font>
    <font>
      <sz val="12"/>
      <color theme="1"/>
      <name val="Arial"/>
      <family val="2"/>
    </font>
    <font>
      <b/>
      <sz val="10"/>
      <color rgb="FF00000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89">
    <xf numFmtId="0" fontId="0" fillId="0" borderId="0" xfId="0"/>
    <xf numFmtId="0" fontId="3" fillId="0" borderId="0" xfId="0" applyFont="1"/>
    <xf numFmtId="43" fontId="3" fillId="0" borderId="0" xfId="3" applyFont="1"/>
    <xf numFmtId="43" fontId="0" fillId="0" borderId="0" xfId="3" applyFont="1"/>
    <xf numFmtId="0" fontId="0" fillId="2" borderId="0" xfId="0" applyFill="1"/>
    <xf numFmtId="43" fontId="0" fillId="2" borderId="0" xfId="0" applyNumberFormat="1" applyFill="1"/>
    <xf numFmtId="43" fontId="4" fillId="2" borderId="1" xfId="3" applyFont="1" applyFill="1" applyBorder="1" applyAlignment="1">
      <alignment horizontal="center" vertical="center" wrapText="1"/>
    </xf>
    <xf numFmtId="43" fontId="0" fillId="0" borderId="0" xfId="0" applyNumberFormat="1"/>
    <xf numFmtId="0" fontId="2" fillId="4" borderId="0" xfId="0" applyFont="1" applyFill="1"/>
    <xf numFmtId="0" fontId="2" fillId="0" borderId="0" xfId="0" applyFont="1"/>
    <xf numFmtId="43" fontId="11" fillId="0" borderId="9" xfId="3" applyFont="1" applyFill="1" applyBorder="1" applyAlignment="1">
      <alignment horizontal="center"/>
    </xf>
    <xf numFmtId="0" fontId="12" fillId="0" borderId="0" xfId="0" applyFont="1" applyAlignment="1">
      <alignment horizontal="left" vertical="top" wrapText="1"/>
    </xf>
    <xf numFmtId="0" fontId="13" fillId="0" borderId="0" xfId="0" applyFont="1" applyAlignment="1">
      <alignment vertical="top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 vertical="center" wrapText="1"/>
    </xf>
    <xf numFmtId="1" fontId="6" fillId="0" borderId="1" xfId="2" applyNumberFormat="1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 vertical="center" wrapText="1"/>
    </xf>
    <xf numFmtId="0" fontId="15" fillId="0" borderId="0" xfId="0" applyFont="1"/>
    <xf numFmtId="43" fontId="15" fillId="0" borderId="0" xfId="3" applyFont="1"/>
    <xf numFmtId="43" fontId="15" fillId="0" borderId="0" xfId="0" applyNumberFormat="1" applyFont="1"/>
    <xf numFmtId="0" fontId="15" fillId="2" borderId="0" xfId="0" applyFont="1" applyFill="1"/>
    <xf numFmtId="2" fontId="0" fillId="0" borderId="0" xfId="0" applyNumberFormat="1"/>
    <xf numFmtId="43" fontId="2" fillId="4" borderId="0" xfId="0" applyNumberFormat="1" applyFont="1" applyFill="1"/>
    <xf numFmtId="43" fontId="2" fillId="4" borderId="0" xfId="3" applyFont="1" applyFill="1"/>
    <xf numFmtId="43" fontId="0" fillId="0" borderId="0" xfId="3" applyFont="1" applyFill="1"/>
    <xf numFmtId="0" fontId="16" fillId="0" borderId="0" xfId="0" applyFont="1"/>
    <xf numFmtId="0" fontId="4" fillId="0" borderId="0" xfId="0" applyFont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1" fontId="6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wrapText="1"/>
    </xf>
    <xf numFmtId="0" fontId="23" fillId="0" borderId="4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/>
    </xf>
    <xf numFmtId="0" fontId="15" fillId="0" borderId="5" xfId="0" applyFont="1" applyBorder="1"/>
    <xf numFmtId="0" fontId="11" fillId="0" borderId="5" xfId="0" applyFont="1" applyBorder="1" applyAlignment="1">
      <alignment horizontal="center"/>
    </xf>
    <xf numFmtId="1" fontId="11" fillId="0" borderId="1" xfId="0" applyNumberFormat="1" applyFont="1" applyBorder="1" applyAlignment="1">
      <alignment horizontal="center"/>
    </xf>
    <xf numFmtId="43" fontId="11" fillId="0" borderId="1" xfId="3" applyFont="1" applyBorder="1" applyAlignment="1">
      <alignment horizontal="center"/>
    </xf>
    <xf numFmtId="0" fontId="25" fillId="0" borderId="7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13" fillId="5" borderId="12" xfId="0" applyFont="1" applyFill="1" applyBorder="1" applyAlignment="1">
      <alignment vertical="top" wrapText="1"/>
    </xf>
    <xf numFmtId="0" fontId="13" fillId="6" borderId="12" xfId="0" applyFont="1" applyFill="1" applyBorder="1" applyAlignment="1">
      <alignment vertical="top" wrapText="1"/>
    </xf>
    <xf numFmtId="1" fontId="0" fillId="0" borderId="0" xfId="0" applyNumberFormat="1"/>
    <xf numFmtId="0" fontId="18" fillId="0" borderId="11" xfId="0" applyFont="1" applyBorder="1" applyAlignment="1">
      <alignment horizontal="center" vertical="center"/>
    </xf>
    <xf numFmtId="1" fontId="20" fillId="0" borderId="6" xfId="0" applyNumberFormat="1" applyFont="1" applyBorder="1" applyAlignment="1">
      <alignment horizontal="center" vertical="center"/>
    </xf>
    <xf numFmtId="1" fontId="20" fillId="0" borderId="5" xfId="0" applyNumberFormat="1" applyFont="1" applyBorder="1" applyAlignment="1">
      <alignment horizontal="center" vertical="center"/>
    </xf>
    <xf numFmtId="43" fontId="25" fillId="3" borderId="5" xfId="0" applyNumberFormat="1" applyFont="1" applyFill="1" applyBorder="1" applyAlignment="1">
      <alignment horizontal="center" vertical="center" wrapText="1"/>
    </xf>
    <xf numFmtId="43" fontId="25" fillId="0" borderId="5" xfId="0" applyNumberFormat="1" applyFont="1" applyBorder="1" applyAlignment="1">
      <alignment horizontal="center" vertical="center" wrapText="1"/>
    </xf>
    <xf numFmtId="0" fontId="0" fillId="4" borderId="0" xfId="0" applyFill="1"/>
    <xf numFmtId="0" fontId="3" fillId="4" borderId="0" xfId="0" applyFont="1" applyFill="1"/>
    <xf numFmtId="43" fontId="3" fillId="4" borderId="0" xfId="3" applyFont="1" applyFill="1"/>
    <xf numFmtId="43" fontId="15" fillId="4" borderId="0" xfId="0" applyNumberFormat="1" applyFont="1" applyFill="1"/>
    <xf numFmtId="0" fontId="15" fillId="4" borderId="0" xfId="0" applyFont="1" applyFill="1"/>
    <xf numFmtId="1" fontId="4" fillId="0" borderId="1" xfId="0" applyNumberFormat="1" applyFont="1" applyBorder="1" applyAlignment="1">
      <alignment horizontal="center" vertical="center"/>
    </xf>
    <xf numFmtId="2" fontId="0" fillId="4" borderId="0" xfId="0" applyNumberFormat="1" applyFill="1"/>
    <xf numFmtId="43" fontId="0" fillId="4" borderId="0" xfId="0" applyNumberFormat="1" applyFill="1"/>
    <xf numFmtId="165" fontId="6" fillId="0" borderId="1" xfId="3" applyNumberFormat="1" applyFont="1" applyFill="1" applyBorder="1" applyAlignment="1">
      <alignment horizontal="center" vertical="center" wrapText="1"/>
    </xf>
    <xf numFmtId="165" fontId="6" fillId="0" borderId="1" xfId="3" applyNumberFormat="1" applyFont="1" applyFill="1" applyBorder="1" applyAlignment="1">
      <alignment horizontal="center" vertical="top" wrapText="1"/>
    </xf>
    <xf numFmtId="165" fontId="7" fillId="0" borderId="1" xfId="3" applyNumberFormat="1" applyFont="1" applyFill="1" applyBorder="1" applyAlignment="1">
      <alignment horizontal="center" vertical="top" wrapText="1"/>
    </xf>
    <xf numFmtId="165" fontId="7" fillId="0" borderId="1" xfId="3" applyNumberFormat="1" applyFont="1" applyFill="1" applyBorder="1" applyAlignment="1">
      <alignment horizontal="center" vertical="center" wrapText="1"/>
    </xf>
    <xf numFmtId="0" fontId="27" fillId="0" borderId="7" xfId="0" applyFont="1" applyBorder="1" applyAlignment="1">
      <alignment horizontal="right" vertical="center" wrapText="1"/>
    </xf>
    <xf numFmtId="0" fontId="27" fillId="0" borderId="8" xfId="0" applyFont="1" applyBorder="1" applyAlignment="1">
      <alignment horizontal="right" vertical="center" wrapText="1"/>
    </xf>
    <xf numFmtId="0" fontId="15" fillId="0" borderId="0" xfId="0" applyFont="1" applyAlignment="1">
      <alignment horizontal="center" vertical="center"/>
    </xf>
    <xf numFmtId="1" fontId="28" fillId="0" borderId="1" xfId="0" applyNumberFormat="1" applyFont="1" applyBorder="1" applyAlignment="1">
      <alignment horizontal="center" vertical="center"/>
    </xf>
    <xf numFmtId="1" fontId="28" fillId="0" borderId="4" xfId="0" applyNumberFormat="1" applyFont="1" applyBorder="1" applyAlignment="1">
      <alignment horizontal="center" vertical="center"/>
    </xf>
    <xf numFmtId="0" fontId="19" fillId="0" borderId="4" xfId="0" applyFont="1" applyBorder="1" applyAlignment="1">
      <alignment horizontal="center" wrapText="1"/>
    </xf>
    <xf numFmtId="165" fontId="25" fillId="0" borderId="5" xfId="0" applyNumberFormat="1" applyFont="1" applyBorder="1" applyAlignment="1">
      <alignment horizontal="center" vertical="center" wrapText="1"/>
    </xf>
    <xf numFmtId="165" fontId="11" fillId="0" borderId="1" xfId="3" applyNumberFormat="1" applyFont="1" applyBorder="1" applyAlignment="1">
      <alignment horizontal="center"/>
    </xf>
    <xf numFmtId="165" fontId="0" fillId="0" borderId="0" xfId="0" applyNumberFormat="1"/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</cellXfs>
  <cellStyles count="4">
    <cellStyle name="Comma" xfId="3" builtinId="3"/>
    <cellStyle name="Comma 2" xfId="1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27</xdr:col>
      <xdr:colOff>383350</xdr:colOff>
      <xdr:row>20</xdr:row>
      <xdr:rowOff>181511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370E7E-8F31-212A-D83B-69E922783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842550" cy="38391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180975</xdr:colOff>
      <xdr:row>0</xdr:row>
      <xdr:rowOff>57150</xdr:rowOff>
    </xdr:from>
    <xdr:to>
      <xdr:col>25</xdr:col>
      <xdr:colOff>106126</xdr:colOff>
      <xdr:row>33</xdr:row>
      <xdr:rowOff>153378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81D366-2041-2146-BFF3-8A506BF02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62700" y="57150"/>
          <a:ext cx="9678751" cy="70113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3</xdr:row>
      <xdr:rowOff>123825</xdr:rowOff>
    </xdr:from>
    <xdr:to>
      <xdr:col>14</xdr:col>
      <xdr:colOff>431995</xdr:colOff>
      <xdr:row>35</xdr:row>
      <xdr:rowOff>134202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E4B46F-E7F4-9AAB-D9F4-7BCE11097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695325"/>
          <a:ext cx="9309295" cy="61063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</xdr:row>
      <xdr:rowOff>0</xdr:rowOff>
    </xdr:from>
    <xdr:to>
      <xdr:col>12</xdr:col>
      <xdr:colOff>536633</xdr:colOff>
      <xdr:row>47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04F826-1E68-4FC4-8FB7-558937BB2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952500"/>
          <a:ext cx="6975533" cy="8145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7</xdr:row>
      <xdr:rowOff>9525</xdr:rowOff>
    </xdr:from>
    <xdr:to>
      <xdr:col>12</xdr:col>
      <xdr:colOff>604837</xdr:colOff>
      <xdr:row>38</xdr:row>
      <xdr:rowOff>76200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EF6E71F2-BBC8-4690-B0F7-7021BFB3E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1343025"/>
          <a:ext cx="6319837" cy="59721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14</xdr:col>
      <xdr:colOff>439373</xdr:colOff>
      <xdr:row>34</xdr:row>
      <xdr:rowOff>134193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008091-DBB7-46BB-4C04-650D5CC3B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8764223" cy="60396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304800</xdr:colOff>
      <xdr:row>6</xdr:row>
      <xdr:rowOff>66675</xdr:rowOff>
    </xdr:from>
    <xdr:to>
      <xdr:col>11</xdr:col>
      <xdr:colOff>552450</xdr:colOff>
      <xdr:row>29</xdr:row>
      <xdr:rowOff>161925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4E159649-31E9-56FA-1DB4-6B16B8BF8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209675"/>
          <a:ext cx="5734050" cy="44767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8"/>
  <sheetViews>
    <sheetView topLeftCell="A58" zoomScale="160" zoomScaleNormal="160" workbookViewId="0">
      <selection activeCell="F20" sqref="F20"/>
    </sheetView>
  </sheetViews>
  <sheetFormatPr defaultRowHeight="15" x14ac:dyDescent="0.25"/>
  <cols>
    <col min="1" max="1" width="4.7109375" style="1" customWidth="1"/>
    <col min="2" max="2" width="6" style="1" customWidth="1"/>
    <col min="3" max="3" width="6.140625" style="1" customWidth="1"/>
    <col min="4" max="4" width="7.140625" style="1" customWidth="1"/>
    <col min="5" max="5" width="7.28515625" style="1" customWidth="1"/>
    <col min="6" max="6" width="6.140625" style="1" customWidth="1"/>
    <col min="7" max="7" width="8" customWidth="1"/>
    <col min="8" max="8" width="13.42578125" customWidth="1"/>
    <col min="9" max="9" width="13.85546875" customWidth="1"/>
    <col min="10" max="10" width="8.42578125" customWidth="1"/>
    <col min="11" max="11" width="12.140625" customWidth="1"/>
    <col min="12" max="12" width="7.140625" customWidth="1"/>
    <col min="13" max="13" width="17.42578125" bestFit="1" customWidth="1"/>
  </cols>
  <sheetData>
    <row r="1" spans="1:13" ht="47.25" customHeight="1" x14ac:dyDescent="0.25">
      <c r="A1" s="13" t="s">
        <v>0</v>
      </c>
      <c r="B1" s="13" t="s">
        <v>8</v>
      </c>
      <c r="C1" s="13" t="s">
        <v>1</v>
      </c>
      <c r="D1" s="13" t="s">
        <v>2</v>
      </c>
      <c r="E1" s="14" t="s">
        <v>48</v>
      </c>
      <c r="F1" s="13" t="s">
        <v>3</v>
      </c>
      <c r="G1" s="13" t="s">
        <v>11</v>
      </c>
      <c r="H1" s="13" t="s">
        <v>12</v>
      </c>
      <c r="I1" s="13" t="s">
        <v>13</v>
      </c>
      <c r="J1" s="13" t="s">
        <v>14</v>
      </c>
      <c r="K1" s="15" t="s">
        <v>15</v>
      </c>
      <c r="L1" s="15" t="s">
        <v>45</v>
      </c>
    </row>
    <row r="2" spans="1:13" ht="16.5" customHeight="1" x14ac:dyDescent="0.25">
      <c r="A2" s="16">
        <v>1</v>
      </c>
      <c r="B2" s="16">
        <v>401</v>
      </c>
      <c r="C2" s="16">
        <v>4</v>
      </c>
      <c r="D2" s="16" t="s">
        <v>25</v>
      </c>
      <c r="E2" s="42">
        <v>989.1</v>
      </c>
      <c r="F2" s="17">
        <f t="shared" ref="F2:F53" si="0">E2*1.1</f>
        <v>1088.0100000000002</v>
      </c>
      <c r="G2" s="18">
        <v>50000</v>
      </c>
      <c r="H2" s="73">
        <v>0</v>
      </c>
      <c r="I2" s="73">
        <f>H2*1.1</f>
        <v>0</v>
      </c>
      <c r="J2" s="19">
        <f>MROUND((I2*0.03/12),500)</f>
        <v>0</v>
      </c>
      <c r="K2" s="74">
        <f>F2*3500</f>
        <v>3808035.0000000009</v>
      </c>
      <c r="L2" s="74" t="s">
        <v>47</v>
      </c>
      <c r="M2" s="7">
        <f>H2/F2</f>
        <v>0</v>
      </c>
    </row>
    <row r="3" spans="1:13" ht="16.5" customHeight="1" x14ac:dyDescent="0.25">
      <c r="A3" s="16">
        <v>2</v>
      </c>
      <c r="B3" s="16">
        <v>402</v>
      </c>
      <c r="C3" s="16">
        <v>4</v>
      </c>
      <c r="D3" s="16" t="s">
        <v>26</v>
      </c>
      <c r="E3" s="42">
        <v>720.22</v>
      </c>
      <c r="F3" s="17">
        <f t="shared" si="0"/>
        <v>792.24200000000008</v>
      </c>
      <c r="G3" s="18">
        <f>G2</f>
        <v>50000</v>
      </c>
      <c r="H3" s="73">
        <v>0</v>
      </c>
      <c r="I3" s="73">
        <f t="shared" ref="I3:I53" si="1">H3*1.1</f>
        <v>0</v>
      </c>
      <c r="J3" s="19">
        <f t="shared" ref="J3:J53" si="2">MROUND((I3*0.03/12),500)</f>
        <v>0</v>
      </c>
      <c r="K3" s="74">
        <f t="shared" ref="K3:K53" si="3">F3*3500</f>
        <v>2772847.0000000005</v>
      </c>
      <c r="L3" s="74" t="s">
        <v>47</v>
      </c>
    </row>
    <row r="4" spans="1:13" ht="16.5" customHeight="1" x14ac:dyDescent="0.25">
      <c r="A4" s="16">
        <v>3</v>
      </c>
      <c r="B4" s="16">
        <v>403</v>
      </c>
      <c r="C4" s="16">
        <v>4</v>
      </c>
      <c r="D4" s="16" t="s">
        <v>16</v>
      </c>
      <c r="E4" s="42">
        <v>445.95</v>
      </c>
      <c r="F4" s="17">
        <f t="shared" si="0"/>
        <v>490.54500000000002</v>
      </c>
      <c r="G4" s="18">
        <f>G3</f>
        <v>50000</v>
      </c>
      <c r="H4" s="73">
        <v>0</v>
      </c>
      <c r="I4" s="73">
        <f t="shared" si="1"/>
        <v>0</v>
      </c>
      <c r="J4" s="19">
        <f t="shared" si="2"/>
        <v>0</v>
      </c>
      <c r="K4" s="74">
        <f t="shared" si="3"/>
        <v>1716907.5</v>
      </c>
      <c r="L4" s="74" t="s">
        <v>47</v>
      </c>
    </row>
    <row r="5" spans="1:13" ht="16.5" customHeight="1" x14ac:dyDescent="0.25">
      <c r="A5" s="16">
        <v>4</v>
      </c>
      <c r="B5" s="16">
        <v>404</v>
      </c>
      <c r="C5" s="16">
        <v>4</v>
      </c>
      <c r="D5" s="16" t="s">
        <v>26</v>
      </c>
      <c r="E5" s="42">
        <v>634.54</v>
      </c>
      <c r="F5" s="17">
        <f t="shared" si="0"/>
        <v>697.99400000000003</v>
      </c>
      <c r="G5" s="18">
        <f>G4</f>
        <v>50000</v>
      </c>
      <c r="H5" s="73">
        <v>0</v>
      </c>
      <c r="I5" s="73">
        <f t="shared" si="1"/>
        <v>0</v>
      </c>
      <c r="J5" s="19">
        <f t="shared" si="2"/>
        <v>0</v>
      </c>
      <c r="K5" s="74">
        <f t="shared" si="3"/>
        <v>2442979</v>
      </c>
      <c r="L5" s="74" t="s">
        <v>47</v>
      </c>
    </row>
    <row r="6" spans="1:13" ht="16.5" customHeight="1" x14ac:dyDescent="0.25">
      <c r="A6" s="16">
        <v>5</v>
      </c>
      <c r="B6" s="16">
        <v>501</v>
      </c>
      <c r="C6" s="16">
        <v>5</v>
      </c>
      <c r="D6" s="16" t="s">
        <v>25</v>
      </c>
      <c r="E6" s="42">
        <v>989.1</v>
      </c>
      <c r="F6" s="17">
        <f t="shared" si="0"/>
        <v>1088.0100000000002</v>
      </c>
      <c r="G6" s="18">
        <f>G5+150</f>
        <v>50150</v>
      </c>
      <c r="H6" s="73">
        <v>0</v>
      </c>
      <c r="I6" s="73">
        <f t="shared" si="1"/>
        <v>0</v>
      </c>
      <c r="J6" s="19">
        <f t="shared" si="2"/>
        <v>0</v>
      </c>
      <c r="K6" s="74">
        <f t="shared" si="3"/>
        <v>3808035.0000000009</v>
      </c>
      <c r="L6" s="74" t="s">
        <v>47</v>
      </c>
    </row>
    <row r="7" spans="1:13" ht="16.5" customHeight="1" x14ac:dyDescent="0.25">
      <c r="A7" s="16">
        <v>6</v>
      </c>
      <c r="B7" s="16">
        <v>502</v>
      </c>
      <c r="C7" s="16">
        <v>5</v>
      </c>
      <c r="D7" s="16" t="s">
        <v>21</v>
      </c>
      <c r="E7" s="42">
        <v>1244.0999999999999</v>
      </c>
      <c r="F7" s="17">
        <f t="shared" si="0"/>
        <v>1368.51</v>
      </c>
      <c r="G7" s="18">
        <f>G6</f>
        <v>50150</v>
      </c>
      <c r="H7" s="73">
        <v>0</v>
      </c>
      <c r="I7" s="73">
        <f t="shared" si="1"/>
        <v>0</v>
      </c>
      <c r="J7" s="19">
        <f t="shared" si="2"/>
        <v>0</v>
      </c>
      <c r="K7" s="74">
        <f t="shared" si="3"/>
        <v>4789785</v>
      </c>
      <c r="L7" s="74" t="s">
        <v>47</v>
      </c>
    </row>
    <row r="8" spans="1:13" ht="16.5" customHeight="1" x14ac:dyDescent="0.25">
      <c r="A8" s="16">
        <v>7</v>
      </c>
      <c r="B8" s="16">
        <v>503</v>
      </c>
      <c r="C8" s="16">
        <v>5</v>
      </c>
      <c r="D8" s="16" t="s">
        <v>26</v>
      </c>
      <c r="E8" s="42">
        <v>634.75</v>
      </c>
      <c r="F8" s="17">
        <f t="shared" si="0"/>
        <v>698.22500000000002</v>
      </c>
      <c r="G8" s="18">
        <f>G7</f>
        <v>50150</v>
      </c>
      <c r="H8" s="73">
        <v>0</v>
      </c>
      <c r="I8" s="73">
        <f t="shared" si="1"/>
        <v>0</v>
      </c>
      <c r="J8" s="19">
        <f t="shared" si="2"/>
        <v>0</v>
      </c>
      <c r="K8" s="74">
        <f t="shared" si="3"/>
        <v>2443787.5</v>
      </c>
      <c r="L8" s="74" t="s">
        <v>47</v>
      </c>
    </row>
    <row r="9" spans="1:13" ht="16.5" customHeight="1" x14ac:dyDescent="0.25">
      <c r="A9" s="16">
        <v>8</v>
      </c>
      <c r="B9" s="16">
        <v>504</v>
      </c>
      <c r="C9" s="16">
        <v>5</v>
      </c>
      <c r="D9" s="16" t="s">
        <v>26</v>
      </c>
      <c r="E9" s="42">
        <v>634.54</v>
      </c>
      <c r="F9" s="17">
        <f t="shared" si="0"/>
        <v>697.99400000000003</v>
      </c>
      <c r="G9" s="18">
        <f>G8</f>
        <v>50150</v>
      </c>
      <c r="H9" s="73">
        <v>0</v>
      </c>
      <c r="I9" s="73">
        <f t="shared" si="1"/>
        <v>0</v>
      </c>
      <c r="J9" s="19">
        <f t="shared" si="2"/>
        <v>0</v>
      </c>
      <c r="K9" s="74">
        <f t="shared" si="3"/>
        <v>2442979</v>
      </c>
      <c r="L9" s="74" t="s">
        <v>47</v>
      </c>
    </row>
    <row r="10" spans="1:13" ht="16.5" customHeight="1" x14ac:dyDescent="0.25">
      <c r="A10" s="16">
        <v>9</v>
      </c>
      <c r="B10" s="16">
        <v>601</v>
      </c>
      <c r="C10" s="16">
        <v>6</v>
      </c>
      <c r="D10" s="16" t="s">
        <v>25</v>
      </c>
      <c r="E10" s="42">
        <v>989.1</v>
      </c>
      <c r="F10" s="17">
        <f t="shared" si="0"/>
        <v>1088.0100000000002</v>
      </c>
      <c r="G10" s="18">
        <f>G9+150</f>
        <v>50300</v>
      </c>
      <c r="H10" s="73">
        <v>0</v>
      </c>
      <c r="I10" s="73">
        <f t="shared" si="1"/>
        <v>0</v>
      </c>
      <c r="J10" s="19">
        <f t="shared" si="2"/>
        <v>0</v>
      </c>
      <c r="K10" s="74">
        <f t="shared" si="3"/>
        <v>3808035.0000000009</v>
      </c>
      <c r="L10" s="74" t="s">
        <v>47</v>
      </c>
    </row>
    <row r="11" spans="1:13" ht="16.5" customHeight="1" x14ac:dyDescent="0.25">
      <c r="A11" s="16">
        <v>10</v>
      </c>
      <c r="B11" s="16">
        <v>602</v>
      </c>
      <c r="C11" s="16">
        <v>6</v>
      </c>
      <c r="D11" s="16" t="s">
        <v>25</v>
      </c>
      <c r="E11" s="42">
        <v>988.35</v>
      </c>
      <c r="F11" s="17">
        <f t="shared" si="0"/>
        <v>1087.1850000000002</v>
      </c>
      <c r="G11" s="18">
        <f>G10</f>
        <v>50300</v>
      </c>
      <c r="H11" s="73">
        <v>0</v>
      </c>
      <c r="I11" s="73">
        <f t="shared" si="1"/>
        <v>0</v>
      </c>
      <c r="J11" s="19">
        <f t="shared" si="2"/>
        <v>0</v>
      </c>
      <c r="K11" s="74">
        <f t="shared" si="3"/>
        <v>3805147.5000000005</v>
      </c>
      <c r="L11" s="74" t="s">
        <v>47</v>
      </c>
    </row>
    <row r="12" spans="1:13" x14ac:dyDescent="0.25">
      <c r="A12" s="16">
        <v>11</v>
      </c>
      <c r="B12" s="16">
        <v>603</v>
      </c>
      <c r="C12" s="16">
        <v>6</v>
      </c>
      <c r="D12" s="16" t="s">
        <v>26</v>
      </c>
      <c r="E12" s="42">
        <v>634.75</v>
      </c>
      <c r="F12" s="17">
        <f t="shared" si="0"/>
        <v>698.22500000000002</v>
      </c>
      <c r="G12" s="18">
        <f>G11</f>
        <v>50300</v>
      </c>
      <c r="H12" s="73">
        <v>0</v>
      </c>
      <c r="I12" s="73">
        <f t="shared" si="1"/>
        <v>0</v>
      </c>
      <c r="J12" s="19">
        <f t="shared" si="2"/>
        <v>0</v>
      </c>
      <c r="K12" s="74">
        <f t="shared" si="3"/>
        <v>2443787.5</v>
      </c>
      <c r="L12" s="74" t="s">
        <v>47</v>
      </c>
    </row>
    <row r="13" spans="1:13" ht="16.5" customHeight="1" x14ac:dyDescent="0.25">
      <c r="A13" s="16">
        <v>12</v>
      </c>
      <c r="B13" s="16">
        <v>604</v>
      </c>
      <c r="C13" s="16">
        <v>6</v>
      </c>
      <c r="D13" s="16" t="s">
        <v>26</v>
      </c>
      <c r="E13" s="42">
        <v>634.54</v>
      </c>
      <c r="F13" s="17">
        <f t="shared" si="0"/>
        <v>697.99400000000003</v>
      </c>
      <c r="G13" s="18">
        <f>G12</f>
        <v>50300</v>
      </c>
      <c r="H13" s="73">
        <v>0</v>
      </c>
      <c r="I13" s="73">
        <f t="shared" si="1"/>
        <v>0</v>
      </c>
      <c r="J13" s="19">
        <f t="shared" si="2"/>
        <v>0</v>
      </c>
      <c r="K13" s="74">
        <f t="shared" si="3"/>
        <v>2442979</v>
      </c>
      <c r="L13" s="74" t="s">
        <v>47</v>
      </c>
    </row>
    <row r="14" spans="1:13" ht="16.5" customHeight="1" x14ac:dyDescent="0.25">
      <c r="A14" s="16">
        <v>13</v>
      </c>
      <c r="B14" s="16">
        <v>701</v>
      </c>
      <c r="C14" s="16">
        <v>7</v>
      </c>
      <c r="D14" s="41" t="s">
        <v>27</v>
      </c>
      <c r="E14" s="42">
        <v>1985.64</v>
      </c>
      <c r="F14" s="17">
        <f t="shared" si="0"/>
        <v>2184.2040000000002</v>
      </c>
      <c r="G14" s="18">
        <f>G13+150</f>
        <v>50450</v>
      </c>
      <c r="H14" s="73">
        <v>0</v>
      </c>
      <c r="I14" s="73">
        <f t="shared" si="1"/>
        <v>0</v>
      </c>
      <c r="J14" s="19">
        <f t="shared" si="2"/>
        <v>0</v>
      </c>
      <c r="K14" s="74">
        <f t="shared" si="3"/>
        <v>7644714.0000000009</v>
      </c>
      <c r="L14" s="74" t="s">
        <v>47</v>
      </c>
    </row>
    <row r="15" spans="1:13" ht="16.5" customHeight="1" x14ac:dyDescent="0.25">
      <c r="A15" s="16">
        <v>14</v>
      </c>
      <c r="B15" s="16">
        <v>703</v>
      </c>
      <c r="C15" s="16">
        <v>7</v>
      </c>
      <c r="D15" s="41" t="s">
        <v>26</v>
      </c>
      <c r="E15" s="42">
        <v>634.75</v>
      </c>
      <c r="F15" s="17">
        <f t="shared" si="0"/>
        <v>698.22500000000002</v>
      </c>
      <c r="G15" s="18">
        <f>G14</f>
        <v>50450</v>
      </c>
      <c r="H15" s="73">
        <v>0</v>
      </c>
      <c r="I15" s="73">
        <f t="shared" si="1"/>
        <v>0</v>
      </c>
      <c r="J15" s="19">
        <f t="shared" si="2"/>
        <v>0</v>
      </c>
      <c r="K15" s="74">
        <f t="shared" si="3"/>
        <v>2443787.5</v>
      </c>
      <c r="L15" s="74" t="s">
        <v>47</v>
      </c>
    </row>
    <row r="16" spans="1:13" ht="16.5" customHeight="1" x14ac:dyDescent="0.25">
      <c r="A16" s="16">
        <v>15</v>
      </c>
      <c r="B16" s="16">
        <v>704</v>
      </c>
      <c r="C16" s="16">
        <v>7</v>
      </c>
      <c r="D16" s="41" t="s">
        <v>26</v>
      </c>
      <c r="E16" s="42">
        <v>634.54</v>
      </c>
      <c r="F16" s="17">
        <f t="shared" si="0"/>
        <v>697.99400000000003</v>
      </c>
      <c r="G16" s="18">
        <f>G15</f>
        <v>50450</v>
      </c>
      <c r="H16" s="73">
        <v>0</v>
      </c>
      <c r="I16" s="73">
        <f t="shared" si="1"/>
        <v>0</v>
      </c>
      <c r="J16" s="19">
        <f t="shared" si="2"/>
        <v>0</v>
      </c>
      <c r="K16" s="74">
        <f t="shared" si="3"/>
        <v>2442979</v>
      </c>
      <c r="L16" s="74" t="s">
        <v>47</v>
      </c>
    </row>
    <row r="17" spans="1:14" ht="16.5" customHeight="1" x14ac:dyDescent="0.25">
      <c r="A17" s="16">
        <v>16</v>
      </c>
      <c r="B17" s="16">
        <v>801</v>
      </c>
      <c r="C17" s="16">
        <v>8</v>
      </c>
      <c r="D17" s="16" t="s">
        <v>25</v>
      </c>
      <c r="E17" s="42">
        <v>989.1</v>
      </c>
      <c r="F17" s="17">
        <f t="shared" si="0"/>
        <v>1088.0100000000002</v>
      </c>
      <c r="G17" s="18">
        <f>G16+150</f>
        <v>50600</v>
      </c>
      <c r="H17" s="73">
        <v>0</v>
      </c>
      <c r="I17" s="73">
        <f t="shared" si="1"/>
        <v>0</v>
      </c>
      <c r="J17" s="19">
        <f t="shared" si="2"/>
        <v>0</v>
      </c>
      <c r="K17" s="74">
        <f t="shared" si="3"/>
        <v>3808035.0000000009</v>
      </c>
      <c r="L17" s="74" t="s">
        <v>47</v>
      </c>
    </row>
    <row r="18" spans="1:14" ht="16.5" customHeight="1" x14ac:dyDescent="0.25">
      <c r="A18" s="16">
        <v>17</v>
      </c>
      <c r="B18" s="16">
        <v>802</v>
      </c>
      <c r="C18" s="16">
        <v>8</v>
      </c>
      <c r="D18" s="16" t="s">
        <v>25</v>
      </c>
      <c r="E18" s="42">
        <v>988.35</v>
      </c>
      <c r="F18" s="17">
        <f t="shared" si="0"/>
        <v>1087.1850000000002</v>
      </c>
      <c r="G18" s="18">
        <f>G17</f>
        <v>50600</v>
      </c>
      <c r="H18" s="73">
        <v>0</v>
      </c>
      <c r="I18" s="73">
        <f t="shared" si="1"/>
        <v>0</v>
      </c>
      <c r="J18" s="19">
        <f t="shared" si="2"/>
        <v>0</v>
      </c>
      <c r="K18" s="74">
        <f t="shared" si="3"/>
        <v>3805147.5000000005</v>
      </c>
      <c r="L18" s="74" t="s">
        <v>47</v>
      </c>
    </row>
    <row r="19" spans="1:14" ht="16.5" customHeight="1" x14ac:dyDescent="0.25">
      <c r="A19" s="16">
        <v>18</v>
      </c>
      <c r="B19" s="16">
        <v>803</v>
      </c>
      <c r="C19" s="16">
        <v>8</v>
      </c>
      <c r="D19" s="16" t="s">
        <v>26</v>
      </c>
      <c r="E19" s="42">
        <v>634.75</v>
      </c>
      <c r="F19" s="17">
        <f t="shared" si="0"/>
        <v>698.22500000000002</v>
      </c>
      <c r="G19" s="18">
        <f>G18</f>
        <v>50600</v>
      </c>
      <c r="H19" s="73">
        <v>0</v>
      </c>
      <c r="I19" s="73">
        <f t="shared" si="1"/>
        <v>0</v>
      </c>
      <c r="J19" s="19">
        <f t="shared" si="2"/>
        <v>0</v>
      </c>
      <c r="K19" s="74">
        <f t="shared" si="3"/>
        <v>2443787.5</v>
      </c>
      <c r="L19" s="74" t="s">
        <v>47</v>
      </c>
    </row>
    <row r="20" spans="1:14" ht="16.5" customHeight="1" x14ac:dyDescent="0.25">
      <c r="A20" s="16">
        <v>19</v>
      </c>
      <c r="B20" s="16">
        <v>804</v>
      </c>
      <c r="C20" s="16">
        <v>8</v>
      </c>
      <c r="D20" s="16" t="s">
        <v>26</v>
      </c>
      <c r="E20" s="42">
        <v>634.54</v>
      </c>
      <c r="F20" s="17">
        <f t="shared" si="0"/>
        <v>697.99400000000003</v>
      </c>
      <c r="G20" s="18">
        <f>G19</f>
        <v>50600</v>
      </c>
      <c r="H20" s="73">
        <f t="shared" ref="H20:H53" si="4">E20*G20</f>
        <v>32107724</v>
      </c>
      <c r="I20" s="73">
        <f t="shared" si="1"/>
        <v>35318496.400000006</v>
      </c>
      <c r="J20" s="19">
        <f t="shared" si="2"/>
        <v>88500</v>
      </c>
      <c r="K20" s="74">
        <f t="shared" si="3"/>
        <v>2442979</v>
      </c>
      <c r="L20" s="74" t="s">
        <v>46</v>
      </c>
      <c r="N20" s="85">
        <f>H20/F20</f>
        <v>46000</v>
      </c>
    </row>
    <row r="21" spans="1:14" ht="16.5" customHeight="1" x14ac:dyDescent="0.25">
      <c r="A21" s="16">
        <v>20</v>
      </c>
      <c r="B21" s="16">
        <v>901</v>
      </c>
      <c r="C21" s="16">
        <v>9</v>
      </c>
      <c r="D21" s="16" t="s">
        <v>25</v>
      </c>
      <c r="E21" s="42">
        <v>989.1</v>
      </c>
      <c r="F21" s="17">
        <f t="shared" si="0"/>
        <v>1088.0100000000002</v>
      </c>
      <c r="G21" s="18">
        <f>G20+150</f>
        <v>50750</v>
      </c>
      <c r="H21" s="73">
        <v>0</v>
      </c>
      <c r="I21" s="73">
        <f t="shared" si="1"/>
        <v>0</v>
      </c>
      <c r="J21" s="19">
        <f t="shared" si="2"/>
        <v>0</v>
      </c>
      <c r="K21" s="74">
        <f t="shared" si="3"/>
        <v>3808035.0000000009</v>
      </c>
      <c r="L21" s="74" t="s">
        <v>47</v>
      </c>
    </row>
    <row r="22" spans="1:14" ht="16.5" customHeight="1" x14ac:dyDescent="0.25">
      <c r="A22" s="16">
        <v>21</v>
      </c>
      <c r="B22" s="16">
        <v>902</v>
      </c>
      <c r="C22" s="20">
        <v>9</v>
      </c>
      <c r="D22" s="16" t="s">
        <v>25</v>
      </c>
      <c r="E22" s="42">
        <v>988.35</v>
      </c>
      <c r="F22" s="17">
        <f t="shared" si="0"/>
        <v>1087.1850000000002</v>
      </c>
      <c r="G22" s="18">
        <f>G21</f>
        <v>50750</v>
      </c>
      <c r="H22" s="73">
        <v>0</v>
      </c>
      <c r="I22" s="73">
        <f t="shared" si="1"/>
        <v>0</v>
      </c>
      <c r="J22" s="19">
        <f t="shared" si="2"/>
        <v>0</v>
      </c>
      <c r="K22" s="74">
        <f t="shared" si="3"/>
        <v>3805147.5000000005</v>
      </c>
      <c r="L22" s="74" t="s">
        <v>47</v>
      </c>
    </row>
    <row r="23" spans="1:14" ht="16.5" customHeight="1" x14ac:dyDescent="0.25">
      <c r="A23" s="16">
        <v>22</v>
      </c>
      <c r="B23" s="16">
        <v>903</v>
      </c>
      <c r="C23" s="20">
        <v>9</v>
      </c>
      <c r="D23" s="41" t="s">
        <v>26</v>
      </c>
      <c r="E23" s="42">
        <v>634.75</v>
      </c>
      <c r="F23" s="17">
        <f t="shared" si="0"/>
        <v>698.22500000000002</v>
      </c>
      <c r="G23" s="18">
        <f>G22</f>
        <v>50750</v>
      </c>
      <c r="H23" s="73">
        <v>0</v>
      </c>
      <c r="I23" s="73">
        <f t="shared" si="1"/>
        <v>0</v>
      </c>
      <c r="J23" s="19">
        <f t="shared" si="2"/>
        <v>0</v>
      </c>
      <c r="K23" s="74">
        <f t="shared" si="3"/>
        <v>2443787.5</v>
      </c>
      <c r="L23" s="74" t="s">
        <v>47</v>
      </c>
    </row>
    <row r="24" spans="1:14" ht="16.5" customHeight="1" x14ac:dyDescent="0.25">
      <c r="A24" s="16">
        <v>23</v>
      </c>
      <c r="B24" s="16">
        <v>904</v>
      </c>
      <c r="C24" s="20">
        <v>9</v>
      </c>
      <c r="D24" s="41" t="s">
        <v>26</v>
      </c>
      <c r="E24" s="42">
        <v>634.54</v>
      </c>
      <c r="F24" s="17">
        <f t="shared" si="0"/>
        <v>697.99400000000003</v>
      </c>
      <c r="G24" s="18">
        <f>G23</f>
        <v>50750</v>
      </c>
      <c r="H24" s="73">
        <f t="shared" si="4"/>
        <v>32202905</v>
      </c>
      <c r="I24" s="73">
        <f t="shared" si="1"/>
        <v>35423195.5</v>
      </c>
      <c r="J24" s="19">
        <f t="shared" si="2"/>
        <v>88500</v>
      </c>
      <c r="K24" s="74">
        <f t="shared" si="3"/>
        <v>2442979</v>
      </c>
      <c r="L24" s="74" t="s">
        <v>46</v>
      </c>
    </row>
    <row r="25" spans="1:14" ht="16.5" customHeight="1" x14ac:dyDescent="0.25">
      <c r="A25" s="16">
        <v>24</v>
      </c>
      <c r="B25" s="16">
        <v>1001</v>
      </c>
      <c r="C25" s="20">
        <v>10</v>
      </c>
      <c r="D25" s="16" t="s">
        <v>25</v>
      </c>
      <c r="E25" s="42">
        <v>989.1</v>
      </c>
      <c r="F25" s="17">
        <f t="shared" si="0"/>
        <v>1088.0100000000002</v>
      </c>
      <c r="G25" s="18">
        <f>G24+150</f>
        <v>50900</v>
      </c>
      <c r="H25" s="73">
        <v>0</v>
      </c>
      <c r="I25" s="73">
        <f t="shared" si="1"/>
        <v>0</v>
      </c>
      <c r="J25" s="19">
        <f t="shared" si="2"/>
        <v>0</v>
      </c>
      <c r="K25" s="74">
        <f t="shared" si="3"/>
        <v>3808035.0000000009</v>
      </c>
      <c r="L25" s="74" t="s">
        <v>47</v>
      </c>
    </row>
    <row r="26" spans="1:14" ht="16.5" customHeight="1" x14ac:dyDescent="0.25">
      <c r="A26" s="16">
        <v>25</v>
      </c>
      <c r="B26" s="21">
        <v>1002</v>
      </c>
      <c r="C26" s="22">
        <v>10</v>
      </c>
      <c r="D26" s="16" t="s">
        <v>25</v>
      </c>
      <c r="E26" s="42">
        <v>988.35</v>
      </c>
      <c r="F26" s="17">
        <f t="shared" si="0"/>
        <v>1087.1850000000002</v>
      </c>
      <c r="G26" s="18">
        <f>G25</f>
        <v>50900</v>
      </c>
      <c r="H26" s="73">
        <v>0</v>
      </c>
      <c r="I26" s="73">
        <f t="shared" si="1"/>
        <v>0</v>
      </c>
      <c r="J26" s="19">
        <f t="shared" si="2"/>
        <v>0</v>
      </c>
      <c r="K26" s="74">
        <f t="shared" si="3"/>
        <v>3805147.5000000005</v>
      </c>
      <c r="L26" s="74" t="s">
        <v>47</v>
      </c>
    </row>
    <row r="27" spans="1:14" ht="16.5" customHeight="1" x14ac:dyDescent="0.25">
      <c r="A27" s="16">
        <v>26</v>
      </c>
      <c r="B27" s="16">
        <v>1003</v>
      </c>
      <c r="C27" s="22">
        <v>10</v>
      </c>
      <c r="D27" s="16" t="s">
        <v>27</v>
      </c>
      <c r="E27" s="42">
        <v>1398.78</v>
      </c>
      <c r="F27" s="17">
        <f t="shared" si="0"/>
        <v>1538.6580000000001</v>
      </c>
      <c r="G27" s="18">
        <f>G26</f>
        <v>50900</v>
      </c>
      <c r="H27" s="73">
        <v>0</v>
      </c>
      <c r="I27" s="73">
        <f t="shared" si="1"/>
        <v>0</v>
      </c>
      <c r="J27" s="19">
        <f t="shared" si="2"/>
        <v>0</v>
      </c>
      <c r="K27" s="74">
        <f t="shared" si="3"/>
        <v>5385303</v>
      </c>
      <c r="L27" s="74" t="s">
        <v>47</v>
      </c>
    </row>
    <row r="28" spans="1:14" ht="16.5" customHeight="1" x14ac:dyDescent="0.25">
      <c r="A28" s="16">
        <v>27</v>
      </c>
      <c r="B28" s="16">
        <v>1101</v>
      </c>
      <c r="C28" s="22">
        <v>11</v>
      </c>
      <c r="D28" s="16" t="s">
        <v>25</v>
      </c>
      <c r="E28" s="42">
        <v>1149.81</v>
      </c>
      <c r="F28" s="17">
        <f t="shared" si="0"/>
        <v>1264.7909999999999</v>
      </c>
      <c r="G28" s="18">
        <f>G27+150</f>
        <v>51050</v>
      </c>
      <c r="H28" s="73">
        <f t="shared" si="4"/>
        <v>58697800.5</v>
      </c>
      <c r="I28" s="73">
        <f t="shared" si="1"/>
        <v>64567580.550000004</v>
      </c>
      <c r="J28" s="19">
        <f t="shared" si="2"/>
        <v>161500</v>
      </c>
      <c r="K28" s="74">
        <f t="shared" si="3"/>
        <v>4426768.5</v>
      </c>
      <c r="L28" s="74" t="s">
        <v>46</v>
      </c>
    </row>
    <row r="29" spans="1:14" ht="16.5" customHeight="1" x14ac:dyDescent="0.25">
      <c r="A29" s="16">
        <v>28</v>
      </c>
      <c r="B29" s="21">
        <v>1102</v>
      </c>
      <c r="C29" s="22">
        <v>11</v>
      </c>
      <c r="D29" s="16" t="s">
        <v>25</v>
      </c>
      <c r="E29" s="42">
        <v>1150.03</v>
      </c>
      <c r="F29" s="17">
        <f t="shared" si="0"/>
        <v>1265.0330000000001</v>
      </c>
      <c r="G29" s="18">
        <f>G28</f>
        <v>51050</v>
      </c>
      <c r="H29" s="73">
        <f t="shared" si="4"/>
        <v>58709031.5</v>
      </c>
      <c r="I29" s="73">
        <f t="shared" si="1"/>
        <v>64579934.650000006</v>
      </c>
      <c r="J29" s="19">
        <f t="shared" si="2"/>
        <v>161500</v>
      </c>
      <c r="K29" s="74">
        <f t="shared" si="3"/>
        <v>4427615.5</v>
      </c>
      <c r="L29" s="74" t="s">
        <v>46</v>
      </c>
    </row>
    <row r="30" spans="1:14" x14ac:dyDescent="0.25">
      <c r="A30" s="16">
        <v>29</v>
      </c>
      <c r="B30" s="21">
        <v>1103</v>
      </c>
      <c r="C30" s="22">
        <v>11</v>
      </c>
      <c r="D30" s="16" t="s">
        <v>26</v>
      </c>
      <c r="E30" s="42">
        <v>693.74</v>
      </c>
      <c r="F30" s="17">
        <f t="shared" si="0"/>
        <v>763.11400000000003</v>
      </c>
      <c r="G30" s="18">
        <f>G29</f>
        <v>51050</v>
      </c>
      <c r="H30" s="73">
        <f t="shared" si="4"/>
        <v>35415427</v>
      </c>
      <c r="I30" s="73">
        <f t="shared" si="1"/>
        <v>38956969.700000003</v>
      </c>
      <c r="J30" s="19">
        <f t="shared" si="2"/>
        <v>97500</v>
      </c>
      <c r="K30" s="74">
        <f t="shared" si="3"/>
        <v>2670899</v>
      </c>
      <c r="L30" s="74" t="s">
        <v>46</v>
      </c>
    </row>
    <row r="31" spans="1:14" x14ac:dyDescent="0.25">
      <c r="A31" s="16">
        <v>30</v>
      </c>
      <c r="B31" s="21">
        <v>1104</v>
      </c>
      <c r="C31" s="22">
        <v>11</v>
      </c>
      <c r="D31" s="16" t="s">
        <v>26</v>
      </c>
      <c r="E31" s="42">
        <v>695.68</v>
      </c>
      <c r="F31" s="17">
        <f t="shared" si="0"/>
        <v>765.24800000000005</v>
      </c>
      <c r="G31" s="18">
        <f>G30</f>
        <v>51050</v>
      </c>
      <c r="H31" s="73">
        <f t="shared" si="4"/>
        <v>35514464</v>
      </c>
      <c r="I31" s="73">
        <f t="shared" si="1"/>
        <v>39065910.400000006</v>
      </c>
      <c r="J31" s="19">
        <f t="shared" si="2"/>
        <v>97500</v>
      </c>
      <c r="K31" s="74">
        <f t="shared" si="3"/>
        <v>2678368</v>
      </c>
      <c r="L31" s="74" t="s">
        <v>46</v>
      </c>
    </row>
    <row r="32" spans="1:14" x14ac:dyDescent="0.25">
      <c r="A32" s="16">
        <v>31</v>
      </c>
      <c r="B32" s="21">
        <v>1201</v>
      </c>
      <c r="C32" s="22">
        <v>12</v>
      </c>
      <c r="D32" s="16" t="s">
        <v>25</v>
      </c>
      <c r="E32" s="42">
        <v>1149.81</v>
      </c>
      <c r="F32" s="17">
        <f t="shared" si="0"/>
        <v>1264.7909999999999</v>
      </c>
      <c r="G32" s="18">
        <f>G31+150</f>
        <v>51200</v>
      </c>
      <c r="H32" s="73">
        <f t="shared" si="4"/>
        <v>58870272</v>
      </c>
      <c r="I32" s="73">
        <f t="shared" si="1"/>
        <v>64757299.200000003</v>
      </c>
      <c r="J32" s="19">
        <f t="shared" si="2"/>
        <v>162000</v>
      </c>
      <c r="K32" s="74">
        <f t="shared" si="3"/>
        <v>4426768.5</v>
      </c>
      <c r="L32" s="74" t="s">
        <v>46</v>
      </c>
    </row>
    <row r="33" spans="1:12" x14ac:dyDescent="0.25">
      <c r="A33" s="16">
        <v>32</v>
      </c>
      <c r="B33" s="21">
        <v>1202</v>
      </c>
      <c r="C33" s="22">
        <v>12</v>
      </c>
      <c r="D33" s="16" t="s">
        <v>25</v>
      </c>
      <c r="E33" s="42">
        <v>1150.03</v>
      </c>
      <c r="F33" s="17">
        <f t="shared" si="0"/>
        <v>1265.0330000000001</v>
      </c>
      <c r="G33" s="18">
        <f>G32</f>
        <v>51200</v>
      </c>
      <c r="H33" s="73">
        <f t="shared" si="4"/>
        <v>58881536</v>
      </c>
      <c r="I33" s="73">
        <f t="shared" si="1"/>
        <v>64769689.600000009</v>
      </c>
      <c r="J33" s="19">
        <f t="shared" si="2"/>
        <v>162000</v>
      </c>
      <c r="K33" s="74">
        <f t="shared" si="3"/>
        <v>4427615.5</v>
      </c>
      <c r="L33" s="74" t="s">
        <v>46</v>
      </c>
    </row>
    <row r="34" spans="1:12" x14ac:dyDescent="0.25">
      <c r="A34" s="16">
        <v>33</v>
      </c>
      <c r="B34" s="21">
        <v>1203</v>
      </c>
      <c r="C34" s="22">
        <v>12</v>
      </c>
      <c r="D34" s="16" t="s">
        <v>26</v>
      </c>
      <c r="E34" s="42">
        <v>695.89</v>
      </c>
      <c r="F34" s="17">
        <f t="shared" si="0"/>
        <v>765.47900000000004</v>
      </c>
      <c r="G34" s="18">
        <f>G33</f>
        <v>51200</v>
      </c>
      <c r="H34" s="73">
        <f t="shared" si="4"/>
        <v>35629568</v>
      </c>
      <c r="I34" s="73">
        <f t="shared" si="1"/>
        <v>39192524.800000004</v>
      </c>
      <c r="J34" s="19">
        <f t="shared" si="2"/>
        <v>98000</v>
      </c>
      <c r="K34" s="74">
        <f t="shared" si="3"/>
        <v>2679176.5</v>
      </c>
      <c r="L34" s="74" t="s">
        <v>46</v>
      </c>
    </row>
    <row r="35" spans="1:12" ht="16.5" customHeight="1" x14ac:dyDescent="0.25">
      <c r="A35" s="16">
        <v>34</v>
      </c>
      <c r="B35" s="21">
        <v>1204</v>
      </c>
      <c r="C35" s="22">
        <v>12</v>
      </c>
      <c r="D35" s="16" t="s">
        <v>26</v>
      </c>
      <c r="E35" s="42">
        <v>695.68</v>
      </c>
      <c r="F35" s="17">
        <f t="shared" si="0"/>
        <v>765.24800000000005</v>
      </c>
      <c r="G35" s="18">
        <f>G34</f>
        <v>51200</v>
      </c>
      <c r="H35" s="73">
        <f t="shared" si="4"/>
        <v>35618816</v>
      </c>
      <c r="I35" s="73">
        <f t="shared" si="1"/>
        <v>39180697.600000001</v>
      </c>
      <c r="J35" s="19">
        <f t="shared" si="2"/>
        <v>98000</v>
      </c>
      <c r="K35" s="74">
        <f t="shared" si="3"/>
        <v>2678368</v>
      </c>
      <c r="L35" s="74" t="s">
        <v>46</v>
      </c>
    </row>
    <row r="36" spans="1:12" ht="16.5" customHeight="1" x14ac:dyDescent="0.25">
      <c r="A36" s="16">
        <v>35</v>
      </c>
      <c r="B36" s="21">
        <v>1301</v>
      </c>
      <c r="C36" s="22">
        <v>13</v>
      </c>
      <c r="D36" s="16" t="s">
        <v>25</v>
      </c>
      <c r="E36" s="42">
        <v>1149.81</v>
      </c>
      <c r="F36" s="17">
        <f t="shared" si="0"/>
        <v>1264.7909999999999</v>
      </c>
      <c r="G36" s="18">
        <f>G35+150</f>
        <v>51350</v>
      </c>
      <c r="H36" s="73">
        <f t="shared" si="4"/>
        <v>59042743.5</v>
      </c>
      <c r="I36" s="73">
        <f t="shared" si="1"/>
        <v>64947017.850000009</v>
      </c>
      <c r="J36" s="19">
        <f t="shared" si="2"/>
        <v>162500</v>
      </c>
      <c r="K36" s="74">
        <f t="shared" si="3"/>
        <v>4426768.5</v>
      </c>
      <c r="L36" s="74" t="s">
        <v>46</v>
      </c>
    </row>
    <row r="37" spans="1:12" ht="16.5" customHeight="1" x14ac:dyDescent="0.25">
      <c r="A37" s="16">
        <v>36</v>
      </c>
      <c r="B37" s="21">
        <v>1302</v>
      </c>
      <c r="C37" s="22">
        <v>13</v>
      </c>
      <c r="D37" s="16" t="s">
        <v>25</v>
      </c>
      <c r="E37" s="42">
        <v>1150.03</v>
      </c>
      <c r="F37" s="17">
        <f t="shared" si="0"/>
        <v>1265.0330000000001</v>
      </c>
      <c r="G37" s="18">
        <f>G36</f>
        <v>51350</v>
      </c>
      <c r="H37" s="73">
        <f t="shared" si="4"/>
        <v>59054040.5</v>
      </c>
      <c r="I37" s="73">
        <f t="shared" si="1"/>
        <v>64959444.550000004</v>
      </c>
      <c r="J37" s="19">
        <f t="shared" si="2"/>
        <v>162500</v>
      </c>
      <c r="K37" s="74">
        <f t="shared" si="3"/>
        <v>4427615.5</v>
      </c>
      <c r="L37" s="74" t="s">
        <v>46</v>
      </c>
    </row>
    <row r="38" spans="1:12" ht="16.5" customHeight="1" x14ac:dyDescent="0.25">
      <c r="A38" s="16">
        <v>37</v>
      </c>
      <c r="B38" s="21">
        <v>1303</v>
      </c>
      <c r="C38" s="22">
        <v>13</v>
      </c>
      <c r="D38" s="16" t="s">
        <v>26</v>
      </c>
      <c r="E38" s="42">
        <v>693.74</v>
      </c>
      <c r="F38" s="17">
        <f t="shared" si="0"/>
        <v>763.11400000000003</v>
      </c>
      <c r="G38" s="18">
        <f>G37</f>
        <v>51350</v>
      </c>
      <c r="H38" s="73">
        <f t="shared" si="4"/>
        <v>35623549</v>
      </c>
      <c r="I38" s="73">
        <f t="shared" si="1"/>
        <v>39185903.900000006</v>
      </c>
      <c r="J38" s="19">
        <f t="shared" si="2"/>
        <v>98000</v>
      </c>
      <c r="K38" s="74">
        <f t="shared" si="3"/>
        <v>2670899</v>
      </c>
      <c r="L38" s="74" t="s">
        <v>46</v>
      </c>
    </row>
    <row r="39" spans="1:12" x14ac:dyDescent="0.25">
      <c r="A39" s="16">
        <v>38</v>
      </c>
      <c r="B39" s="21">
        <v>1304</v>
      </c>
      <c r="C39" s="22">
        <v>13</v>
      </c>
      <c r="D39" s="16" t="s">
        <v>26</v>
      </c>
      <c r="E39" s="42">
        <v>695.68</v>
      </c>
      <c r="F39" s="17">
        <f t="shared" si="0"/>
        <v>765.24800000000005</v>
      </c>
      <c r="G39" s="18">
        <f>G38</f>
        <v>51350</v>
      </c>
      <c r="H39" s="73">
        <f t="shared" si="4"/>
        <v>35723168</v>
      </c>
      <c r="I39" s="73">
        <f t="shared" si="1"/>
        <v>39295484.800000004</v>
      </c>
      <c r="J39" s="19">
        <f t="shared" si="2"/>
        <v>98000</v>
      </c>
      <c r="K39" s="74">
        <f t="shared" si="3"/>
        <v>2678368</v>
      </c>
      <c r="L39" s="74" t="s">
        <v>46</v>
      </c>
    </row>
    <row r="40" spans="1:12" ht="16.5" customHeight="1" x14ac:dyDescent="0.25">
      <c r="A40" s="16">
        <v>39</v>
      </c>
      <c r="B40" s="21">
        <v>1401</v>
      </c>
      <c r="C40" s="22">
        <v>14</v>
      </c>
      <c r="D40" s="16" t="s">
        <v>25</v>
      </c>
      <c r="E40" s="42">
        <v>1149.81</v>
      </c>
      <c r="F40" s="17">
        <f t="shared" si="0"/>
        <v>1264.7909999999999</v>
      </c>
      <c r="G40" s="18">
        <f>G39+150</f>
        <v>51500</v>
      </c>
      <c r="H40" s="73">
        <f t="shared" si="4"/>
        <v>59215215</v>
      </c>
      <c r="I40" s="73">
        <f t="shared" si="1"/>
        <v>65136736.500000007</v>
      </c>
      <c r="J40" s="19">
        <f t="shared" si="2"/>
        <v>163000</v>
      </c>
      <c r="K40" s="74">
        <f t="shared" si="3"/>
        <v>4426768.5</v>
      </c>
      <c r="L40" s="74" t="s">
        <v>46</v>
      </c>
    </row>
    <row r="41" spans="1:12" ht="16.5" customHeight="1" x14ac:dyDescent="0.25">
      <c r="A41" s="16">
        <v>40</v>
      </c>
      <c r="B41" s="21">
        <v>1402</v>
      </c>
      <c r="C41" s="22">
        <v>14</v>
      </c>
      <c r="D41" s="16" t="s">
        <v>25</v>
      </c>
      <c r="E41" s="42">
        <v>1150.03</v>
      </c>
      <c r="F41" s="17">
        <f t="shared" si="0"/>
        <v>1265.0330000000001</v>
      </c>
      <c r="G41" s="18">
        <f>G40</f>
        <v>51500</v>
      </c>
      <c r="H41" s="73">
        <f t="shared" si="4"/>
        <v>59226545</v>
      </c>
      <c r="I41" s="73">
        <f t="shared" si="1"/>
        <v>65149199.500000007</v>
      </c>
      <c r="J41" s="19">
        <f t="shared" si="2"/>
        <v>163000</v>
      </c>
      <c r="K41" s="74">
        <f t="shared" si="3"/>
        <v>4427615.5</v>
      </c>
      <c r="L41" s="74" t="s">
        <v>46</v>
      </c>
    </row>
    <row r="42" spans="1:12" ht="16.5" customHeight="1" x14ac:dyDescent="0.25">
      <c r="A42" s="16">
        <v>41</v>
      </c>
      <c r="B42" s="21">
        <v>1403</v>
      </c>
      <c r="C42" s="22">
        <v>14</v>
      </c>
      <c r="D42" s="16" t="s">
        <v>26</v>
      </c>
      <c r="E42" s="42">
        <v>695.89</v>
      </c>
      <c r="F42" s="17">
        <f t="shared" si="0"/>
        <v>765.47900000000004</v>
      </c>
      <c r="G42" s="18">
        <f>G41</f>
        <v>51500</v>
      </c>
      <c r="H42" s="73">
        <f t="shared" si="4"/>
        <v>35838335</v>
      </c>
      <c r="I42" s="73">
        <f t="shared" si="1"/>
        <v>39422168.5</v>
      </c>
      <c r="J42" s="19">
        <f t="shared" si="2"/>
        <v>98500</v>
      </c>
      <c r="K42" s="74">
        <f t="shared" si="3"/>
        <v>2679176.5</v>
      </c>
      <c r="L42" s="74" t="s">
        <v>46</v>
      </c>
    </row>
    <row r="43" spans="1:12" ht="16.5" customHeight="1" x14ac:dyDescent="0.25">
      <c r="A43" s="16">
        <v>42</v>
      </c>
      <c r="B43" s="21">
        <v>1404</v>
      </c>
      <c r="C43" s="22">
        <v>14</v>
      </c>
      <c r="D43" s="16" t="s">
        <v>26</v>
      </c>
      <c r="E43" s="42">
        <v>695.68</v>
      </c>
      <c r="F43" s="17">
        <f t="shared" si="0"/>
        <v>765.24800000000005</v>
      </c>
      <c r="G43" s="18">
        <f>G42</f>
        <v>51500</v>
      </c>
      <c r="H43" s="73">
        <f t="shared" si="4"/>
        <v>35827520</v>
      </c>
      <c r="I43" s="73">
        <f t="shared" si="1"/>
        <v>39410272</v>
      </c>
      <c r="J43" s="19">
        <f t="shared" si="2"/>
        <v>98500</v>
      </c>
      <c r="K43" s="74">
        <f t="shared" si="3"/>
        <v>2678368</v>
      </c>
      <c r="L43" s="74" t="s">
        <v>46</v>
      </c>
    </row>
    <row r="44" spans="1:12" ht="16.5" customHeight="1" x14ac:dyDescent="0.25">
      <c r="A44" s="16">
        <v>43</v>
      </c>
      <c r="B44" s="21">
        <v>1501</v>
      </c>
      <c r="C44" s="22">
        <v>15</v>
      </c>
      <c r="D44" s="16" t="s">
        <v>25</v>
      </c>
      <c r="E44" s="42">
        <v>1149.81</v>
      </c>
      <c r="F44" s="17">
        <f t="shared" si="0"/>
        <v>1264.7909999999999</v>
      </c>
      <c r="G44" s="18">
        <f>G43+150</f>
        <v>51650</v>
      </c>
      <c r="H44" s="73">
        <f t="shared" si="4"/>
        <v>59387686.5</v>
      </c>
      <c r="I44" s="73">
        <f t="shared" si="1"/>
        <v>65326455.150000006</v>
      </c>
      <c r="J44" s="19">
        <f t="shared" si="2"/>
        <v>163500</v>
      </c>
      <c r="K44" s="74">
        <f t="shared" si="3"/>
        <v>4426768.5</v>
      </c>
      <c r="L44" s="74" t="s">
        <v>46</v>
      </c>
    </row>
    <row r="45" spans="1:12" x14ac:dyDescent="0.25">
      <c r="A45" s="16">
        <v>44</v>
      </c>
      <c r="B45" s="21">
        <v>1502</v>
      </c>
      <c r="C45" s="22">
        <v>15</v>
      </c>
      <c r="D45" s="16" t="s">
        <v>25</v>
      </c>
      <c r="E45" s="42">
        <v>1150.03</v>
      </c>
      <c r="F45" s="17">
        <f t="shared" si="0"/>
        <v>1265.0330000000001</v>
      </c>
      <c r="G45" s="18">
        <f>G44</f>
        <v>51650</v>
      </c>
      <c r="H45" s="73">
        <f t="shared" si="4"/>
        <v>59399049.5</v>
      </c>
      <c r="I45" s="73">
        <f t="shared" si="1"/>
        <v>65338954.450000003</v>
      </c>
      <c r="J45" s="19">
        <f t="shared" si="2"/>
        <v>163500</v>
      </c>
      <c r="K45" s="74">
        <f t="shared" si="3"/>
        <v>4427615.5</v>
      </c>
      <c r="L45" s="74" t="s">
        <v>46</v>
      </c>
    </row>
    <row r="46" spans="1:12" x14ac:dyDescent="0.25">
      <c r="A46" s="16">
        <v>45</v>
      </c>
      <c r="B46" s="21">
        <v>1503</v>
      </c>
      <c r="C46" s="22">
        <v>15</v>
      </c>
      <c r="D46" s="16" t="s">
        <v>26</v>
      </c>
      <c r="E46" s="42">
        <v>693.74</v>
      </c>
      <c r="F46" s="17">
        <f t="shared" si="0"/>
        <v>763.11400000000003</v>
      </c>
      <c r="G46" s="18">
        <f>G45</f>
        <v>51650</v>
      </c>
      <c r="H46" s="73">
        <f t="shared" si="4"/>
        <v>35831671</v>
      </c>
      <c r="I46" s="73">
        <f t="shared" si="1"/>
        <v>39414838.100000001</v>
      </c>
      <c r="J46" s="19">
        <f t="shared" si="2"/>
        <v>98500</v>
      </c>
      <c r="K46" s="74">
        <f t="shared" si="3"/>
        <v>2670899</v>
      </c>
      <c r="L46" s="74" t="s">
        <v>46</v>
      </c>
    </row>
    <row r="47" spans="1:12" x14ac:dyDescent="0.25">
      <c r="A47" s="16">
        <v>46</v>
      </c>
      <c r="B47" s="21">
        <v>1504</v>
      </c>
      <c r="C47" s="22">
        <v>15</v>
      </c>
      <c r="D47" s="16" t="s">
        <v>26</v>
      </c>
      <c r="E47" s="42">
        <v>695.68</v>
      </c>
      <c r="F47" s="17">
        <f t="shared" si="0"/>
        <v>765.24800000000005</v>
      </c>
      <c r="G47" s="18">
        <f>G46</f>
        <v>51650</v>
      </c>
      <c r="H47" s="73">
        <f t="shared" si="4"/>
        <v>35931872</v>
      </c>
      <c r="I47" s="73">
        <f t="shared" si="1"/>
        <v>39525059.200000003</v>
      </c>
      <c r="J47" s="19">
        <f t="shared" si="2"/>
        <v>99000</v>
      </c>
      <c r="K47" s="74">
        <f t="shared" si="3"/>
        <v>2678368</v>
      </c>
      <c r="L47" s="74" t="s">
        <v>46</v>
      </c>
    </row>
    <row r="48" spans="1:12" x14ac:dyDescent="0.25">
      <c r="A48" s="16">
        <v>47</v>
      </c>
      <c r="B48" s="21">
        <v>1601</v>
      </c>
      <c r="C48" s="22">
        <v>16</v>
      </c>
      <c r="D48" s="16" t="s">
        <v>25</v>
      </c>
      <c r="E48" s="42">
        <v>1149.81</v>
      </c>
      <c r="F48" s="17">
        <f t="shared" si="0"/>
        <v>1264.7909999999999</v>
      </c>
      <c r="G48" s="18">
        <f>G47+150</f>
        <v>51800</v>
      </c>
      <c r="H48" s="73">
        <f t="shared" si="4"/>
        <v>59560158</v>
      </c>
      <c r="I48" s="73">
        <f t="shared" si="1"/>
        <v>65516173.800000004</v>
      </c>
      <c r="J48" s="19">
        <f t="shared" si="2"/>
        <v>164000</v>
      </c>
      <c r="K48" s="74">
        <f t="shared" si="3"/>
        <v>4426768.5</v>
      </c>
      <c r="L48" s="74" t="s">
        <v>46</v>
      </c>
    </row>
    <row r="49" spans="1:13" x14ac:dyDescent="0.25">
      <c r="A49" s="16">
        <v>48</v>
      </c>
      <c r="B49" s="21">
        <v>1602</v>
      </c>
      <c r="C49" s="22">
        <v>16</v>
      </c>
      <c r="D49" s="16" t="s">
        <v>25</v>
      </c>
      <c r="E49" s="42">
        <v>1150.03</v>
      </c>
      <c r="F49" s="17">
        <f t="shared" si="0"/>
        <v>1265.0330000000001</v>
      </c>
      <c r="G49" s="18">
        <f>G48</f>
        <v>51800</v>
      </c>
      <c r="H49" s="73">
        <f t="shared" si="4"/>
        <v>59571554</v>
      </c>
      <c r="I49" s="73">
        <f t="shared" si="1"/>
        <v>65528709.400000006</v>
      </c>
      <c r="J49" s="19">
        <f t="shared" si="2"/>
        <v>164000</v>
      </c>
      <c r="K49" s="74">
        <f t="shared" si="3"/>
        <v>4427615.5</v>
      </c>
      <c r="L49" s="74" t="s">
        <v>46</v>
      </c>
    </row>
    <row r="50" spans="1:13" x14ac:dyDescent="0.25">
      <c r="A50" s="16">
        <v>49</v>
      </c>
      <c r="B50" s="21">
        <v>1603</v>
      </c>
      <c r="C50" s="22">
        <v>16</v>
      </c>
      <c r="D50" s="16" t="s">
        <v>26</v>
      </c>
      <c r="E50" s="42">
        <v>695.89</v>
      </c>
      <c r="F50" s="17">
        <f t="shared" si="0"/>
        <v>765.47900000000004</v>
      </c>
      <c r="G50" s="18">
        <f>G49</f>
        <v>51800</v>
      </c>
      <c r="H50" s="73">
        <f t="shared" si="4"/>
        <v>36047102</v>
      </c>
      <c r="I50" s="73">
        <f t="shared" si="1"/>
        <v>39651812.200000003</v>
      </c>
      <c r="J50" s="19">
        <f t="shared" si="2"/>
        <v>99000</v>
      </c>
      <c r="K50" s="74">
        <f t="shared" si="3"/>
        <v>2679176.5</v>
      </c>
      <c r="L50" s="74" t="s">
        <v>46</v>
      </c>
    </row>
    <row r="51" spans="1:13" x14ac:dyDescent="0.25">
      <c r="A51" s="16">
        <v>50</v>
      </c>
      <c r="B51" s="21">
        <v>1604</v>
      </c>
      <c r="C51" s="22">
        <v>16</v>
      </c>
      <c r="D51" s="16" t="s">
        <v>26</v>
      </c>
      <c r="E51" s="42">
        <v>695.68</v>
      </c>
      <c r="F51" s="17">
        <f t="shared" si="0"/>
        <v>765.24800000000005</v>
      </c>
      <c r="G51" s="18">
        <f>G50</f>
        <v>51800</v>
      </c>
      <c r="H51" s="73">
        <f t="shared" si="4"/>
        <v>36036224</v>
      </c>
      <c r="I51" s="73">
        <f t="shared" si="1"/>
        <v>39639846.400000006</v>
      </c>
      <c r="J51" s="19">
        <f t="shared" si="2"/>
        <v>99000</v>
      </c>
      <c r="K51" s="74">
        <f t="shared" si="3"/>
        <v>2678368</v>
      </c>
      <c r="L51" s="74" t="s">
        <v>46</v>
      </c>
    </row>
    <row r="52" spans="1:13" x14ac:dyDescent="0.25">
      <c r="A52" s="16">
        <v>51</v>
      </c>
      <c r="B52" s="21">
        <v>1701</v>
      </c>
      <c r="C52" s="22">
        <v>17</v>
      </c>
      <c r="D52" s="16" t="s">
        <v>25</v>
      </c>
      <c r="E52" s="42">
        <v>1149.81</v>
      </c>
      <c r="F52" s="17">
        <f t="shared" si="0"/>
        <v>1264.7909999999999</v>
      </c>
      <c r="G52" s="18">
        <f>G51+150</f>
        <v>51950</v>
      </c>
      <c r="H52" s="73">
        <f t="shared" si="4"/>
        <v>59732629.5</v>
      </c>
      <c r="I52" s="73">
        <f t="shared" si="1"/>
        <v>65705892.450000003</v>
      </c>
      <c r="J52" s="19">
        <f t="shared" si="2"/>
        <v>164500</v>
      </c>
      <c r="K52" s="74">
        <f t="shared" si="3"/>
        <v>4426768.5</v>
      </c>
      <c r="L52" s="74" t="s">
        <v>46</v>
      </c>
    </row>
    <row r="53" spans="1:13" x14ac:dyDescent="0.25">
      <c r="A53" s="16">
        <v>52</v>
      </c>
      <c r="B53" s="21">
        <v>1702</v>
      </c>
      <c r="C53" s="22">
        <v>17</v>
      </c>
      <c r="D53" s="16" t="s">
        <v>25</v>
      </c>
      <c r="E53" s="42">
        <v>1150.03</v>
      </c>
      <c r="F53" s="17">
        <f t="shared" si="0"/>
        <v>1265.0330000000001</v>
      </c>
      <c r="G53" s="18">
        <f>G52</f>
        <v>51950</v>
      </c>
      <c r="H53" s="73">
        <f t="shared" si="4"/>
        <v>59744058.5</v>
      </c>
      <c r="I53" s="73">
        <f t="shared" si="1"/>
        <v>65718464.350000009</v>
      </c>
      <c r="J53" s="19">
        <f t="shared" si="2"/>
        <v>164500</v>
      </c>
      <c r="K53" s="74">
        <f t="shared" si="3"/>
        <v>4427615.5</v>
      </c>
      <c r="L53" s="74" t="s">
        <v>46</v>
      </c>
    </row>
    <row r="54" spans="1:13" x14ac:dyDescent="0.25">
      <c r="A54" s="86" t="s">
        <v>4</v>
      </c>
      <c r="B54" s="87"/>
      <c r="C54" s="87"/>
      <c r="D54" s="88"/>
      <c r="E54" s="23">
        <f t="shared" ref="E54:F54" si="5">SUM(E2:E53)</f>
        <v>47105.529999999984</v>
      </c>
      <c r="F54" s="23">
        <f t="shared" si="5"/>
        <v>51816.083000000006</v>
      </c>
      <c r="G54" s="24"/>
      <c r="H54" s="76">
        <f t="shared" ref="H54:K54" si="6">SUM(H2:H53)</f>
        <v>1322440665</v>
      </c>
      <c r="I54" s="76">
        <f t="shared" si="6"/>
        <v>1454684731.5000002</v>
      </c>
      <c r="J54" s="19"/>
      <c r="K54" s="75">
        <f t="shared" si="6"/>
        <v>181356290.5</v>
      </c>
      <c r="L54" s="74"/>
    </row>
    <row r="56" spans="1:13" x14ac:dyDescent="0.25">
      <c r="M56" s="85">
        <f>K54*27%</f>
        <v>48966198.435000002</v>
      </c>
    </row>
    <row r="58" spans="1:13" x14ac:dyDescent="0.25">
      <c r="M58">
        <f>F54*3500</f>
        <v>181356290.50000003</v>
      </c>
    </row>
  </sheetData>
  <mergeCells count="1">
    <mergeCell ref="A54:D54"/>
  </mergeCells>
  <phoneticPr fontId="14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B4752-358D-406A-B519-5E2B9953D718}">
  <dimension ref="E4:G4"/>
  <sheetViews>
    <sheetView workbookViewId="0">
      <selection activeCell="E4" sqref="E4:G5"/>
    </sheetView>
  </sheetViews>
  <sheetFormatPr defaultRowHeight="15" x14ac:dyDescent="0.25"/>
  <cols>
    <col min="5" max="5" width="14.28515625" bestFit="1" customWidth="1"/>
    <col min="7" max="7" width="10" bestFit="1" customWidth="1"/>
  </cols>
  <sheetData>
    <row r="4" spans="5:7" x14ac:dyDescent="0.25">
      <c r="E4" s="31">
        <v>17300000</v>
      </c>
      <c r="F4" s="8">
        <v>387</v>
      </c>
      <c r="G4" s="30">
        <f>E4/F4</f>
        <v>44702.842377260982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9C5BB-6099-4CC7-B319-EDB55C71ED4B}">
  <dimension ref="D2:F2"/>
  <sheetViews>
    <sheetView workbookViewId="0">
      <selection activeCell="D2" sqref="D2:F2"/>
    </sheetView>
  </sheetViews>
  <sheetFormatPr defaultRowHeight="15" x14ac:dyDescent="0.25"/>
  <cols>
    <col min="4" max="4" width="14.28515625" bestFit="1" customWidth="1"/>
    <col min="6" max="6" width="10" bestFit="1" customWidth="1"/>
  </cols>
  <sheetData>
    <row r="2" spans="4:6" x14ac:dyDescent="0.25">
      <c r="D2" s="31">
        <v>36000000</v>
      </c>
      <c r="E2" s="8">
        <v>717</v>
      </c>
      <c r="F2" s="30">
        <f>D2/E2</f>
        <v>50209.205020920504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B0542-3A83-4DC0-9087-66A3E986A723}">
  <dimension ref="A1"/>
  <sheetViews>
    <sheetView topLeftCell="A16" zoomScale="175" zoomScaleNormal="175" workbookViewId="0">
      <selection activeCell="C7" sqref="C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BB8D7-BA95-4A66-82B9-8E35A0DB4D6B}">
  <dimension ref="A1:M34"/>
  <sheetViews>
    <sheetView topLeftCell="A16" zoomScale="160" zoomScaleNormal="160" workbookViewId="0">
      <selection activeCell="E30" sqref="E30:F30"/>
    </sheetView>
  </sheetViews>
  <sheetFormatPr defaultRowHeight="15" x14ac:dyDescent="0.25"/>
  <cols>
    <col min="1" max="1" width="4.7109375" style="1" customWidth="1"/>
    <col min="2" max="2" width="6" style="1" customWidth="1"/>
    <col min="3" max="3" width="6.140625" style="1" customWidth="1"/>
    <col min="4" max="4" width="7.140625" style="1" customWidth="1"/>
    <col min="5" max="5" width="7.28515625" style="1" customWidth="1"/>
    <col min="6" max="6" width="6.140625" style="1" customWidth="1"/>
    <col min="7" max="7" width="8" customWidth="1"/>
    <col min="8" max="8" width="12.7109375" customWidth="1"/>
    <col min="9" max="9" width="12.28515625" customWidth="1"/>
    <col min="10" max="10" width="8.42578125" customWidth="1"/>
    <col min="11" max="11" width="11.140625" customWidth="1"/>
    <col min="12" max="12" width="7.140625" customWidth="1"/>
    <col min="13" max="13" width="10.28515625" bestFit="1" customWidth="1"/>
  </cols>
  <sheetData>
    <row r="1" spans="1:12" ht="47.25" customHeight="1" x14ac:dyDescent="0.25">
      <c r="A1" s="13" t="s">
        <v>0</v>
      </c>
      <c r="B1" s="13" t="s">
        <v>8</v>
      </c>
      <c r="C1" s="13" t="s">
        <v>1</v>
      </c>
      <c r="D1" s="13" t="s">
        <v>2</v>
      </c>
      <c r="E1" s="14" t="s">
        <v>9</v>
      </c>
      <c r="F1" s="13" t="s">
        <v>3</v>
      </c>
      <c r="G1" s="13" t="s">
        <v>11</v>
      </c>
      <c r="H1" s="13" t="s">
        <v>12</v>
      </c>
      <c r="I1" s="13" t="s">
        <v>13</v>
      </c>
      <c r="J1" s="13" t="s">
        <v>14</v>
      </c>
      <c r="K1" s="15" t="s">
        <v>15</v>
      </c>
      <c r="L1" s="15" t="s">
        <v>45</v>
      </c>
    </row>
    <row r="2" spans="1:12" ht="16.5" customHeight="1" x14ac:dyDescent="0.25">
      <c r="A2" s="16">
        <v>1</v>
      </c>
      <c r="B2" s="16">
        <v>804</v>
      </c>
      <c r="C2" s="16">
        <v>8</v>
      </c>
      <c r="D2" s="16" t="s">
        <v>26</v>
      </c>
      <c r="E2" s="42">
        <v>634.54</v>
      </c>
      <c r="F2" s="17">
        <f t="shared" ref="F2:F29" si="0">E2*1.1</f>
        <v>697.99400000000003</v>
      </c>
      <c r="G2" s="18">
        <v>50600</v>
      </c>
      <c r="H2" s="73">
        <f t="shared" ref="H2:H29" si="1">E2*G2</f>
        <v>32107724</v>
      </c>
      <c r="I2" s="73">
        <f t="shared" ref="I2:I29" si="2">H2*1.1</f>
        <v>35318496.400000006</v>
      </c>
      <c r="J2" s="19">
        <f t="shared" ref="J2:J29" si="3">MROUND((I2*0.03/12),500)</f>
        <v>88500</v>
      </c>
      <c r="K2" s="74">
        <f t="shared" ref="K2:K29" si="4">F2*3500</f>
        <v>2442979</v>
      </c>
      <c r="L2" s="74" t="s">
        <v>46</v>
      </c>
    </row>
    <row r="3" spans="1:12" ht="16.5" customHeight="1" x14ac:dyDescent="0.25">
      <c r="A3" s="16">
        <v>2</v>
      </c>
      <c r="B3" s="16">
        <v>904</v>
      </c>
      <c r="C3" s="20">
        <v>9</v>
      </c>
      <c r="D3" s="41" t="s">
        <v>26</v>
      </c>
      <c r="E3" s="42">
        <v>634.54</v>
      </c>
      <c r="F3" s="17">
        <f t="shared" si="0"/>
        <v>697.99400000000003</v>
      </c>
      <c r="G3" s="18">
        <v>50750</v>
      </c>
      <c r="H3" s="73">
        <f t="shared" si="1"/>
        <v>32202905</v>
      </c>
      <c r="I3" s="73">
        <f t="shared" si="2"/>
        <v>35423195.5</v>
      </c>
      <c r="J3" s="19">
        <f t="shared" si="3"/>
        <v>88500</v>
      </c>
      <c r="K3" s="74">
        <f t="shared" si="4"/>
        <v>2442979</v>
      </c>
      <c r="L3" s="74" t="s">
        <v>46</v>
      </c>
    </row>
    <row r="4" spans="1:12" ht="16.5" customHeight="1" x14ac:dyDescent="0.25">
      <c r="A4" s="16">
        <v>3</v>
      </c>
      <c r="B4" s="16">
        <v>1101</v>
      </c>
      <c r="C4" s="22">
        <v>11</v>
      </c>
      <c r="D4" s="16" t="s">
        <v>25</v>
      </c>
      <c r="E4" s="42">
        <v>1149.81</v>
      </c>
      <c r="F4" s="17">
        <f t="shared" si="0"/>
        <v>1264.7909999999999</v>
      </c>
      <c r="G4" s="18">
        <v>51050</v>
      </c>
      <c r="H4" s="73">
        <f t="shared" si="1"/>
        <v>58697800.5</v>
      </c>
      <c r="I4" s="73">
        <f t="shared" si="2"/>
        <v>64567580.550000004</v>
      </c>
      <c r="J4" s="19">
        <f t="shared" si="3"/>
        <v>161500</v>
      </c>
      <c r="K4" s="74">
        <f t="shared" si="4"/>
        <v>4426768.5</v>
      </c>
      <c r="L4" s="74" t="s">
        <v>46</v>
      </c>
    </row>
    <row r="5" spans="1:12" ht="16.5" customHeight="1" x14ac:dyDescent="0.25">
      <c r="A5" s="16">
        <v>4</v>
      </c>
      <c r="B5" s="21">
        <v>1102</v>
      </c>
      <c r="C5" s="22">
        <v>11</v>
      </c>
      <c r="D5" s="16" t="s">
        <v>25</v>
      </c>
      <c r="E5" s="42">
        <v>1150.03</v>
      </c>
      <c r="F5" s="17">
        <f t="shared" si="0"/>
        <v>1265.0330000000001</v>
      </c>
      <c r="G5" s="18">
        <v>51050</v>
      </c>
      <c r="H5" s="73">
        <f t="shared" si="1"/>
        <v>58709031.5</v>
      </c>
      <c r="I5" s="73">
        <f t="shared" si="2"/>
        <v>64579934.650000006</v>
      </c>
      <c r="J5" s="19">
        <f t="shared" si="3"/>
        <v>161500</v>
      </c>
      <c r="K5" s="74">
        <f t="shared" si="4"/>
        <v>4427615.5</v>
      </c>
      <c r="L5" s="74" t="s">
        <v>46</v>
      </c>
    </row>
    <row r="6" spans="1:12" x14ac:dyDescent="0.25">
      <c r="A6" s="16">
        <v>5</v>
      </c>
      <c r="B6" s="21">
        <v>1103</v>
      </c>
      <c r="C6" s="22">
        <v>11</v>
      </c>
      <c r="D6" s="16" t="s">
        <v>26</v>
      </c>
      <c r="E6" s="42">
        <v>693.74</v>
      </c>
      <c r="F6" s="17">
        <f t="shared" si="0"/>
        <v>763.11400000000003</v>
      </c>
      <c r="G6" s="18">
        <v>51050</v>
      </c>
      <c r="H6" s="73">
        <f t="shared" si="1"/>
        <v>35415427</v>
      </c>
      <c r="I6" s="73">
        <f t="shared" si="2"/>
        <v>38956969.700000003</v>
      </c>
      <c r="J6" s="19">
        <f t="shared" si="3"/>
        <v>97500</v>
      </c>
      <c r="K6" s="74">
        <f t="shared" si="4"/>
        <v>2670899</v>
      </c>
      <c r="L6" s="74" t="s">
        <v>46</v>
      </c>
    </row>
    <row r="7" spans="1:12" x14ac:dyDescent="0.25">
      <c r="A7" s="16">
        <v>6</v>
      </c>
      <c r="B7" s="21">
        <v>1104</v>
      </c>
      <c r="C7" s="22">
        <v>11</v>
      </c>
      <c r="D7" s="16" t="s">
        <v>26</v>
      </c>
      <c r="E7" s="42">
        <v>695.68</v>
      </c>
      <c r="F7" s="17">
        <f t="shared" si="0"/>
        <v>765.24800000000005</v>
      </c>
      <c r="G7" s="18">
        <v>51050</v>
      </c>
      <c r="H7" s="73">
        <f t="shared" si="1"/>
        <v>35514464</v>
      </c>
      <c r="I7" s="73">
        <f t="shared" si="2"/>
        <v>39065910.400000006</v>
      </c>
      <c r="J7" s="19">
        <f t="shared" si="3"/>
        <v>97500</v>
      </c>
      <c r="K7" s="74">
        <f t="shared" si="4"/>
        <v>2678368</v>
      </c>
      <c r="L7" s="74" t="s">
        <v>46</v>
      </c>
    </row>
    <row r="8" spans="1:12" x14ac:dyDescent="0.25">
      <c r="A8" s="16">
        <v>7</v>
      </c>
      <c r="B8" s="21">
        <v>1201</v>
      </c>
      <c r="C8" s="22">
        <v>12</v>
      </c>
      <c r="D8" s="16" t="s">
        <v>25</v>
      </c>
      <c r="E8" s="42">
        <v>1149.81</v>
      </c>
      <c r="F8" s="17">
        <f t="shared" si="0"/>
        <v>1264.7909999999999</v>
      </c>
      <c r="G8" s="18">
        <v>51200</v>
      </c>
      <c r="H8" s="73">
        <f t="shared" si="1"/>
        <v>58870272</v>
      </c>
      <c r="I8" s="73">
        <f t="shared" si="2"/>
        <v>64757299.200000003</v>
      </c>
      <c r="J8" s="19">
        <f t="shared" si="3"/>
        <v>162000</v>
      </c>
      <c r="K8" s="74">
        <f t="shared" si="4"/>
        <v>4426768.5</v>
      </c>
      <c r="L8" s="74" t="s">
        <v>46</v>
      </c>
    </row>
    <row r="9" spans="1:12" x14ac:dyDescent="0.25">
      <c r="A9" s="16">
        <v>8</v>
      </c>
      <c r="B9" s="21">
        <v>1202</v>
      </c>
      <c r="C9" s="22">
        <v>12</v>
      </c>
      <c r="D9" s="16" t="s">
        <v>25</v>
      </c>
      <c r="E9" s="42">
        <v>1150.03</v>
      </c>
      <c r="F9" s="17">
        <f t="shared" si="0"/>
        <v>1265.0330000000001</v>
      </c>
      <c r="G9" s="18">
        <v>51200</v>
      </c>
      <c r="H9" s="73">
        <f t="shared" si="1"/>
        <v>58881536</v>
      </c>
      <c r="I9" s="73">
        <f t="shared" si="2"/>
        <v>64769689.600000009</v>
      </c>
      <c r="J9" s="19">
        <f t="shared" si="3"/>
        <v>162000</v>
      </c>
      <c r="K9" s="74">
        <f t="shared" si="4"/>
        <v>4427615.5</v>
      </c>
      <c r="L9" s="74" t="s">
        <v>46</v>
      </c>
    </row>
    <row r="10" spans="1:12" x14ac:dyDescent="0.25">
      <c r="A10" s="16">
        <v>9</v>
      </c>
      <c r="B10" s="21">
        <v>1203</v>
      </c>
      <c r="C10" s="22">
        <v>12</v>
      </c>
      <c r="D10" s="16" t="s">
        <v>26</v>
      </c>
      <c r="E10" s="42">
        <v>695.89</v>
      </c>
      <c r="F10" s="17">
        <f t="shared" si="0"/>
        <v>765.47900000000004</v>
      </c>
      <c r="G10" s="18">
        <v>51200</v>
      </c>
      <c r="H10" s="73">
        <f t="shared" si="1"/>
        <v>35629568</v>
      </c>
      <c r="I10" s="73">
        <f t="shared" si="2"/>
        <v>39192524.800000004</v>
      </c>
      <c r="J10" s="19">
        <f t="shared" si="3"/>
        <v>98000</v>
      </c>
      <c r="K10" s="74">
        <f t="shared" si="4"/>
        <v>2679176.5</v>
      </c>
      <c r="L10" s="74" t="s">
        <v>46</v>
      </c>
    </row>
    <row r="11" spans="1:12" ht="16.5" customHeight="1" x14ac:dyDescent="0.25">
      <c r="A11" s="16">
        <v>10</v>
      </c>
      <c r="B11" s="21">
        <v>1204</v>
      </c>
      <c r="C11" s="22">
        <v>12</v>
      </c>
      <c r="D11" s="16" t="s">
        <v>26</v>
      </c>
      <c r="E11" s="42">
        <v>695.68</v>
      </c>
      <c r="F11" s="17">
        <f t="shared" si="0"/>
        <v>765.24800000000005</v>
      </c>
      <c r="G11" s="18">
        <v>51200</v>
      </c>
      <c r="H11" s="73">
        <f t="shared" si="1"/>
        <v>35618816</v>
      </c>
      <c r="I11" s="73">
        <f t="shared" si="2"/>
        <v>39180697.600000001</v>
      </c>
      <c r="J11" s="19">
        <f t="shared" si="3"/>
        <v>98000</v>
      </c>
      <c r="K11" s="74">
        <f t="shared" si="4"/>
        <v>2678368</v>
      </c>
      <c r="L11" s="74" t="s">
        <v>46</v>
      </c>
    </row>
    <row r="12" spans="1:12" ht="16.5" customHeight="1" x14ac:dyDescent="0.25">
      <c r="A12" s="16">
        <v>11</v>
      </c>
      <c r="B12" s="21">
        <v>1301</v>
      </c>
      <c r="C12" s="22">
        <v>13</v>
      </c>
      <c r="D12" s="16" t="s">
        <v>25</v>
      </c>
      <c r="E12" s="42">
        <v>1149.81</v>
      </c>
      <c r="F12" s="17">
        <f t="shared" si="0"/>
        <v>1264.7909999999999</v>
      </c>
      <c r="G12" s="18">
        <v>51350</v>
      </c>
      <c r="H12" s="73">
        <f t="shared" si="1"/>
        <v>59042743.5</v>
      </c>
      <c r="I12" s="73">
        <f t="shared" si="2"/>
        <v>64947017.850000009</v>
      </c>
      <c r="J12" s="19">
        <f t="shared" si="3"/>
        <v>162500</v>
      </c>
      <c r="K12" s="74">
        <f t="shared" si="4"/>
        <v>4426768.5</v>
      </c>
      <c r="L12" s="74" t="s">
        <v>46</v>
      </c>
    </row>
    <row r="13" spans="1:12" ht="16.5" customHeight="1" x14ac:dyDescent="0.25">
      <c r="A13" s="16">
        <v>12</v>
      </c>
      <c r="B13" s="21">
        <v>1302</v>
      </c>
      <c r="C13" s="22">
        <v>13</v>
      </c>
      <c r="D13" s="16" t="s">
        <v>25</v>
      </c>
      <c r="E13" s="42">
        <v>1150.03</v>
      </c>
      <c r="F13" s="17">
        <f t="shared" si="0"/>
        <v>1265.0330000000001</v>
      </c>
      <c r="G13" s="18">
        <v>51350</v>
      </c>
      <c r="H13" s="73">
        <f t="shared" si="1"/>
        <v>59054040.5</v>
      </c>
      <c r="I13" s="73">
        <f t="shared" si="2"/>
        <v>64959444.550000004</v>
      </c>
      <c r="J13" s="19">
        <f t="shared" si="3"/>
        <v>162500</v>
      </c>
      <c r="K13" s="74">
        <f t="shared" si="4"/>
        <v>4427615.5</v>
      </c>
      <c r="L13" s="74" t="s">
        <v>46</v>
      </c>
    </row>
    <row r="14" spans="1:12" ht="16.5" customHeight="1" x14ac:dyDescent="0.25">
      <c r="A14" s="16">
        <v>13</v>
      </c>
      <c r="B14" s="21">
        <v>1303</v>
      </c>
      <c r="C14" s="22">
        <v>13</v>
      </c>
      <c r="D14" s="16" t="s">
        <v>26</v>
      </c>
      <c r="E14" s="42">
        <v>693.74</v>
      </c>
      <c r="F14" s="17">
        <f t="shared" si="0"/>
        <v>763.11400000000003</v>
      </c>
      <c r="G14" s="18">
        <v>51350</v>
      </c>
      <c r="H14" s="73">
        <f t="shared" si="1"/>
        <v>35623549</v>
      </c>
      <c r="I14" s="73">
        <f t="shared" si="2"/>
        <v>39185903.900000006</v>
      </c>
      <c r="J14" s="19">
        <f t="shared" si="3"/>
        <v>98000</v>
      </c>
      <c r="K14" s="74">
        <f t="shared" si="4"/>
        <v>2670899</v>
      </c>
      <c r="L14" s="74" t="s">
        <v>46</v>
      </c>
    </row>
    <row r="15" spans="1:12" x14ac:dyDescent="0.25">
      <c r="A15" s="16">
        <v>14</v>
      </c>
      <c r="B15" s="21">
        <v>1304</v>
      </c>
      <c r="C15" s="22">
        <v>13</v>
      </c>
      <c r="D15" s="16" t="s">
        <v>26</v>
      </c>
      <c r="E15" s="42">
        <v>695.68</v>
      </c>
      <c r="F15" s="17">
        <f t="shared" si="0"/>
        <v>765.24800000000005</v>
      </c>
      <c r="G15" s="18">
        <v>51350</v>
      </c>
      <c r="H15" s="73">
        <f t="shared" si="1"/>
        <v>35723168</v>
      </c>
      <c r="I15" s="73">
        <f t="shared" si="2"/>
        <v>39295484.800000004</v>
      </c>
      <c r="J15" s="19">
        <f t="shared" si="3"/>
        <v>98000</v>
      </c>
      <c r="K15" s="74">
        <f t="shared" si="4"/>
        <v>2678368</v>
      </c>
      <c r="L15" s="74" t="s">
        <v>46</v>
      </c>
    </row>
    <row r="16" spans="1:12" ht="16.5" customHeight="1" x14ac:dyDescent="0.25">
      <c r="A16" s="16">
        <v>15</v>
      </c>
      <c r="B16" s="21">
        <v>1401</v>
      </c>
      <c r="C16" s="22">
        <v>14</v>
      </c>
      <c r="D16" s="16" t="s">
        <v>25</v>
      </c>
      <c r="E16" s="42">
        <v>1149.81</v>
      </c>
      <c r="F16" s="17">
        <f t="shared" si="0"/>
        <v>1264.7909999999999</v>
      </c>
      <c r="G16" s="18">
        <v>51500</v>
      </c>
      <c r="H16" s="73">
        <f t="shared" si="1"/>
        <v>59215215</v>
      </c>
      <c r="I16" s="73">
        <f t="shared" si="2"/>
        <v>65136736.500000007</v>
      </c>
      <c r="J16" s="19">
        <f t="shared" si="3"/>
        <v>163000</v>
      </c>
      <c r="K16" s="74">
        <f t="shared" si="4"/>
        <v>4426768.5</v>
      </c>
      <c r="L16" s="74" t="s">
        <v>46</v>
      </c>
    </row>
    <row r="17" spans="1:12" ht="16.5" customHeight="1" x14ac:dyDescent="0.25">
      <c r="A17" s="16">
        <v>16</v>
      </c>
      <c r="B17" s="21">
        <v>1402</v>
      </c>
      <c r="C17" s="22">
        <v>14</v>
      </c>
      <c r="D17" s="16" t="s">
        <v>25</v>
      </c>
      <c r="E17" s="42">
        <v>1150.03</v>
      </c>
      <c r="F17" s="17">
        <f t="shared" si="0"/>
        <v>1265.0330000000001</v>
      </c>
      <c r="G17" s="18">
        <v>51500</v>
      </c>
      <c r="H17" s="73">
        <f t="shared" si="1"/>
        <v>59226545</v>
      </c>
      <c r="I17" s="73">
        <f t="shared" si="2"/>
        <v>65149199.500000007</v>
      </c>
      <c r="J17" s="19">
        <f t="shared" si="3"/>
        <v>163000</v>
      </c>
      <c r="K17" s="74">
        <f t="shared" si="4"/>
        <v>4427615.5</v>
      </c>
      <c r="L17" s="74" t="s">
        <v>46</v>
      </c>
    </row>
    <row r="18" spans="1:12" ht="16.5" customHeight="1" x14ac:dyDescent="0.25">
      <c r="A18" s="16">
        <v>17</v>
      </c>
      <c r="B18" s="21">
        <v>1403</v>
      </c>
      <c r="C18" s="22">
        <v>14</v>
      </c>
      <c r="D18" s="16" t="s">
        <v>26</v>
      </c>
      <c r="E18" s="42">
        <v>695.89</v>
      </c>
      <c r="F18" s="17">
        <f t="shared" si="0"/>
        <v>765.47900000000004</v>
      </c>
      <c r="G18" s="18">
        <v>51500</v>
      </c>
      <c r="H18" s="73">
        <f t="shared" si="1"/>
        <v>35838335</v>
      </c>
      <c r="I18" s="73">
        <f t="shared" si="2"/>
        <v>39422168.5</v>
      </c>
      <c r="J18" s="19">
        <f t="shared" si="3"/>
        <v>98500</v>
      </c>
      <c r="K18" s="74">
        <f t="shared" si="4"/>
        <v>2679176.5</v>
      </c>
      <c r="L18" s="74" t="s">
        <v>46</v>
      </c>
    </row>
    <row r="19" spans="1:12" ht="16.5" customHeight="1" x14ac:dyDescent="0.25">
      <c r="A19" s="16">
        <v>18</v>
      </c>
      <c r="B19" s="21">
        <v>1404</v>
      </c>
      <c r="C19" s="22">
        <v>14</v>
      </c>
      <c r="D19" s="16" t="s">
        <v>26</v>
      </c>
      <c r="E19" s="42">
        <v>695.68</v>
      </c>
      <c r="F19" s="17">
        <f t="shared" si="0"/>
        <v>765.24800000000005</v>
      </c>
      <c r="G19" s="18">
        <v>51500</v>
      </c>
      <c r="H19" s="73">
        <f t="shared" si="1"/>
        <v>35827520</v>
      </c>
      <c r="I19" s="73">
        <f t="shared" si="2"/>
        <v>39410272</v>
      </c>
      <c r="J19" s="19">
        <f t="shared" si="3"/>
        <v>98500</v>
      </c>
      <c r="K19" s="74">
        <f t="shared" si="4"/>
        <v>2678368</v>
      </c>
      <c r="L19" s="74" t="s">
        <v>46</v>
      </c>
    </row>
    <row r="20" spans="1:12" ht="16.5" customHeight="1" x14ac:dyDescent="0.25">
      <c r="A20" s="16">
        <v>19</v>
      </c>
      <c r="B20" s="21">
        <v>1501</v>
      </c>
      <c r="C20" s="22">
        <v>15</v>
      </c>
      <c r="D20" s="16" t="s">
        <v>25</v>
      </c>
      <c r="E20" s="42">
        <v>1149.81</v>
      </c>
      <c r="F20" s="17">
        <f t="shared" si="0"/>
        <v>1264.7909999999999</v>
      </c>
      <c r="G20" s="18">
        <v>51650</v>
      </c>
      <c r="H20" s="73">
        <f t="shared" si="1"/>
        <v>59387686.5</v>
      </c>
      <c r="I20" s="73">
        <f t="shared" si="2"/>
        <v>65326455.150000006</v>
      </c>
      <c r="J20" s="19">
        <f t="shared" si="3"/>
        <v>163500</v>
      </c>
      <c r="K20" s="74">
        <f t="shared" si="4"/>
        <v>4426768.5</v>
      </c>
      <c r="L20" s="74" t="s">
        <v>46</v>
      </c>
    </row>
    <row r="21" spans="1:12" x14ac:dyDescent="0.25">
      <c r="A21" s="16">
        <v>20</v>
      </c>
      <c r="B21" s="21">
        <v>1502</v>
      </c>
      <c r="C21" s="22">
        <v>15</v>
      </c>
      <c r="D21" s="16" t="s">
        <v>25</v>
      </c>
      <c r="E21" s="42">
        <v>1150.03</v>
      </c>
      <c r="F21" s="17">
        <f t="shared" si="0"/>
        <v>1265.0330000000001</v>
      </c>
      <c r="G21" s="18">
        <v>51650</v>
      </c>
      <c r="H21" s="73">
        <f t="shared" si="1"/>
        <v>59399049.5</v>
      </c>
      <c r="I21" s="73">
        <f t="shared" si="2"/>
        <v>65338954.450000003</v>
      </c>
      <c r="J21" s="19">
        <f t="shared" si="3"/>
        <v>163500</v>
      </c>
      <c r="K21" s="74">
        <f t="shared" si="4"/>
        <v>4427615.5</v>
      </c>
      <c r="L21" s="74" t="s">
        <v>46</v>
      </c>
    </row>
    <row r="22" spans="1:12" x14ac:dyDescent="0.25">
      <c r="A22" s="16">
        <v>21</v>
      </c>
      <c r="B22" s="21">
        <v>1503</v>
      </c>
      <c r="C22" s="22">
        <v>15</v>
      </c>
      <c r="D22" s="16" t="s">
        <v>26</v>
      </c>
      <c r="E22" s="42">
        <v>693.74</v>
      </c>
      <c r="F22" s="17">
        <f t="shared" si="0"/>
        <v>763.11400000000003</v>
      </c>
      <c r="G22" s="18">
        <v>51650</v>
      </c>
      <c r="H22" s="73">
        <f t="shared" si="1"/>
        <v>35831671</v>
      </c>
      <c r="I22" s="73">
        <f t="shared" si="2"/>
        <v>39414838.100000001</v>
      </c>
      <c r="J22" s="19">
        <f t="shared" si="3"/>
        <v>98500</v>
      </c>
      <c r="K22" s="74">
        <f t="shared" si="4"/>
        <v>2670899</v>
      </c>
      <c r="L22" s="74" t="s">
        <v>46</v>
      </c>
    </row>
    <row r="23" spans="1:12" x14ac:dyDescent="0.25">
      <c r="A23" s="16">
        <v>22</v>
      </c>
      <c r="B23" s="21">
        <v>1504</v>
      </c>
      <c r="C23" s="22">
        <v>15</v>
      </c>
      <c r="D23" s="16" t="s">
        <v>26</v>
      </c>
      <c r="E23" s="42">
        <v>695.68</v>
      </c>
      <c r="F23" s="17">
        <f t="shared" si="0"/>
        <v>765.24800000000005</v>
      </c>
      <c r="G23" s="18">
        <v>51650</v>
      </c>
      <c r="H23" s="73">
        <f t="shared" si="1"/>
        <v>35931872</v>
      </c>
      <c r="I23" s="73">
        <f t="shared" si="2"/>
        <v>39525059.200000003</v>
      </c>
      <c r="J23" s="19">
        <f t="shared" si="3"/>
        <v>99000</v>
      </c>
      <c r="K23" s="74">
        <f t="shared" si="4"/>
        <v>2678368</v>
      </c>
      <c r="L23" s="74" t="s">
        <v>46</v>
      </c>
    </row>
    <row r="24" spans="1:12" x14ac:dyDescent="0.25">
      <c r="A24" s="16">
        <v>23</v>
      </c>
      <c r="B24" s="21">
        <v>1601</v>
      </c>
      <c r="C24" s="22">
        <v>16</v>
      </c>
      <c r="D24" s="16" t="s">
        <v>25</v>
      </c>
      <c r="E24" s="42">
        <v>1149.81</v>
      </c>
      <c r="F24" s="17">
        <f t="shared" si="0"/>
        <v>1264.7909999999999</v>
      </c>
      <c r="G24" s="18">
        <v>51800</v>
      </c>
      <c r="H24" s="73">
        <f t="shared" si="1"/>
        <v>59560158</v>
      </c>
      <c r="I24" s="73">
        <f t="shared" si="2"/>
        <v>65516173.800000004</v>
      </c>
      <c r="J24" s="19">
        <f t="shared" si="3"/>
        <v>164000</v>
      </c>
      <c r="K24" s="74">
        <f t="shared" si="4"/>
        <v>4426768.5</v>
      </c>
      <c r="L24" s="74" t="s">
        <v>46</v>
      </c>
    </row>
    <row r="25" spans="1:12" x14ac:dyDescent="0.25">
      <c r="A25" s="16">
        <v>24</v>
      </c>
      <c r="B25" s="21">
        <v>1602</v>
      </c>
      <c r="C25" s="22">
        <v>16</v>
      </c>
      <c r="D25" s="16" t="s">
        <v>25</v>
      </c>
      <c r="E25" s="42">
        <v>1150.03</v>
      </c>
      <c r="F25" s="17">
        <f t="shared" si="0"/>
        <v>1265.0330000000001</v>
      </c>
      <c r="G25" s="18">
        <v>51800</v>
      </c>
      <c r="H25" s="73">
        <f t="shared" si="1"/>
        <v>59571554</v>
      </c>
      <c r="I25" s="73">
        <f t="shared" si="2"/>
        <v>65528709.400000006</v>
      </c>
      <c r="J25" s="19">
        <f t="shared" si="3"/>
        <v>164000</v>
      </c>
      <c r="K25" s="74">
        <f t="shared" si="4"/>
        <v>4427615.5</v>
      </c>
      <c r="L25" s="74" t="s">
        <v>46</v>
      </c>
    </row>
    <row r="26" spans="1:12" x14ac:dyDescent="0.25">
      <c r="A26" s="16">
        <v>25</v>
      </c>
      <c r="B26" s="21">
        <v>1603</v>
      </c>
      <c r="C26" s="22">
        <v>16</v>
      </c>
      <c r="D26" s="16" t="s">
        <v>26</v>
      </c>
      <c r="E26" s="42">
        <v>695.89</v>
      </c>
      <c r="F26" s="17">
        <f t="shared" si="0"/>
        <v>765.47900000000004</v>
      </c>
      <c r="G26" s="18">
        <v>51800</v>
      </c>
      <c r="H26" s="73">
        <f t="shared" si="1"/>
        <v>36047102</v>
      </c>
      <c r="I26" s="73">
        <f t="shared" si="2"/>
        <v>39651812.200000003</v>
      </c>
      <c r="J26" s="19">
        <f t="shared" si="3"/>
        <v>99000</v>
      </c>
      <c r="K26" s="74">
        <f t="shared" si="4"/>
        <v>2679176.5</v>
      </c>
      <c r="L26" s="74" t="s">
        <v>46</v>
      </c>
    </row>
    <row r="27" spans="1:12" x14ac:dyDescent="0.25">
      <c r="A27" s="16">
        <v>26</v>
      </c>
      <c r="B27" s="21">
        <v>1604</v>
      </c>
      <c r="C27" s="22">
        <v>16</v>
      </c>
      <c r="D27" s="16" t="s">
        <v>26</v>
      </c>
      <c r="E27" s="42">
        <v>695.68</v>
      </c>
      <c r="F27" s="17">
        <f t="shared" si="0"/>
        <v>765.24800000000005</v>
      </c>
      <c r="G27" s="18">
        <v>51800</v>
      </c>
      <c r="H27" s="73">
        <f t="shared" si="1"/>
        <v>36036224</v>
      </c>
      <c r="I27" s="73">
        <f t="shared" si="2"/>
        <v>39639846.400000006</v>
      </c>
      <c r="J27" s="19">
        <f t="shared" si="3"/>
        <v>99000</v>
      </c>
      <c r="K27" s="74">
        <f t="shared" si="4"/>
        <v>2678368</v>
      </c>
      <c r="L27" s="74" t="s">
        <v>46</v>
      </c>
    </row>
    <row r="28" spans="1:12" x14ac:dyDescent="0.25">
      <c r="A28" s="16">
        <v>27</v>
      </c>
      <c r="B28" s="21">
        <v>1701</v>
      </c>
      <c r="C28" s="22">
        <v>17</v>
      </c>
      <c r="D28" s="16" t="s">
        <v>25</v>
      </c>
      <c r="E28" s="42">
        <v>1149.81</v>
      </c>
      <c r="F28" s="17">
        <f t="shared" si="0"/>
        <v>1264.7909999999999</v>
      </c>
      <c r="G28" s="18">
        <v>51950</v>
      </c>
      <c r="H28" s="73">
        <f t="shared" si="1"/>
        <v>59732629.5</v>
      </c>
      <c r="I28" s="73">
        <f t="shared" si="2"/>
        <v>65705892.450000003</v>
      </c>
      <c r="J28" s="19">
        <f t="shared" si="3"/>
        <v>164500</v>
      </c>
      <c r="K28" s="74">
        <f t="shared" si="4"/>
        <v>4426768.5</v>
      </c>
      <c r="L28" s="74" t="s">
        <v>46</v>
      </c>
    </row>
    <row r="29" spans="1:12" x14ac:dyDescent="0.25">
      <c r="A29" s="16">
        <v>28</v>
      </c>
      <c r="B29" s="21">
        <v>1702</v>
      </c>
      <c r="C29" s="22">
        <v>17</v>
      </c>
      <c r="D29" s="16" t="s">
        <v>25</v>
      </c>
      <c r="E29" s="42">
        <v>1150.03</v>
      </c>
      <c r="F29" s="17">
        <f t="shared" si="0"/>
        <v>1265.0330000000001</v>
      </c>
      <c r="G29" s="18">
        <v>51950</v>
      </c>
      <c r="H29" s="73">
        <f t="shared" si="1"/>
        <v>59744058.5</v>
      </c>
      <c r="I29" s="73">
        <f t="shared" si="2"/>
        <v>65718464.350000009</v>
      </c>
      <c r="J29" s="19">
        <f t="shared" si="3"/>
        <v>164500</v>
      </c>
      <c r="K29" s="74">
        <f t="shared" si="4"/>
        <v>4427615.5</v>
      </c>
      <c r="L29" s="74" t="s">
        <v>46</v>
      </c>
    </row>
    <row r="30" spans="1:12" x14ac:dyDescent="0.25">
      <c r="A30" s="86" t="s">
        <v>4</v>
      </c>
      <c r="B30" s="87"/>
      <c r="C30" s="87"/>
      <c r="D30" s="88"/>
      <c r="E30" s="23">
        <f>SUM(E2:E29)</f>
        <v>25710.93</v>
      </c>
      <c r="F30" s="23">
        <f>SUM(F2:F29)</f>
        <v>28282.022999999997</v>
      </c>
      <c r="G30" s="24"/>
      <c r="H30" s="76">
        <f>SUM(H2:H29)</f>
        <v>1322440665</v>
      </c>
      <c r="I30" s="76">
        <f>SUM(I2:I29)</f>
        <v>1454684731.5000002</v>
      </c>
      <c r="J30" s="19"/>
      <c r="K30" s="75">
        <f>SUM(K2:K29)</f>
        <v>98987080.5</v>
      </c>
      <c r="L30" s="74"/>
    </row>
    <row r="34" spans="13:13" x14ac:dyDescent="0.25">
      <c r="M34" t="s">
        <v>40</v>
      </c>
    </row>
  </sheetData>
  <mergeCells count="1">
    <mergeCell ref="A30:D3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A3524-5B35-40DF-B594-57C96DD1D354}">
  <dimension ref="A1:M30"/>
  <sheetViews>
    <sheetView topLeftCell="A10" zoomScale="160" zoomScaleNormal="160" workbookViewId="0">
      <selection activeCell="F26" sqref="F26"/>
    </sheetView>
  </sheetViews>
  <sheetFormatPr defaultRowHeight="15" x14ac:dyDescent="0.25"/>
  <cols>
    <col min="1" max="1" width="4.7109375" style="1" customWidth="1"/>
    <col min="2" max="2" width="6" style="1" customWidth="1"/>
    <col min="3" max="3" width="6.140625" style="1" customWidth="1"/>
    <col min="4" max="4" width="7.140625" style="1" customWidth="1"/>
    <col min="5" max="5" width="7.28515625" style="1" customWidth="1"/>
    <col min="6" max="6" width="6.140625" style="1" customWidth="1"/>
    <col min="7" max="7" width="8" customWidth="1"/>
    <col min="8" max="8" width="15.140625" customWidth="1"/>
    <col min="9" max="9" width="15.42578125" customWidth="1"/>
    <col min="10" max="10" width="8.42578125" customWidth="1"/>
    <col min="11" max="11" width="13.85546875" customWidth="1"/>
    <col min="12" max="12" width="7.140625" customWidth="1"/>
    <col min="13" max="13" width="10.28515625" bestFit="1" customWidth="1"/>
  </cols>
  <sheetData>
    <row r="1" spans="1:13" ht="47.25" customHeight="1" x14ac:dyDescent="0.25">
      <c r="A1" s="13" t="s">
        <v>0</v>
      </c>
      <c r="B1" s="13" t="s">
        <v>8</v>
      </c>
      <c r="C1" s="13" t="s">
        <v>1</v>
      </c>
      <c r="D1" s="13" t="s">
        <v>2</v>
      </c>
      <c r="E1" s="14" t="s">
        <v>9</v>
      </c>
      <c r="F1" s="13" t="s">
        <v>3</v>
      </c>
      <c r="G1" s="13" t="s">
        <v>11</v>
      </c>
      <c r="H1" s="13" t="s">
        <v>12</v>
      </c>
      <c r="I1" s="13" t="s">
        <v>13</v>
      </c>
      <c r="J1" s="13" t="s">
        <v>14</v>
      </c>
      <c r="K1" s="15" t="s">
        <v>15</v>
      </c>
      <c r="L1" s="15" t="s">
        <v>45</v>
      </c>
    </row>
    <row r="2" spans="1:13" ht="16.5" customHeight="1" x14ac:dyDescent="0.25">
      <c r="A2" s="16">
        <v>1</v>
      </c>
      <c r="B2" s="16">
        <v>401</v>
      </c>
      <c r="C2" s="16">
        <v>4</v>
      </c>
      <c r="D2" s="16" t="s">
        <v>25</v>
      </c>
      <c r="E2" s="42">
        <v>989.1</v>
      </c>
      <c r="F2" s="17">
        <f t="shared" ref="F2:F25" si="0">E2*1.1</f>
        <v>1088.0100000000002</v>
      </c>
      <c r="G2" s="18">
        <v>50000</v>
      </c>
      <c r="H2" s="73">
        <v>0</v>
      </c>
      <c r="I2" s="73">
        <f>H2*1.1</f>
        <v>0</v>
      </c>
      <c r="J2" s="19">
        <f>MROUND((I2*0.03/12),500)</f>
        <v>0</v>
      </c>
      <c r="K2" s="74">
        <f>F2*3500</f>
        <v>3808035.0000000009</v>
      </c>
      <c r="L2" s="74" t="s">
        <v>47</v>
      </c>
      <c r="M2" s="7">
        <f>H2/F2</f>
        <v>0</v>
      </c>
    </row>
    <row r="3" spans="1:13" ht="16.5" customHeight="1" x14ac:dyDescent="0.25">
      <c r="A3" s="16">
        <v>2</v>
      </c>
      <c r="B3" s="16">
        <v>402</v>
      </c>
      <c r="C3" s="16">
        <v>4</v>
      </c>
      <c r="D3" s="16" t="s">
        <v>26</v>
      </c>
      <c r="E3" s="42">
        <v>720.22</v>
      </c>
      <c r="F3" s="17">
        <f t="shared" si="0"/>
        <v>792.24200000000008</v>
      </c>
      <c r="G3" s="18">
        <f>G2</f>
        <v>50000</v>
      </c>
      <c r="H3" s="73">
        <v>0</v>
      </c>
      <c r="I3" s="73">
        <f t="shared" ref="I3:I25" si="1">H3*1.1</f>
        <v>0</v>
      </c>
      <c r="J3" s="19">
        <f t="shared" ref="J3:J25" si="2">MROUND((I3*0.03/12),500)</f>
        <v>0</v>
      </c>
      <c r="K3" s="74">
        <f t="shared" ref="K3:K25" si="3">F3*3500</f>
        <v>2772847.0000000005</v>
      </c>
      <c r="L3" s="74" t="s">
        <v>47</v>
      </c>
    </row>
    <row r="4" spans="1:13" ht="16.5" customHeight="1" x14ac:dyDescent="0.25">
      <c r="A4" s="16">
        <v>3</v>
      </c>
      <c r="B4" s="16">
        <v>403</v>
      </c>
      <c r="C4" s="16">
        <v>4</v>
      </c>
      <c r="D4" s="16" t="s">
        <v>16</v>
      </c>
      <c r="E4" s="42">
        <v>445.95</v>
      </c>
      <c r="F4" s="17">
        <f t="shared" si="0"/>
        <v>490.54500000000002</v>
      </c>
      <c r="G4" s="18">
        <f>G3</f>
        <v>50000</v>
      </c>
      <c r="H4" s="73">
        <v>0</v>
      </c>
      <c r="I4" s="73">
        <f t="shared" si="1"/>
        <v>0</v>
      </c>
      <c r="J4" s="19">
        <f t="shared" si="2"/>
        <v>0</v>
      </c>
      <c r="K4" s="74">
        <f t="shared" si="3"/>
        <v>1716907.5</v>
      </c>
      <c r="L4" s="74" t="s">
        <v>47</v>
      </c>
    </row>
    <row r="5" spans="1:13" ht="16.5" customHeight="1" x14ac:dyDescent="0.25">
      <c r="A5" s="16">
        <v>4</v>
      </c>
      <c r="B5" s="16">
        <v>404</v>
      </c>
      <c r="C5" s="16">
        <v>4</v>
      </c>
      <c r="D5" s="16" t="s">
        <v>26</v>
      </c>
      <c r="E5" s="42">
        <v>634.54</v>
      </c>
      <c r="F5" s="17">
        <f t="shared" si="0"/>
        <v>697.99400000000003</v>
      </c>
      <c r="G5" s="18">
        <f>G4</f>
        <v>50000</v>
      </c>
      <c r="H5" s="73">
        <v>0</v>
      </c>
      <c r="I5" s="73">
        <f t="shared" si="1"/>
        <v>0</v>
      </c>
      <c r="J5" s="19">
        <f t="shared" si="2"/>
        <v>0</v>
      </c>
      <c r="K5" s="74">
        <f t="shared" si="3"/>
        <v>2442979</v>
      </c>
      <c r="L5" s="74" t="s">
        <v>47</v>
      </c>
    </row>
    <row r="6" spans="1:13" ht="16.5" customHeight="1" x14ac:dyDescent="0.25">
      <c r="A6" s="16">
        <v>5</v>
      </c>
      <c r="B6" s="16">
        <v>501</v>
      </c>
      <c r="C6" s="16">
        <v>5</v>
      </c>
      <c r="D6" s="16" t="s">
        <v>25</v>
      </c>
      <c r="E6" s="42">
        <v>989.1</v>
      </c>
      <c r="F6" s="17">
        <f t="shared" si="0"/>
        <v>1088.0100000000002</v>
      </c>
      <c r="G6" s="18">
        <f>G5+150</f>
        <v>50150</v>
      </c>
      <c r="H6" s="73">
        <v>0</v>
      </c>
      <c r="I6" s="73">
        <f t="shared" si="1"/>
        <v>0</v>
      </c>
      <c r="J6" s="19">
        <f t="shared" si="2"/>
        <v>0</v>
      </c>
      <c r="K6" s="74">
        <f t="shared" si="3"/>
        <v>3808035.0000000009</v>
      </c>
      <c r="L6" s="74" t="s">
        <v>47</v>
      </c>
    </row>
    <row r="7" spans="1:13" ht="16.5" customHeight="1" x14ac:dyDescent="0.25">
      <c r="A7" s="16">
        <v>6</v>
      </c>
      <c r="B7" s="16">
        <v>502</v>
      </c>
      <c r="C7" s="16">
        <v>5</v>
      </c>
      <c r="D7" s="16" t="s">
        <v>21</v>
      </c>
      <c r="E7" s="42">
        <v>1244.0999999999999</v>
      </c>
      <c r="F7" s="17">
        <f t="shared" si="0"/>
        <v>1368.51</v>
      </c>
      <c r="G7" s="18">
        <f>G6</f>
        <v>50150</v>
      </c>
      <c r="H7" s="73">
        <v>0</v>
      </c>
      <c r="I7" s="73">
        <f t="shared" si="1"/>
        <v>0</v>
      </c>
      <c r="J7" s="19">
        <f t="shared" si="2"/>
        <v>0</v>
      </c>
      <c r="K7" s="74">
        <f t="shared" si="3"/>
        <v>4789785</v>
      </c>
      <c r="L7" s="74" t="s">
        <v>47</v>
      </c>
    </row>
    <row r="8" spans="1:13" ht="16.5" customHeight="1" x14ac:dyDescent="0.25">
      <c r="A8" s="16">
        <v>7</v>
      </c>
      <c r="B8" s="16">
        <v>503</v>
      </c>
      <c r="C8" s="16">
        <v>5</v>
      </c>
      <c r="D8" s="16" t="s">
        <v>26</v>
      </c>
      <c r="E8" s="42">
        <v>634.75</v>
      </c>
      <c r="F8" s="17">
        <f t="shared" si="0"/>
        <v>698.22500000000002</v>
      </c>
      <c r="G8" s="18">
        <f>G7</f>
        <v>50150</v>
      </c>
      <c r="H8" s="73">
        <v>0</v>
      </c>
      <c r="I8" s="73">
        <f t="shared" si="1"/>
        <v>0</v>
      </c>
      <c r="J8" s="19">
        <f t="shared" si="2"/>
        <v>0</v>
      </c>
      <c r="K8" s="74">
        <f t="shared" si="3"/>
        <v>2443787.5</v>
      </c>
      <c r="L8" s="74" t="s">
        <v>47</v>
      </c>
    </row>
    <row r="9" spans="1:13" ht="16.5" customHeight="1" x14ac:dyDescent="0.25">
      <c r="A9" s="16">
        <v>8</v>
      </c>
      <c r="B9" s="16">
        <v>504</v>
      </c>
      <c r="C9" s="16">
        <v>5</v>
      </c>
      <c r="D9" s="16" t="s">
        <v>26</v>
      </c>
      <c r="E9" s="42">
        <v>634.54</v>
      </c>
      <c r="F9" s="17">
        <f t="shared" si="0"/>
        <v>697.99400000000003</v>
      </c>
      <c r="G9" s="18">
        <f>G8</f>
        <v>50150</v>
      </c>
      <c r="H9" s="73">
        <v>0</v>
      </c>
      <c r="I9" s="73">
        <f t="shared" si="1"/>
        <v>0</v>
      </c>
      <c r="J9" s="19">
        <f t="shared" si="2"/>
        <v>0</v>
      </c>
      <c r="K9" s="74">
        <f t="shared" si="3"/>
        <v>2442979</v>
      </c>
      <c r="L9" s="74" t="s">
        <v>47</v>
      </c>
    </row>
    <row r="10" spans="1:13" ht="16.5" customHeight="1" x14ac:dyDescent="0.25">
      <c r="A10" s="16">
        <v>9</v>
      </c>
      <c r="B10" s="16">
        <v>601</v>
      </c>
      <c r="C10" s="16">
        <v>6</v>
      </c>
      <c r="D10" s="16" t="s">
        <v>25</v>
      </c>
      <c r="E10" s="42">
        <v>989.1</v>
      </c>
      <c r="F10" s="17">
        <f t="shared" si="0"/>
        <v>1088.0100000000002</v>
      </c>
      <c r="G10" s="18">
        <f>G9+150</f>
        <v>50300</v>
      </c>
      <c r="H10" s="73">
        <v>0</v>
      </c>
      <c r="I10" s="73">
        <f t="shared" si="1"/>
        <v>0</v>
      </c>
      <c r="J10" s="19">
        <f t="shared" si="2"/>
        <v>0</v>
      </c>
      <c r="K10" s="74">
        <f t="shared" si="3"/>
        <v>3808035.0000000009</v>
      </c>
      <c r="L10" s="74" t="s">
        <v>47</v>
      </c>
    </row>
    <row r="11" spans="1:13" ht="16.5" customHeight="1" x14ac:dyDescent="0.25">
      <c r="A11" s="16">
        <v>10</v>
      </c>
      <c r="B11" s="16">
        <v>602</v>
      </c>
      <c r="C11" s="16">
        <v>6</v>
      </c>
      <c r="D11" s="16" t="s">
        <v>25</v>
      </c>
      <c r="E11" s="42">
        <v>988.35</v>
      </c>
      <c r="F11" s="17">
        <f t="shared" si="0"/>
        <v>1087.1850000000002</v>
      </c>
      <c r="G11" s="18">
        <f>G10</f>
        <v>50300</v>
      </c>
      <c r="H11" s="73">
        <v>0</v>
      </c>
      <c r="I11" s="73">
        <f t="shared" si="1"/>
        <v>0</v>
      </c>
      <c r="J11" s="19">
        <f t="shared" si="2"/>
        <v>0</v>
      </c>
      <c r="K11" s="74">
        <f t="shared" si="3"/>
        <v>3805147.5000000005</v>
      </c>
      <c r="L11" s="74" t="s">
        <v>47</v>
      </c>
    </row>
    <row r="12" spans="1:13" x14ac:dyDescent="0.25">
      <c r="A12" s="16">
        <v>11</v>
      </c>
      <c r="B12" s="16">
        <v>603</v>
      </c>
      <c r="C12" s="16">
        <v>6</v>
      </c>
      <c r="D12" s="16" t="s">
        <v>26</v>
      </c>
      <c r="E12" s="42">
        <v>634.75</v>
      </c>
      <c r="F12" s="17">
        <f t="shared" si="0"/>
        <v>698.22500000000002</v>
      </c>
      <c r="G12" s="18">
        <f>G11</f>
        <v>50300</v>
      </c>
      <c r="H12" s="73">
        <v>0</v>
      </c>
      <c r="I12" s="73">
        <f t="shared" si="1"/>
        <v>0</v>
      </c>
      <c r="J12" s="19">
        <f t="shared" si="2"/>
        <v>0</v>
      </c>
      <c r="K12" s="74">
        <f t="shared" si="3"/>
        <v>2443787.5</v>
      </c>
      <c r="L12" s="74" t="s">
        <v>47</v>
      </c>
    </row>
    <row r="13" spans="1:13" ht="16.5" customHeight="1" x14ac:dyDescent="0.25">
      <c r="A13" s="16">
        <v>12</v>
      </c>
      <c r="B13" s="16">
        <v>604</v>
      </c>
      <c r="C13" s="16">
        <v>6</v>
      </c>
      <c r="D13" s="16" t="s">
        <v>26</v>
      </c>
      <c r="E13" s="42">
        <v>634.54</v>
      </c>
      <c r="F13" s="17">
        <f t="shared" si="0"/>
        <v>697.99400000000003</v>
      </c>
      <c r="G13" s="18">
        <f>G12</f>
        <v>50300</v>
      </c>
      <c r="H13" s="73">
        <v>0</v>
      </c>
      <c r="I13" s="73">
        <f t="shared" si="1"/>
        <v>0</v>
      </c>
      <c r="J13" s="19">
        <f t="shared" si="2"/>
        <v>0</v>
      </c>
      <c r="K13" s="74">
        <f t="shared" si="3"/>
        <v>2442979</v>
      </c>
      <c r="L13" s="74" t="s">
        <v>47</v>
      </c>
    </row>
    <row r="14" spans="1:13" ht="16.5" customHeight="1" x14ac:dyDescent="0.25">
      <c r="A14" s="16">
        <v>13</v>
      </c>
      <c r="B14" s="16">
        <v>701</v>
      </c>
      <c r="C14" s="16">
        <v>7</v>
      </c>
      <c r="D14" s="41" t="s">
        <v>27</v>
      </c>
      <c r="E14" s="42">
        <v>1985.64</v>
      </c>
      <c r="F14" s="17">
        <f t="shared" si="0"/>
        <v>2184.2040000000002</v>
      </c>
      <c r="G14" s="18">
        <f>G13+150</f>
        <v>50450</v>
      </c>
      <c r="H14" s="73">
        <v>0</v>
      </c>
      <c r="I14" s="73">
        <f t="shared" si="1"/>
        <v>0</v>
      </c>
      <c r="J14" s="19">
        <f t="shared" si="2"/>
        <v>0</v>
      </c>
      <c r="K14" s="74">
        <f t="shared" si="3"/>
        <v>7644714.0000000009</v>
      </c>
      <c r="L14" s="74" t="s">
        <v>47</v>
      </c>
    </row>
    <row r="15" spans="1:13" ht="16.5" customHeight="1" x14ac:dyDescent="0.25">
      <c r="A15" s="16">
        <v>14</v>
      </c>
      <c r="B15" s="16">
        <v>703</v>
      </c>
      <c r="C15" s="16">
        <v>7</v>
      </c>
      <c r="D15" s="41" t="s">
        <v>26</v>
      </c>
      <c r="E15" s="42">
        <v>634.75</v>
      </c>
      <c r="F15" s="17">
        <f t="shared" si="0"/>
        <v>698.22500000000002</v>
      </c>
      <c r="G15" s="18">
        <f>G14</f>
        <v>50450</v>
      </c>
      <c r="H15" s="73">
        <v>0</v>
      </c>
      <c r="I15" s="73">
        <f t="shared" si="1"/>
        <v>0</v>
      </c>
      <c r="J15" s="19">
        <f t="shared" si="2"/>
        <v>0</v>
      </c>
      <c r="K15" s="74">
        <f t="shared" si="3"/>
        <v>2443787.5</v>
      </c>
      <c r="L15" s="74" t="s">
        <v>47</v>
      </c>
    </row>
    <row r="16" spans="1:13" ht="16.5" customHeight="1" x14ac:dyDescent="0.25">
      <c r="A16" s="16">
        <v>15</v>
      </c>
      <c r="B16" s="16">
        <v>704</v>
      </c>
      <c r="C16" s="16">
        <v>7</v>
      </c>
      <c r="D16" s="41" t="s">
        <v>26</v>
      </c>
      <c r="E16" s="42">
        <v>634.54</v>
      </c>
      <c r="F16" s="17">
        <f t="shared" si="0"/>
        <v>697.99400000000003</v>
      </c>
      <c r="G16" s="18">
        <f>G15</f>
        <v>50450</v>
      </c>
      <c r="H16" s="73">
        <v>0</v>
      </c>
      <c r="I16" s="73">
        <f t="shared" si="1"/>
        <v>0</v>
      </c>
      <c r="J16" s="19">
        <f t="shared" si="2"/>
        <v>0</v>
      </c>
      <c r="K16" s="74">
        <f t="shared" si="3"/>
        <v>2442979</v>
      </c>
      <c r="L16" s="74" t="s">
        <v>47</v>
      </c>
    </row>
    <row r="17" spans="1:13" ht="16.5" customHeight="1" x14ac:dyDescent="0.25">
      <c r="A17" s="16">
        <v>16</v>
      </c>
      <c r="B17" s="16">
        <v>801</v>
      </c>
      <c r="C17" s="16">
        <v>8</v>
      </c>
      <c r="D17" s="16" t="s">
        <v>25</v>
      </c>
      <c r="E17" s="42">
        <v>989.1</v>
      </c>
      <c r="F17" s="17">
        <f t="shared" si="0"/>
        <v>1088.0100000000002</v>
      </c>
      <c r="G17" s="18">
        <f>G16+150</f>
        <v>50600</v>
      </c>
      <c r="H17" s="73">
        <v>0</v>
      </c>
      <c r="I17" s="73">
        <f t="shared" si="1"/>
        <v>0</v>
      </c>
      <c r="J17" s="19">
        <f t="shared" si="2"/>
        <v>0</v>
      </c>
      <c r="K17" s="74">
        <f t="shared" si="3"/>
        <v>3808035.0000000009</v>
      </c>
      <c r="L17" s="74" t="s">
        <v>47</v>
      </c>
    </row>
    <row r="18" spans="1:13" ht="16.5" customHeight="1" x14ac:dyDescent="0.25">
      <c r="A18" s="16">
        <v>17</v>
      </c>
      <c r="B18" s="16">
        <v>802</v>
      </c>
      <c r="C18" s="16">
        <v>8</v>
      </c>
      <c r="D18" s="16" t="s">
        <v>25</v>
      </c>
      <c r="E18" s="42">
        <v>988.35</v>
      </c>
      <c r="F18" s="17">
        <f t="shared" si="0"/>
        <v>1087.1850000000002</v>
      </c>
      <c r="G18" s="18">
        <f>G17</f>
        <v>50600</v>
      </c>
      <c r="H18" s="73">
        <v>0</v>
      </c>
      <c r="I18" s="73">
        <f t="shared" si="1"/>
        <v>0</v>
      </c>
      <c r="J18" s="19">
        <f t="shared" si="2"/>
        <v>0</v>
      </c>
      <c r="K18" s="74">
        <f t="shared" si="3"/>
        <v>3805147.5000000005</v>
      </c>
      <c r="L18" s="74" t="s">
        <v>47</v>
      </c>
    </row>
    <row r="19" spans="1:13" ht="16.5" customHeight="1" x14ac:dyDescent="0.25">
      <c r="A19" s="16">
        <v>18</v>
      </c>
      <c r="B19" s="16">
        <v>803</v>
      </c>
      <c r="C19" s="16">
        <v>8</v>
      </c>
      <c r="D19" s="16" t="s">
        <v>26</v>
      </c>
      <c r="E19" s="42">
        <v>634.75</v>
      </c>
      <c r="F19" s="17">
        <f t="shared" si="0"/>
        <v>698.22500000000002</v>
      </c>
      <c r="G19" s="18">
        <f>G18</f>
        <v>50600</v>
      </c>
      <c r="H19" s="73">
        <v>0</v>
      </c>
      <c r="I19" s="73">
        <f t="shared" si="1"/>
        <v>0</v>
      </c>
      <c r="J19" s="19">
        <f t="shared" si="2"/>
        <v>0</v>
      </c>
      <c r="K19" s="74">
        <f t="shared" si="3"/>
        <v>2443787.5</v>
      </c>
      <c r="L19" s="74" t="s">
        <v>47</v>
      </c>
    </row>
    <row r="20" spans="1:13" ht="16.5" customHeight="1" x14ac:dyDescent="0.25">
      <c r="A20" s="16">
        <v>19</v>
      </c>
      <c r="B20" s="16">
        <v>901</v>
      </c>
      <c r="C20" s="16">
        <v>9</v>
      </c>
      <c r="D20" s="16" t="s">
        <v>25</v>
      </c>
      <c r="E20" s="42">
        <v>989.1</v>
      </c>
      <c r="F20" s="17">
        <f t="shared" si="0"/>
        <v>1088.0100000000002</v>
      </c>
      <c r="G20" s="18" t="e">
        <f>#REF!+150</f>
        <v>#REF!</v>
      </c>
      <c r="H20" s="73">
        <v>0</v>
      </c>
      <c r="I20" s="73">
        <f t="shared" si="1"/>
        <v>0</v>
      </c>
      <c r="J20" s="19">
        <f t="shared" si="2"/>
        <v>0</v>
      </c>
      <c r="K20" s="74">
        <f t="shared" si="3"/>
        <v>3808035.0000000009</v>
      </c>
      <c r="L20" s="74" t="s">
        <v>47</v>
      </c>
    </row>
    <row r="21" spans="1:13" ht="16.5" customHeight="1" x14ac:dyDescent="0.25">
      <c r="A21" s="16">
        <v>20</v>
      </c>
      <c r="B21" s="16">
        <v>902</v>
      </c>
      <c r="C21" s="20">
        <v>9</v>
      </c>
      <c r="D21" s="16" t="s">
        <v>25</v>
      </c>
      <c r="E21" s="42">
        <v>988.35</v>
      </c>
      <c r="F21" s="17">
        <f t="shared" si="0"/>
        <v>1087.1850000000002</v>
      </c>
      <c r="G21" s="18" t="e">
        <f>G20</f>
        <v>#REF!</v>
      </c>
      <c r="H21" s="73">
        <v>0</v>
      </c>
      <c r="I21" s="73">
        <f t="shared" si="1"/>
        <v>0</v>
      </c>
      <c r="J21" s="19">
        <f t="shared" si="2"/>
        <v>0</v>
      </c>
      <c r="K21" s="74">
        <f t="shared" si="3"/>
        <v>3805147.5000000005</v>
      </c>
      <c r="L21" s="74" t="s">
        <v>47</v>
      </c>
    </row>
    <row r="22" spans="1:13" ht="16.5" customHeight="1" x14ac:dyDescent="0.25">
      <c r="A22" s="16">
        <v>21</v>
      </c>
      <c r="B22" s="16">
        <v>903</v>
      </c>
      <c r="C22" s="20">
        <v>9</v>
      </c>
      <c r="D22" s="41" t="s">
        <v>26</v>
      </c>
      <c r="E22" s="42">
        <v>634.75</v>
      </c>
      <c r="F22" s="17">
        <f t="shared" si="0"/>
        <v>698.22500000000002</v>
      </c>
      <c r="G22" s="18" t="e">
        <f>G21</f>
        <v>#REF!</v>
      </c>
      <c r="H22" s="73">
        <v>0</v>
      </c>
      <c r="I22" s="73">
        <f t="shared" si="1"/>
        <v>0</v>
      </c>
      <c r="J22" s="19">
        <f t="shared" si="2"/>
        <v>0</v>
      </c>
      <c r="K22" s="74">
        <f t="shared" si="3"/>
        <v>2443787.5</v>
      </c>
      <c r="L22" s="74" t="s">
        <v>47</v>
      </c>
    </row>
    <row r="23" spans="1:13" ht="16.5" customHeight="1" x14ac:dyDescent="0.25">
      <c r="A23" s="16">
        <v>22</v>
      </c>
      <c r="B23" s="16">
        <v>1001</v>
      </c>
      <c r="C23" s="20">
        <v>10</v>
      </c>
      <c r="D23" s="16" t="s">
        <v>25</v>
      </c>
      <c r="E23" s="42">
        <v>989.1</v>
      </c>
      <c r="F23" s="17">
        <f t="shared" si="0"/>
        <v>1088.0100000000002</v>
      </c>
      <c r="G23" s="18" t="e">
        <f>#REF!+150</f>
        <v>#REF!</v>
      </c>
      <c r="H23" s="73">
        <v>0</v>
      </c>
      <c r="I23" s="73">
        <f t="shared" si="1"/>
        <v>0</v>
      </c>
      <c r="J23" s="19">
        <f t="shared" si="2"/>
        <v>0</v>
      </c>
      <c r="K23" s="74">
        <f t="shared" si="3"/>
        <v>3808035.0000000009</v>
      </c>
      <c r="L23" s="74" t="s">
        <v>47</v>
      </c>
    </row>
    <row r="24" spans="1:13" ht="16.5" customHeight="1" x14ac:dyDescent="0.25">
      <c r="A24" s="16">
        <v>23</v>
      </c>
      <c r="B24" s="21">
        <v>1002</v>
      </c>
      <c r="C24" s="22">
        <v>10</v>
      </c>
      <c r="D24" s="16" t="s">
        <v>25</v>
      </c>
      <c r="E24" s="42">
        <v>988.35</v>
      </c>
      <c r="F24" s="17">
        <f t="shared" si="0"/>
        <v>1087.1850000000002</v>
      </c>
      <c r="G24" s="18" t="e">
        <f>G23</f>
        <v>#REF!</v>
      </c>
      <c r="H24" s="73">
        <v>0</v>
      </c>
      <c r="I24" s="73">
        <f t="shared" si="1"/>
        <v>0</v>
      </c>
      <c r="J24" s="19">
        <f t="shared" si="2"/>
        <v>0</v>
      </c>
      <c r="K24" s="74">
        <f t="shared" si="3"/>
        <v>3805147.5000000005</v>
      </c>
      <c r="L24" s="74" t="s">
        <v>47</v>
      </c>
    </row>
    <row r="25" spans="1:13" ht="16.5" customHeight="1" x14ac:dyDescent="0.25">
      <c r="A25" s="16">
        <v>24</v>
      </c>
      <c r="B25" s="16">
        <v>1003</v>
      </c>
      <c r="C25" s="22">
        <v>10</v>
      </c>
      <c r="D25" s="16" t="s">
        <v>27</v>
      </c>
      <c r="E25" s="42">
        <v>1398.78</v>
      </c>
      <c r="F25" s="17">
        <f t="shared" si="0"/>
        <v>1538.6580000000001</v>
      </c>
      <c r="G25" s="18" t="e">
        <f>G24</f>
        <v>#REF!</v>
      </c>
      <c r="H25" s="73">
        <v>0</v>
      </c>
      <c r="I25" s="73">
        <f t="shared" si="1"/>
        <v>0</v>
      </c>
      <c r="J25" s="19">
        <f t="shared" si="2"/>
        <v>0</v>
      </c>
      <c r="K25" s="74">
        <f t="shared" si="3"/>
        <v>5385303</v>
      </c>
      <c r="L25" s="74" t="s">
        <v>47</v>
      </c>
    </row>
    <row r="26" spans="1:13" x14ac:dyDescent="0.25">
      <c r="A26" s="86" t="s">
        <v>4</v>
      </c>
      <c r="B26" s="87"/>
      <c r="C26" s="87"/>
      <c r="D26" s="88"/>
      <c r="E26" s="23">
        <f>SUM(E2:E25)</f>
        <v>21394.599999999995</v>
      </c>
      <c r="F26" s="23">
        <f>SUM(F2:F25)</f>
        <v>23534.060000000005</v>
      </c>
      <c r="G26" s="24"/>
      <c r="H26" s="76">
        <f>SUM(H2:H25)</f>
        <v>0</v>
      </c>
      <c r="I26" s="76">
        <f>SUM(I2:I25)</f>
        <v>0</v>
      </c>
      <c r="J26" s="19"/>
      <c r="K26" s="75">
        <f>SUM(K2:K25)</f>
        <v>82369210</v>
      </c>
      <c r="L26" s="74"/>
    </row>
    <row r="30" spans="1:13" x14ac:dyDescent="0.25">
      <c r="M30" t="s">
        <v>40</v>
      </c>
    </row>
  </sheetData>
  <mergeCells count="1">
    <mergeCell ref="A26:D2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N18"/>
  <sheetViews>
    <sheetView tabSelected="1" zoomScale="145" zoomScaleNormal="145" workbookViewId="0">
      <selection activeCell="G5" sqref="G5"/>
    </sheetView>
  </sheetViews>
  <sheetFormatPr defaultRowHeight="15" x14ac:dyDescent="0.25"/>
  <cols>
    <col min="1" max="1" width="9.140625" style="25"/>
    <col min="2" max="2" width="16.28515625" style="25" customWidth="1"/>
    <col min="3" max="3" width="14" style="25" customWidth="1"/>
    <col min="4" max="4" width="10.5703125" style="25" customWidth="1"/>
    <col min="5" max="5" width="11.140625" style="25" customWidth="1"/>
    <col min="6" max="6" width="11.85546875" style="25" customWidth="1"/>
    <col min="7" max="7" width="24" style="25" customWidth="1"/>
    <col min="8" max="8" width="22" style="25" customWidth="1"/>
    <col min="9" max="9" width="11" style="25" customWidth="1"/>
    <col min="10" max="10" width="19" style="25" customWidth="1"/>
    <col min="11" max="11" width="9.140625" style="25"/>
    <col min="12" max="12" width="17.28515625" style="25" bestFit="1" customWidth="1"/>
    <col min="13" max="13" width="9.140625" style="25"/>
    <col min="14" max="14" width="16.140625" style="25" customWidth="1"/>
    <col min="15" max="16384" width="9.140625" style="25"/>
  </cols>
  <sheetData>
    <row r="2" spans="1:14" ht="36.75" customHeight="1" x14ac:dyDescent="0.25">
      <c r="B2" s="43" t="s">
        <v>10</v>
      </c>
      <c r="C2" s="44" t="s">
        <v>2</v>
      </c>
      <c r="D2" s="45" t="s">
        <v>5</v>
      </c>
      <c r="E2" s="46" t="s">
        <v>6</v>
      </c>
      <c r="F2" s="46" t="s">
        <v>7</v>
      </c>
      <c r="G2" s="47" t="s">
        <v>37</v>
      </c>
      <c r="H2" s="48" t="s">
        <v>38</v>
      </c>
      <c r="I2" s="82"/>
      <c r="J2" s="49" t="s">
        <v>39</v>
      </c>
    </row>
    <row r="3" spans="1:14" s="28" customFormat="1" ht="36" customHeight="1" x14ac:dyDescent="0.25">
      <c r="A3" s="25"/>
      <c r="B3" s="60" t="s">
        <v>46</v>
      </c>
      <c r="C3" s="45" t="s">
        <v>49</v>
      </c>
      <c r="D3" s="79">
        <f>14+14</f>
        <v>28</v>
      </c>
      <c r="E3" s="80">
        <v>25711</v>
      </c>
      <c r="F3" s="81">
        <v>28282</v>
      </c>
      <c r="G3" s="63">
        <f>'Woodstock (Sale)'!H30</f>
        <v>1322440665</v>
      </c>
      <c r="H3" s="83">
        <f>'Woodstock (Sale)'!I30</f>
        <v>1454684731.5000002</v>
      </c>
      <c r="I3" s="64">
        <v>3500</v>
      </c>
      <c r="J3" s="64">
        <f>F3*I3</f>
        <v>98987000</v>
      </c>
    </row>
    <row r="4" spans="1:14" s="28" customFormat="1" ht="51" customHeight="1" x14ac:dyDescent="0.25">
      <c r="A4" s="25"/>
      <c r="B4" s="60" t="s">
        <v>47</v>
      </c>
      <c r="C4" s="45" t="s">
        <v>50</v>
      </c>
      <c r="D4" s="79">
        <f>20+4</f>
        <v>24</v>
      </c>
      <c r="E4" s="61">
        <f>'Woodstock (Rehab)'!E26</f>
        <v>21394.599999999995</v>
      </c>
      <c r="F4" s="62">
        <f>'Woodstock (Rehab)'!F26</f>
        <v>23534.060000000005</v>
      </c>
      <c r="G4" s="63">
        <v>0</v>
      </c>
      <c r="H4" s="64">
        <v>0</v>
      </c>
      <c r="I4" s="64">
        <v>3500</v>
      </c>
      <c r="J4" s="64">
        <f>F4*I4</f>
        <v>82369210.000000015</v>
      </c>
    </row>
    <row r="5" spans="1:14" ht="15.75" x14ac:dyDescent="0.25">
      <c r="B5" s="50" t="s">
        <v>4</v>
      </c>
      <c r="C5" s="51"/>
      <c r="D5" s="52">
        <f t="shared" ref="D5:J5" si="0">SUM(D3:D4)</f>
        <v>52</v>
      </c>
      <c r="E5" s="53">
        <f t="shared" si="0"/>
        <v>47105.599999999991</v>
      </c>
      <c r="F5" s="53">
        <f t="shared" si="0"/>
        <v>51816.060000000005</v>
      </c>
      <c r="G5" s="54">
        <f t="shared" si="0"/>
        <v>1322440665</v>
      </c>
      <c r="H5" s="84">
        <f t="shared" si="0"/>
        <v>1454684731.5000002</v>
      </c>
      <c r="I5" s="54"/>
      <c r="J5" s="54">
        <f t="shared" si="0"/>
        <v>181356210</v>
      </c>
      <c r="L5" s="10">
        <f>F5*3000</f>
        <v>155448180</v>
      </c>
    </row>
    <row r="7" spans="1:14" x14ac:dyDescent="0.25">
      <c r="L7" s="26"/>
    </row>
    <row r="10" spans="1:14" x14ac:dyDescent="0.25">
      <c r="J10" s="27"/>
    </row>
    <row r="11" spans="1:14" x14ac:dyDescent="0.25">
      <c r="J11" s="27"/>
    </row>
    <row r="12" spans="1:14" x14ac:dyDescent="0.25">
      <c r="J12" s="27"/>
    </row>
    <row r="13" spans="1:14" x14ac:dyDescent="0.25">
      <c r="J13" s="27"/>
    </row>
    <row r="14" spans="1:14" ht="15.75" thickBot="1" x14ac:dyDescent="0.3">
      <c r="J14" s="27"/>
    </row>
    <row r="15" spans="1:14" ht="15.75" thickBot="1" x14ac:dyDescent="0.3">
      <c r="L15" s="55">
        <v>755</v>
      </c>
      <c r="M15" s="25">
        <v>63110</v>
      </c>
      <c r="N15" s="25">
        <f>L15*M15</f>
        <v>47648050</v>
      </c>
    </row>
    <row r="16" spans="1:14" ht="15.75" thickBot="1" x14ac:dyDescent="0.3">
      <c r="L16" s="56">
        <v>754</v>
      </c>
      <c r="M16" s="25">
        <v>63110</v>
      </c>
      <c r="N16" s="25">
        <f t="shared" ref="N16:N17" si="1">L16*M16</f>
        <v>47584940</v>
      </c>
    </row>
    <row r="17" spans="12:14" ht="15.75" thickBot="1" x14ac:dyDescent="0.3">
      <c r="L17" s="56">
        <v>730</v>
      </c>
      <c r="M17" s="25">
        <v>63110</v>
      </c>
      <c r="N17" s="25">
        <f t="shared" si="1"/>
        <v>46070300</v>
      </c>
    </row>
    <row r="18" spans="12:14" x14ac:dyDescent="0.25">
      <c r="N18" s="26">
        <f>SUM(N15:N17)</f>
        <v>141303290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D13:AC30"/>
  <sheetViews>
    <sheetView workbookViewId="0">
      <selection activeCell="M30" sqref="M30"/>
    </sheetView>
  </sheetViews>
  <sheetFormatPr defaultRowHeight="15" x14ac:dyDescent="0.25"/>
  <sheetData>
    <row r="13" spans="4:29" x14ac:dyDescent="0.25">
      <c r="AC13" s="9"/>
    </row>
    <row r="15" spans="4:29" ht="16.5" x14ac:dyDescent="0.25">
      <c r="D15" s="11"/>
      <c r="E15" s="11"/>
      <c r="F15" s="11"/>
      <c r="G15" s="11"/>
      <c r="H15" s="11"/>
    </row>
    <row r="16" spans="4:29" ht="16.5" x14ac:dyDescent="0.25">
      <c r="D16" s="12"/>
      <c r="E16" s="12"/>
      <c r="F16" s="12"/>
      <c r="G16" s="12"/>
      <c r="H16" s="12"/>
    </row>
    <row r="23" spans="9:13" ht="15.75" thickBot="1" x14ac:dyDescent="0.3"/>
    <row r="24" spans="9:13" ht="17.25" thickBot="1" x14ac:dyDescent="0.3">
      <c r="I24" s="57">
        <v>1</v>
      </c>
      <c r="J24" s="57" t="s">
        <v>41</v>
      </c>
      <c r="K24" s="57">
        <v>58.95</v>
      </c>
      <c r="L24" s="59">
        <f>K24*10.764</f>
        <v>634.53779999999995</v>
      </c>
      <c r="M24" s="57">
        <v>2</v>
      </c>
    </row>
    <row r="25" spans="9:13" ht="17.25" thickBot="1" x14ac:dyDescent="0.3">
      <c r="I25" s="58">
        <v>2</v>
      </c>
      <c r="J25" s="58" t="s">
        <v>41</v>
      </c>
      <c r="K25" s="58">
        <v>58.97</v>
      </c>
      <c r="L25" s="59">
        <f t="shared" ref="L25:L29" si="0">K25*10.764</f>
        <v>634.75307999999995</v>
      </c>
      <c r="M25" s="58">
        <v>1</v>
      </c>
    </row>
    <row r="26" spans="9:13" ht="17.25" thickBot="1" x14ac:dyDescent="0.3">
      <c r="I26" s="57">
        <v>3</v>
      </c>
      <c r="J26" s="57" t="s">
        <v>41</v>
      </c>
      <c r="K26" s="57">
        <v>64.63</v>
      </c>
      <c r="L26" s="59">
        <f t="shared" si="0"/>
        <v>695.6773199999999</v>
      </c>
      <c r="M26" s="57">
        <v>6</v>
      </c>
    </row>
    <row r="27" spans="9:13" ht="17.25" thickBot="1" x14ac:dyDescent="0.3">
      <c r="I27" s="58">
        <v>4</v>
      </c>
      <c r="J27" s="58" t="s">
        <v>41</v>
      </c>
      <c r="K27" s="58">
        <v>64.650000000000006</v>
      </c>
      <c r="L27" s="59">
        <f t="shared" si="0"/>
        <v>695.89260000000002</v>
      </c>
      <c r="M27" s="58">
        <v>6</v>
      </c>
    </row>
    <row r="28" spans="9:13" ht="17.25" thickBot="1" x14ac:dyDescent="0.3">
      <c r="I28" s="57">
        <v>5</v>
      </c>
      <c r="J28" s="57" t="s">
        <v>42</v>
      </c>
      <c r="K28" s="57">
        <v>106.82</v>
      </c>
      <c r="L28" s="59">
        <f t="shared" si="0"/>
        <v>1149.8104799999999</v>
      </c>
      <c r="M28" s="57">
        <v>7</v>
      </c>
    </row>
    <row r="29" spans="9:13" ht="17.25" thickBot="1" x14ac:dyDescent="0.3">
      <c r="I29" s="58">
        <v>6</v>
      </c>
      <c r="J29" s="58" t="s">
        <v>42</v>
      </c>
      <c r="K29" s="58">
        <v>106.84</v>
      </c>
      <c r="L29" s="59">
        <f t="shared" si="0"/>
        <v>1150.02576</v>
      </c>
      <c r="M29" s="58">
        <v>7</v>
      </c>
    </row>
    <row r="30" spans="9:13" x14ac:dyDescent="0.25">
      <c r="M30" s="9">
        <f>SUM(M24:M29)</f>
        <v>29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52"/>
  <sheetViews>
    <sheetView topLeftCell="A10" workbookViewId="0">
      <selection activeCell="C22" sqref="C22:C24"/>
    </sheetView>
  </sheetViews>
  <sheetFormatPr defaultRowHeight="16.5" x14ac:dyDescent="0.3"/>
  <cols>
    <col min="1" max="1" width="19.5703125" style="34" bestFit="1" customWidth="1"/>
    <col min="2" max="2" width="9.140625" style="34"/>
    <col min="3" max="3" width="9.140625" style="36"/>
    <col min="4" max="6" width="9.140625" style="38"/>
    <col min="7" max="16384" width="9.140625" style="34"/>
  </cols>
  <sheetData>
    <row r="1" spans="1:6" x14ac:dyDescent="0.3">
      <c r="A1" s="33"/>
    </row>
    <row r="2" spans="1:6" x14ac:dyDescent="0.3">
      <c r="A2" s="33" t="s">
        <v>18</v>
      </c>
    </row>
    <row r="3" spans="1:6" x14ac:dyDescent="0.3">
      <c r="A3" s="33" t="s">
        <v>19</v>
      </c>
      <c r="B3" s="34">
        <v>1</v>
      </c>
      <c r="C3" s="36" t="s">
        <v>25</v>
      </c>
      <c r="D3" s="38">
        <v>91.89</v>
      </c>
      <c r="E3" s="39">
        <f>D3*10.764</f>
        <v>989.10395999999992</v>
      </c>
      <c r="F3" s="70">
        <v>989.1</v>
      </c>
    </row>
    <row r="4" spans="1:6" x14ac:dyDescent="0.3">
      <c r="A4" s="33"/>
      <c r="B4" s="34">
        <v>2</v>
      </c>
      <c r="C4" s="36" t="s">
        <v>26</v>
      </c>
      <c r="D4" s="38">
        <v>66.91</v>
      </c>
      <c r="E4" s="39">
        <f t="shared" ref="E4:E51" si="0">D4*10.764</f>
        <v>720.2192399999999</v>
      </c>
      <c r="F4" s="70">
        <v>720.22</v>
      </c>
    </row>
    <row r="5" spans="1:6" x14ac:dyDescent="0.3">
      <c r="B5" s="34">
        <v>3</v>
      </c>
      <c r="C5" s="36" t="s">
        <v>16</v>
      </c>
      <c r="D5" s="38">
        <v>41.43</v>
      </c>
      <c r="E5" s="39">
        <f t="shared" si="0"/>
        <v>445.95251999999999</v>
      </c>
      <c r="F5" s="70">
        <v>445.95</v>
      </c>
    </row>
    <row r="6" spans="1:6" x14ac:dyDescent="0.3">
      <c r="B6" s="34">
        <v>4</v>
      </c>
      <c r="C6" s="36" t="s">
        <v>26</v>
      </c>
      <c r="D6" s="38">
        <v>58.95</v>
      </c>
      <c r="E6" s="39">
        <f t="shared" si="0"/>
        <v>634.53779999999995</v>
      </c>
      <c r="F6" s="70">
        <v>634.54</v>
      </c>
    </row>
    <row r="7" spans="1:6" x14ac:dyDescent="0.3">
      <c r="E7" s="39"/>
      <c r="F7" s="40"/>
    </row>
    <row r="8" spans="1:6" x14ac:dyDescent="0.3">
      <c r="E8" s="39"/>
      <c r="F8" s="40"/>
    </row>
    <row r="9" spans="1:6" x14ac:dyDescent="0.3">
      <c r="A9" s="33" t="s">
        <v>20</v>
      </c>
      <c r="E9" s="39"/>
      <c r="F9" s="40"/>
    </row>
    <row r="10" spans="1:6" x14ac:dyDescent="0.3">
      <c r="A10" s="33" t="s">
        <v>22</v>
      </c>
      <c r="B10" s="34">
        <v>1</v>
      </c>
      <c r="C10" s="36" t="s">
        <v>25</v>
      </c>
      <c r="D10" s="38">
        <v>91.89</v>
      </c>
      <c r="E10" s="39">
        <f t="shared" si="0"/>
        <v>989.10395999999992</v>
      </c>
      <c r="F10" s="70">
        <v>989.1</v>
      </c>
    </row>
    <row r="11" spans="1:6" x14ac:dyDescent="0.3">
      <c r="B11" s="35">
        <v>2</v>
      </c>
      <c r="C11" s="36" t="s">
        <v>21</v>
      </c>
      <c r="D11" s="38">
        <v>115.58</v>
      </c>
      <c r="E11" s="39">
        <f t="shared" si="0"/>
        <v>1244.10312</v>
      </c>
      <c r="F11" s="70">
        <v>1244.0999999999999</v>
      </c>
    </row>
    <row r="12" spans="1:6" x14ac:dyDescent="0.3">
      <c r="B12" s="34">
        <v>3</v>
      </c>
      <c r="C12" s="36" t="s">
        <v>26</v>
      </c>
      <c r="D12" s="38">
        <v>58.97</v>
      </c>
      <c r="E12" s="39">
        <f t="shared" si="0"/>
        <v>634.75307999999995</v>
      </c>
      <c r="F12" s="70">
        <v>634.75</v>
      </c>
    </row>
    <row r="13" spans="1:6" x14ac:dyDescent="0.3">
      <c r="A13" s="33"/>
      <c r="B13" s="34">
        <v>4</v>
      </c>
      <c r="C13" s="36" t="s">
        <v>26</v>
      </c>
      <c r="D13" s="38">
        <v>58.95</v>
      </c>
      <c r="E13" s="39">
        <f t="shared" si="0"/>
        <v>634.53779999999995</v>
      </c>
      <c r="F13" s="70">
        <v>634.54</v>
      </c>
    </row>
    <row r="14" spans="1:6" x14ac:dyDescent="0.3">
      <c r="E14" s="39"/>
      <c r="F14" s="40"/>
    </row>
    <row r="15" spans="1:6" x14ac:dyDescent="0.3">
      <c r="A15" s="33" t="s">
        <v>23</v>
      </c>
      <c r="E15" s="39"/>
      <c r="F15" s="40"/>
    </row>
    <row r="16" spans="1:6" x14ac:dyDescent="0.3">
      <c r="A16" s="33" t="s">
        <v>24</v>
      </c>
      <c r="B16" s="34">
        <v>1</v>
      </c>
      <c r="C16" s="36" t="s">
        <v>25</v>
      </c>
      <c r="D16" s="38">
        <v>91.89</v>
      </c>
      <c r="E16" s="39">
        <f t="shared" si="0"/>
        <v>989.10395999999992</v>
      </c>
      <c r="F16" s="70">
        <v>989.1</v>
      </c>
    </row>
    <row r="17" spans="1:6" x14ac:dyDescent="0.3">
      <c r="B17" s="34">
        <v>2</v>
      </c>
      <c r="C17" s="36" t="s">
        <v>25</v>
      </c>
      <c r="D17" s="38">
        <v>91.82</v>
      </c>
      <c r="E17" s="39">
        <f t="shared" si="0"/>
        <v>988.35047999999983</v>
      </c>
      <c r="F17" s="70">
        <v>988.35</v>
      </c>
    </row>
    <row r="18" spans="1:6" x14ac:dyDescent="0.3">
      <c r="B18" s="34">
        <v>3</v>
      </c>
      <c r="C18" s="36" t="s">
        <v>26</v>
      </c>
      <c r="D18" s="38">
        <v>58.97</v>
      </c>
      <c r="E18" s="39">
        <f t="shared" si="0"/>
        <v>634.75307999999995</v>
      </c>
      <c r="F18" s="70">
        <v>634.75</v>
      </c>
    </row>
    <row r="19" spans="1:6" x14ac:dyDescent="0.3">
      <c r="B19" s="34">
        <v>4</v>
      </c>
      <c r="C19" s="36" t="s">
        <v>26</v>
      </c>
      <c r="D19" s="38">
        <v>58.95</v>
      </c>
      <c r="E19" s="39">
        <f t="shared" si="0"/>
        <v>634.53779999999995</v>
      </c>
      <c r="F19" s="70">
        <v>634.54</v>
      </c>
    </row>
    <row r="20" spans="1:6" x14ac:dyDescent="0.3">
      <c r="E20" s="39"/>
      <c r="F20" s="70"/>
    </row>
    <row r="21" spans="1:6" x14ac:dyDescent="0.3">
      <c r="A21" s="33" t="s">
        <v>28</v>
      </c>
      <c r="E21" s="39"/>
      <c r="F21" s="70"/>
    </row>
    <row r="22" spans="1:6" x14ac:dyDescent="0.3">
      <c r="A22" s="33" t="s">
        <v>29</v>
      </c>
      <c r="B22" s="34">
        <v>1</v>
      </c>
      <c r="C22" s="37" t="s">
        <v>27</v>
      </c>
      <c r="D22" s="38">
        <v>184.47</v>
      </c>
      <c r="E22" s="39">
        <f t="shared" si="0"/>
        <v>1985.6350799999998</v>
      </c>
      <c r="F22" s="70">
        <v>1985.64</v>
      </c>
    </row>
    <row r="23" spans="1:6" x14ac:dyDescent="0.3">
      <c r="B23" s="34">
        <v>3</v>
      </c>
      <c r="C23" s="37" t="s">
        <v>26</v>
      </c>
      <c r="D23" s="38">
        <v>58.97</v>
      </c>
      <c r="E23" s="39">
        <f t="shared" si="0"/>
        <v>634.75307999999995</v>
      </c>
      <c r="F23" s="70">
        <v>634.75</v>
      </c>
    </row>
    <row r="24" spans="1:6" x14ac:dyDescent="0.3">
      <c r="B24" s="34">
        <v>4</v>
      </c>
      <c r="C24" s="37" t="s">
        <v>26</v>
      </c>
      <c r="D24" s="38">
        <v>58.95</v>
      </c>
      <c r="E24" s="39">
        <f t="shared" si="0"/>
        <v>634.53779999999995</v>
      </c>
      <c r="F24" s="70">
        <v>634.54</v>
      </c>
    </row>
    <row r="25" spans="1:6" x14ac:dyDescent="0.3">
      <c r="A25" s="33"/>
      <c r="E25" s="39"/>
      <c r="F25" s="70"/>
    </row>
    <row r="26" spans="1:6" x14ac:dyDescent="0.3">
      <c r="A26" s="33" t="s">
        <v>30</v>
      </c>
      <c r="E26" s="39"/>
      <c r="F26" s="70"/>
    </row>
    <row r="27" spans="1:6" x14ac:dyDescent="0.3">
      <c r="A27" s="33" t="s">
        <v>22</v>
      </c>
      <c r="B27" s="34">
        <v>1</v>
      </c>
      <c r="C27" s="36" t="s">
        <v>25</v>
      </c>
      <c r="D27" s="38">
        <v>91.89</v>
      </c>
      <c r="E27" s="39">
        <f t="shared" si="0"/>
        <v>989.10395999999992</v>
      </c>
      <c r="F27" s="70">
        <v>989.1</v>
      </c>
    </row>
    <row r="28" spans="1:6" x14ac:dyDescent="0.3">
      <c r="B28" s="34">
        <v>2</v>
      </c>
      <c r="C28" s="36" t="s">
        <v>25</v>
      </c>
      <c r="D28" s="38">
        <v>91.82</v>
      </c>
      <c r="E28" s="39">
        <f t="shared" si="0"/>
        <v>988.35047999999983</v>
      </c>
      <c r="F28" s="70">
        <v>988.35</v>
      </c>
    </row>
    <row r="29" spans="1:6" x14ac:dyDescent="0.3">
      <c r="B29" s="34">
        <v>3</v>
      </c>
      <c r="C29" s="37" t="s">
        <v>26</v>
      </c>
      <c r="D29" s="38">
        <v>58.97</v>
      </c>
      <c r="E29" s="39">
        <f t="shared" si="0"/>
        <v>634.75307999999995</v>
      </c>
      <c r="F29" s="70">
        <v>634.75</v>
      </c>
    </row>
    <row r="30" spans="1:6" x14ac:dyDescent="0.3">
      <c r="B30" s="34">
        <v>4</v>
      </c>
      <c r="C30" s="37" t="s">
        <v>26</v>
      </c>
      <c r="D30" s="38">
        <v>58.95</v>
      </c>
      <c r="E30" s="39">
        <f t="shared" si="0"/>
        <v>634.53779999999995</v>
      </c>
      <c r="F30" s="70">
        <v>634.54</v>
      </c>
    </row>
    <row r="31" spans="1:6" x14ac:dyDescent="0.3">
      <c r="E31" s="39"/>
      <c r="F31" s="70"/>
    </row>
    <row r="32" spans="1:6" x14ac:dyDescent="0.3">
      <c r="A32" s="33" t="s">
        <v>31</v>
      </c>
      <c r="E32" s="39"/>
      <c r="F32" s="70"/>
    </row>
    <row r="33" spans="1:6" x14ac:dyDescent="0.3">
      <c r="A33" s="33" t="s">
        <v>29</v>
      </c>
      <c r="B33" s="34">
        <v>1</v>
      </c>
      <c r="C33" s="36" t="s">
        <v>25</v>
      </c>
      <c r="D33" s="38">
        <v>91.89</v>
      </c>
      <c r="E33" s="39">
        <f t="shared" si="0"/>
        <v>989.10395999999992</v>
      </c>
      <c r="F33" s="70">
        <v>989.1</v>
      </c>
    </row>
    <row r="34" spans="1:6" x14ac:dyDescent="0.3">
      <c r="B34" s="34">
        <v>2</v>
      </c>
      <c r="C34" s="36" t="s">
        <v>25</v>
      </c>
      <c r="D34" s="38">
        <v>91.82</v>
      </c>
      <c r="E34" s="39">
        <f t="shared" si="0"/>
        <v>988.35047999999983</v>
      </c>
      <c r="F34" s="70">
        <v>988.35</v>
      </c>
    </row>
    <row r="35" spans="1:6" x14ac:dyDescent="0.3">
      <c r="B35" s="34">
        <v>3</v>
      </c>
      <c r="C35" s="36" t="s">
        <v>32</v>
      </c>
      <c r="D35" s="38">
        <v>129.94999999999999</v>
      </c>
      <c r="E35" s="39">
        <f t="shared" si="0"/>
        <v>1398.7817999999997</v>
      </c>
      <c r="F35" s="70">
        <v>1398.78</v>
      </c>
    </row>
    <row r="36" spans="1:6" x14ac:dyDescent="0.3">
      <c r="C36" s="37"/>
      <c r="E36" s="39"/>
      <c r="F36" s="70"/>
    </row>
    <row r="37" spans="1:6" x14ac:dyDescent="0.3">
      <c r="A37" s="33" t="s">
        <v>33</v>
      </c>
      <c r="C37" s="37"/>
      <c r="E37" s="39"/>
      <c r="F37" s="70"/>
    </row>
    <row r="38" spans="1:6" x14ac:dyDescent="0.3">
      <c r="A38" s="33" t="s">
        <v>22</v>
      </c>
      <c r="B38" s="34">
        <v>1</v>
      </c>
      <c r="C38" s="36" t="s">
        <v>25</v>
      </c>
      <c r="D38" s="38">
        <v>106.82</v>
      </c>
      <c r="E38" s="39">
        <f t="shared" si="0"/>
        <v>1149.8104799999999</v>
      </c>
      <c r="F38" s="70">
        <v>1149.81</v>
      </c>
    </row>
    <row r="39" spans="1:6" x14ac:dyDescent="0.3">
      <c r="B39" s="34">
        <v>2</v>
      </c>
      <c r="C39" s="36" t="s">
        <v>25</v>
      </c>
      <c r="D39" s="38">
        <v>106.84</v>
      </c>
      <c r="E39" s="39">
        <f t="shared" si="0"/>
        <v>1150.02576</v>
      </c>
      <c r="F39" s="70">
        <v>1150.03</v>
      </c>
    </row>
    <row r="40" spans="1:6" x14ac:dyDescent="0.3">
      <c r="B40" s="34">
        <v>3</v>
      </c>
      <c r="C40" s="36" t="s">
        <v>26</v>
      </c>
      <c r="D40" s="38">
        <v>64.45</v>
      </c>
      <c r="E40" s="39">
        <f t="shared" si="0"/>
        <v>693.73979999999995</v>
      </c>
      <c r="F40" s="70">
        <v>693.74</v>
      </c>
    </row>
    <row r="41" spans="1:6" x14ac:dyDescent="0.3">
      <c r="B41" s="34">
        <v>4</v>
      </c>
      <c r="C41" s="36" t="s">
        <v>26</v>
      </c>
      <c r="D41" s="38">
        <v>64.63</v>
      </c>
      <c r="E41" s="39">
        <f t="shared" si="0"/>
        <v>695.6773199999999</v>
      </c>
      <c r="F41" s="70">
        <v>695.68</v>
      </c>
    </row>
    <row r="42" spans="1:6" x14ac:dyDescent="0.3">
      <c r="E42" s="39"/>
      <c r="F42" s="70"/>
    </row>
    <row r="43" spans="1:6" x14ac:dyDescent="0.3">
      <c r="A43" s="33" t="s">
        <v>34</v>
      </c>
      <c r="E43" s="39"/>
      <c r="F43" s="70"/>
    </row>
    <row r="44" spans="1:6" x14ac:dyDescent="0.3">
      <c r="A44" s="33" t="s">
        <v>22</v>
      </c>
      <c r="B44" s="34">
        <v>1</v>
      </c>
      <c r="C44" s="36" t="s">
        <v>25</v>
      </c>
      <c r="D44" s="38">
        <v>106.82</v>
      </c>
      <c r="E44" s="39">
        <f t="shared" si="0"/>
        <v>1149.8104799999999</v>
      </c>
      <c r="F44" s="70">
        <v>1149.81</v>
      </c>
    </row>
    <row r="45" spans="1:6" x14ac:dyDescent="0.3">
      <c r="B45" s="34">
        <v>2</v>
      </c>
      <c r="C45" s="36" t="s">
        <v>25</v>
      </c>
      <c r="D45" s="38">
        <v>106.84</v>
      </c>
      <c r="E45" s="39">
        <f t="shared" si="0"/>
        <v>1150.02576</v>
      </c>
      <c r="F45" s="70">
        <v>1150.03</v>
      </c>
    </row>
    <row r="46" spans="1:6" x14ac:dyDescent="0.3">
      <c r="B46" s="34">
        <v>3</v>
      </c>
      <c r="C46" s="36" t="s">
        <v>26</v>
      </c>
      <c r="D46" s="38">
        <v>64.650000000000006</v>
      </c>
      <c r="E46" s="39">
        <f t="shared" si="0"/>
        <v>695.89260000000002</v>
      </c>
      <c r="F46" s="70">
        <v>695.89</v>
      </c>
    </row>
    <row r="47" spans="1:6" x14ac:dyDescent="0.3">
      <c r="B47" s="34">
        <v>4</v>
      </c>
      <c r="C47" s="36" t="s">
        <v>26</v>
      </c>
      <c r="D47" s="38">
        <v>64.63</v>
      </c>
      <c r="E47" s="39">
        <f t="shared" si="0"/>
        <v>695.6773199999999</v>
      </c>
      <c r="F47" s="70">
        <v>695.68</v>
      </c>
    </row>
    <row r="48" spans="1:6" x14ac:dyDescent="0.3">
      <c r="E48" s="39"/>
      <c r="F48" s="70"/>
    </row>
    <row r="49" spans="1:6" x14ac:dyDescent="0.3">
      <c r="A49" s="33" t="s">
        <v>35</v>
      </c>
      <c r="E49" s="39"/>
      <c r="F49" s="70"/>
    </row>
    <row r="50" spans="1:6" x14ac:dyDescent="0.3">
      <c r="A50" s="34" t="s">
        <v>36</v>
      </c>
      <c r="B50" s="34">
        <v>1</v>
      </c>
      <c r="C50" s="36" t="s">
        <v>25</v>
      </c>
      <c r="D50" s="38">
        <v>106.82</v>
      </c>
      <c r="E50" s="39">
        <f t="shared" si="0"/>
        <v>1149.8104799999999</v>
      </c>
      <c r="F50" s="70">
        <v>1149.81</v>
      </c>
    </row>
    <row r="51" spans="1:6" x14ac:dyDescent="0.3">
      <c r="B51" s="34">
        <v>2</v>
      </c>
      <c r="C51" s="36" t="s">
        <v>25</v>
      </c>
      <c r="D51" s="38">
        <v>106.84</v>
      </c>
      <c r="E51" s="39">
        <f t="shared" si="0"/>
        <v>1150.02576</v>
      </c>
      <c r="F51" s="70">
        <v>1150.03</v>
      </c>
    </row>
    <row r="52" spans="1:6" x14ac:dyDescent="0.3">
      <c r="F52" s="70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8"/>
  <sheetViews>
    <sheetView topLeftCell="A10" workbookViewId="0">
      <selection activeCell="J39" sqref="J39"/>
    </sheetView>
  </sheetViews>
  <sheetFormatPr defaultRowHeight="15" x14ac:dyDescent="0.25"/>
  <cols>
    <col min="2" max="3" width="14.7109375" customWidth="1"/>
    <col min="6" max="6" width="18" bestFit="1" customWidth="1"/>
    <col min="7" max="9" width="14.28515625" customWidth="1"/>
    <col min="10" max="10" width="19.85546875" customWidth="1"/>
    <col min="11" max="11" width="11.5703125" bestFit="1" customWidth="1"/>
    <col min="13" max="13" width="14.28515625" bestFit="1" customWidth="1"/>
    <col min="14" max="14" width="12.5703125" bestFit="1" customWidth="1"/>
  </cols>
  <sheetData>
    <row r="1" spans="1:15" x14ac:dyDescent="0.25">
      <c r="B1" s="8" t="s">
        <v>44</v>
      </c>
    </row>
    <row r="3" spans="1:15" s="28" customFormat="1" x14ac:dyDescent="0.25">
      <c r="B3" s="25">
        <v>1502</v>
      </c>
      <c r="C3" s="25"/>
      <c r="D3" s="25">
        <v>2291</v>
      </c>
      <c r="E3" s="25">
        <v>0</v>
      </c>
      <c r="F3" s="26">
        <v>100300000</v>
      </c>
      <c r="G3" s="27">
        <f>F3/D3</f>
        <v>43780.008729812311</v>
      </c>
      <c r="H3" s="26">
        <v>6018000</v>
      </c>
      <c r="I3" s="25">
        <v>30000</v>
      </c>
      <c r="J3" s="27">
        <f>F3+H3+I3</f>
        <v>106348000</v>
      </c>
      <c r="K3" s="27">
        <f>J3/D3</f>
        <v>46419.903972064603</v>
      </c>
      <c r="L3" s="25"/>
      <c r="M3" s="25"/>
    </row>
    <row r="4" spans="1:15" s="4" customFormat="1" x14ac:dyDescent="0.25">
      <c r="B4">
        <v>701</v>
      </c>
      <c r="C4">
        <v>214.84</v>
      </c>
      <c r="D4">
        <f>C4*10.764</f>
        <v>2312.5377599999997</v>
      </c>
      <c r="E4"/>
      <c r="F4" s="3">
        <v>113300000</v>
      </c>
      <c r="G4" s="7">
        <f t="shared" ref="G4:G14" si="0">F4/D4</f>
        <v>48993.794592136743</v>
      </c>
      <c r="H4" s="3">
        <v>6798000</v>
      </c>
      <c r="I4">
        <v>30000</v>
      </c>
      <c r="J4" s="7">
        <f>F4+H4+I4</f>
        <v>120128000</v>
      </c>
      <c r="K4" s="27">
        <f>J4/D4</f>
        <v>51946.395028810257</v>
      </c>
      <c r="L4"/>
      <c r="M4"/>
    </row>
    <row r="5" spans="1:15" s="4" customFormat="1" x14ac:dyDescent="0.25">
      <c r="B5" s="1">
        <v>1501</v>
      </c>
      <c r="C5" s="1">
        <v>367.72</v>
      </c>
      <c r="D5">
        <f>C5*10.764</f>
        <v>3958.1380800000002</v>
      </c>
      <c r="E5" s="1"/>
      <c r="F5" s="2">
        <v>230000000</v>
      </c>
      <c r="G5" s="27">
        <f t="shared" si="0"/>
        <v>58108.129466771912</v>
      </c>
      <c r="H5" s="2"/>
      <c r="I5" s="25">
        <v>30000</v>
      </c>
      <c r="J5" s="27">
        <f t="shared" ref="J5:J12" si="1">F5+H5+I5</f>
        <v>230030000</v>
      </c>
      <c r="K5" s="27">
        <f t="shared" ref="K5:K13" si="2">J5/D5</f>
        <v>58115.708788006705</v>
      </c>
      <c r="L5"/>
      <c r="M5"/>
    </row>
    <row r="6" spans="1:15" s="4" customFormat="1" x14ac:dyDescent="0.25">
      <c r="A6" s="65" t="s">
        <v>43</v>
      </c>
      <c r="B6" s="66">
        <v>601</v>
      </c>
      <c r="C6" s="66">
        <v>229.07</v>
      </c>
      <c r="D6" s="65">
        <f>C6*10.764</f>
        <v>2465.70948</v>
      </c>
      <c r="E6" s="66"/>
      <c r="F6" s="67">
        <v>92700000</v>
      </c>
      <c r="G6" s="68">
        <f t="shared" si="0"/>
        <v>37595.670030031273</v>
      </c>
      <c r="H6" s="67">
        <v>5562000</v>
      </c>
      <c r="I6" s="69">
        <v>30000</v>
      </c>
      <c r="J6" s="68">
        <f t="shared" si="1"/>
        <v>98292000</v>
      </c>
      <c r="K6" s="68">
        <f t="shared" si="2"/>
        <v>39863.577115338019</v>
      </c>
      <c r="L6" s="65"/>
      <c r="M6"/>
    </row>
    <row r="7" spans="1:15" s="4" customFormat="1" x14ac:dyDescent="0.25">
      <c r="B7" s="1">
        <v>402</v>
      </c>
      <c r="C7" s="1">
        <v>47.83</v>
      </c>
      <c r="D7">
        <f>C7*10.764</f>
        <v>514.84211999999991</v>
      </c>
      <c r="E7" s="1"/>
      <c r="F7" s="2">
        <v>11000000</v>
      </c>
      <c r="G7" s="27">
        <f t="shared" si="0"/>
        <v>21365.773258800196</v>
      </c>
      <c r="H7" s="2"/>
      <c r="I7" s="25">
        <v>30000</v>
      </c>
      <c r="J7" s="27">
        <f t="shared" si="1"/>
        <v>11030000</v>
      </c>
      <c r="K7" s="27">
        <f t="shared" si="2"/>
        <v>21424.043549506016</v>
      </c>
      <c r="L7"/>
      <c r="M7"/>
    </row>
    <row r="8" spans="1:15" s="4" customFormat="1" x14ac:dyDescent="0.25">
      <c r="B8">
        <v>801</v>
      </c>
      <c r="C8"/>
      <c r="D8">
        <v>720</v>
      </c>
      <c r="E8"/>
      <c r="F8">
        <v>29250000</v>
      </c>
      <c r="G8" s="27">
        <f t="shared" si="0"/>
        <v>40625</v>
      </c>
      <c r="H8"/>
      <c r="I8" s="25">
        <v>30000</v>
      </c>
      <c r="J8" s="27">
        <f t="shared" si="1"/>
        <v>29280000</v>
      </c>
      <c r="K8" s="27">
        <f t="shared" si="2"/>
        <v>40666.666666666664</v>
      </c>
      <c r="L8"/>
      <c r="M8"/>
    </row>
    <row r="9" spans="1:15" s="4" customFormat="1" x14ac:dyDescent="0.25">
      <c r="B9">
        <v>302</v>
      </c>
      <c r="C9">
        <v>95.46</v>
      </c>
      <c r="D9">
        <f>C9*10.764</f>
        <v>1027.53144</v>
      </c>
      <c r="E9"/>
      <c r="F9" s="3">
        <v>60000000</v>
      </c>
      <c r="G9" s="27">
        <f t="shared" si="0"/>
        <v>58392.373862545755</v>
      </c>
      <c r="H9"/>
      <c r="I9" s="25">
        <v>30000</v>
      </c>
      <c r="J9" s="27">
        <f t="shared" si="1"/>
        <v>60030000</v>
      </c>
      <c r="K9" s="27">
        <f t="shared" si="2"/>
        <v>58421.570049477028</v>
      </c>
      <c r="L9"/>
      <c r="M9"/>
    </row>
    <row r="10" spans="1:15" s="4" customFormat="1" x14ac:dyDescent="0.25">
      <c r="B10" s="1">
        <v>1202</v>
      </c>
      <c r="C10" s="66">
        <f>D10/10.764</f>
        <v>113.24786324786325</v>
      </c>
      <c r="D10" s="1">
        <v>1219</v>
      </c>
      <c r="E10" s="29"/>
      <c r="F10" s="2">
        <v>58500000</v>
      </c>
      <c r="G10" s="27">
        <f t="shared" si="0"/>
        <v>47990.155865463494</v>
      </c>
      <c r="H10" s="2"/>
      <c r="I10" s="25">
        <v>30000</v>
      </c>
      <c r="J10" s="27">
        <f t="shared" si="1"/>
        <v>58530000</v>
      </c>
      <c r="K10" s="27">
        <f t="shared" si="2"/>
        <v>48014.766201804756</v>
      </c>
      <c r="L10"/>
      <c r="M10"/>
    </row>
    <row r="11" spans="1:15" s="4" customFormat="1" ht="16.5" x14ac:dyDescent="0.25">
      <c r="B11" s="66">
        <v>1503</v>
      </c>
      <c r="C11" s="66">
        <f>D11/10.764</f>
        <v>114.45559271646229</v>
      </c>
      <c r="D11" s="66">
        <v>1232</v>
      </c>
      <c r="E11" s="71"/>
      <c r="F11" s="67">
        <v>61600000</v>
      </c>
      <c r="G11" s="68">
        <f t="shared" si="0"/>
        <v>50000</v>
      </c>
      <c r="H11" s="67"/>
      <c r="I11" s="69">
        <v>30000</v>
      </c>
      <c r="J11" s="68">
        <f t="shared" si="1"/>
        <v>61630000</v>
      </c>
      <c r="K11" s="68">
        <f t="shared" si="2"/>
        <v>50024.35064935065</v>
      </c>
      <c r="L11"/>
      <c r="M11"/>
      <c r="N11" s="5"/>
      <c r="O11" s="6"/>
    </row>
    <row r="12" spans="1:15" s="4" customFormat="1" x14ac:dyDescent="0.25">
      <c r="B12" s="66">
        <v>1302</v>
      </c>
      <c r="C12" s="66">
        <f>D12/10.764</f>
        <v>106.65180230397623</v>
      </c>
      <c r="D12" s="66">
        <v>1148</v>
      </c>
      <c r="E12" s="71"/>
      <c r="F12" s="67">
        <v>58500000</v>
      </c>
      <c r="G12" s="68">
        <f t="shared" si="0"/>
        <v>50958.188153310104</v>
      </c>
      <c r="H12" s="67"/>
      <c r="I12" s="69">
        <v>30000</v>
      </c>
      <c r="J12" s="72">
        <f t="shared" si="1"/>
        <v>58530000</v>
      </c>
      <c r="K12" s="68">
        <f t="shared" si="2"/>
        <v>50984.320557491286</v>
      </c>
      <c r="L12"/>
      <c r="M12"/>
    </row>
    <row r="13" spans="1:15" s="4" customFormat="1" x14ac:dyDescent="0.25">
      <c r="B13" s="1"/>
      <c r="C13" s="1"/>
      <c r="D13" s="1"/>
      <c r="E13" s="29"/>
      <c r="F13" s="2"/>
      <c r="G13" s="27" t="e">
        <f t="shared" si="0"/>
        <v>#DIV/0!</v>
      </c>
      <c r="H13" s="2"/>
      <c r="I13" s="25">
        <v>30000</v>
      </c>
      <c r="J13" s="7"/>
      <c r="K13" s="27" t="e">
        <f t="shared" si="2"/>
        <v>#DIV/0!</v>
      </c>
      <c r="L13"/>
      <c r="M13"/>
    </row>
    <row r="14" spans="1:15" s="4" customFormat="1" x14ac:dyDescent="0.25">
      <c r="B14" s="1"/>
      <c r="C14" s="1"/>
      <c r="D14" s="1"/>
      <c r="E14" s="29"/>
      <c r="F14" s="2"/>
      <c r="G14" s="27" t="e">
        <f t="shared" si="0"/>
        <v>#DIV/0!</v>
      </c>
      <c r="H14" s="2"/>
      <c r="I14" s="1"/>
      <c r="J14" s="7"/>
      <c r="K14" s="7"/>
      <c r="L14"/>
      <c r="M14"/>
    </row>
    <row r="15" spans="1:15" s="4" customFormat="1" x14ac:dyDescent="0.25">
      <c r="B15" s="1"/>
      <c r="C15" s="1"/>
      <c r="D15" s="1"/>
      <c r="E15" s="29"/>
      <c r="F15" s="2"/>
      <c r="G15" s="7"/>
      <c r="H15" s="2"/>
      <c r="I15" s="1"/>
      <c r="J15" s="7"/>
      <c r="K15" s="7"/>
      <c r="L15"/>
      <c r="M15"/>
    </row>
    <row r="16" spans="1:15" s="4" customFormat="1" x14ac:dyDescent="0.25">
      <c r="B16" s="1"/>
      <c r="C16" s="1"/>
      <c r="D16" s="1"/>
      <c r="E16" s="29"/>
      <c r="F16" s="2"/>
      <c r="G16" s="7"/>
      <c r="H16" s="2"/>
      <c r="I16" s="1"/>
      <c r="J16" s="7"/>
      <c r="K16" s="7"/>
      <c r="L16"/>
      <c r="M16"/>
    </row>
    <row r="17" spans="2:13" s="4" customFormat="1" x14ac:dyDescent="0.25">
      <c r="B17" s="1"/>
      <c r="C17" s="1"/>
      <c r="D17" s="1"/>
      <c r="E17" s="29"/>
      <c r="F17" s="2"/>
      <c r="G17" s="7"/>
      <c r="H17" s="2"/>
      <c r="I17" s="1"/>
      <c r="J17" s="7"/>
      <c r="K17" s="7"/>
      <c r="L17"/>
      <c r="M17"/>
    </row>
    <row r="18" spans="2:13" x14ac:dyDescent="0.25">
      <c r="J18" s="8" t="s">
        <v>4</v>
      </c>
      <c r="K18" s="30" t="e">
        <f>SUM(K3:K17)</f>
        <v>#DIV/0!</v>
      </c>
    </row>
    <row r="19" spans="2:13" x14ac:dyDescent="0.25">
      <c r="J19" s="8" t="s">
        <v>17</v>
      </c>
      <c r="K19" s="30" t="e">
        <f>K18/13</f>
        <v>#DIV/0!</v>
      </c>
    </row>
    <row r="24" spans="2:13" x14ac:dyDescent="0.25">
      <c r="G24" s="3"/>
    </row>
    <row r="25" spans="2:13" x14ac:dyDescent="0.25">
      <c r="G25" s="3"/>
    </row>
    <row r="26" spans="2:13" x14ac:dyDescent="0.25">
      <c r="G26" s="3"/>
    </row>
    <row r="27" spans="2:13" x14ac:dyDescent="0.25">
      <c r="G27" s="3"/>
    </row>
    <row r="29" spans="2:13" ht="15.75" thickBot="1" x14ac:dyDescent="0.3">
      <c r="M29">
        <v>1972</v>
      </c>
    </row>
    <row r="30" spans="2:13" ht="15.75" thickBot="1" x14ac:dyDescent="0.3">
      <c r="F30" s="77">
        <v>32385000</v>
      </c>
      <c r="H30" s="77">
        <v>35496000</v>
      </c>
      <c r="J30" s="77">
        <v>58650000</v>
      </c>
      <c r="M30">
        <f>M29/1.1</f>
        <v>1792.7272727272725</v>
      </c>
    </row>
    <row r="31" spans="2:13" ht="15.75" thickBot="1" x14ac:dyDescent="0.3">
      <c r="F31" s="78">
        <v>0</v>
      </c>
      <c r="H31" s="78">
        <v>0</v>
      </c>
      <c r="J31" s="78">
        <v>0</v>
      </c>
    </row>
    <row r="32" spans="2:13" ht="15.75" thickBot="1" x14ac:dyDescent="0.3">
      <c r="F32" s="78">
        <v>1943100</v>
      </c>
      <c r="H32" s="78">
        <v>2129760</v>
      </c>
      <c r="J32" s="78">
        <v>3519000</v>
      </c>
    </row>
    <row r="33" spans="6:13" ht="15.75" thickBot="1" x14ac:dyDescent="0.3">
      <c r="F33" s="78">
        <v>1619250</v>
      </c>
      <c r="H33" s="78">
        <v>1774800</v>
      </c>
      <c r="J33" s="78">
        <v>2932500</v>
      </c>
      <c r="M33">
        <v>94896584</v>
      </c>
    </row>
    <row r="34" spans="6:13" ht="15.75" thickBot="1" x14ac:dyDescent="0.3">
      <c r="F34" s="78">
        <v>30000</v>
      </c>
      <c r="H34" s="78">
        <v>30000</v>
      </c>
      <c r="J34" s="78">
        <v>30000</v>
      </c>
      <c r="M34">
        <f>M33/M29</f>
        <v>48122</v>
      </c>
    </row>
    <row r="35" spans="6:13" ht="15.75" thickBot="1" x14ac:dyDescent="0.3">
      <c r="F35" s="78">
        <v>149860</v>
      </c>
      <c r="H35" s="78">
        <v>164256</v>
      </c>
      <c r="J35" s="78">
        <v>271400</v>
      </c>
      <c r="M35">
        <f>M33/M30</f>
        <v>52934.200000000004</v>
      </c>
    </row>
    <row r="36" spans="6:13" ht="15.75" thickBot="1" x14ac:dyDescent="0.3">
      <c r="F36" s="78">
        <v>0</v>
      </c>
      <c r="H36" s="78">
        <v>0</v>
      </c>
      <c r="J36" s="78">
        <v>0</v>
      </c>
    </row>
    <row r="37" spans="6:13" ht="15.75" thickBot="1" x14ac:dyDescent="0.3">
      <c r="F37" s="78">
        <v>1900</v>
      </c>
      <c r="H37" s="78">
        <v>1900</v>
      </c>
      <c r="J37" s="78">
        <v>1900</v>
      </c>
    </row>
    <row r="38" spans="6:13" x14ac:dyDescent="0.25">
      <c r="F38">
        <f>SUM(F30:F37)</f>
        <v>36129110</v>
      </c>
      <c r="H38">
        <f>SUM(H30:H37)</f>
        <v>39596716</v>
      </c>
      <c r="J38">
        <f>SUM(J30:J37)</f>
        <v>65404800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3A4A3-EF46-4A85-9A8F-022B60CC8CEC}">
  <dimension ref="D3:O3"/>
  <sheetViews>
    <sheetView zoomScaleNormal="100" workbookViewId="0">
      <selection activeCell="BB3" sqref="BB3:BD4"/>
    </sheetView>
  </sheetViews>
  <sheetFormatPr defaultRowHeight="15" x14ac:dyDescent="0.25"/>
  <cols>
    <col min="4" max="4" width="16.5703125" bestFit="1" customWidth="1"/>
    <col min="6" max="6" width="11" bestFit="1" customWidth="1"/>
    <col min="15" max="15" width="16.5703125" bestFit="1" customWidth="1"/>
    <col min="17" max="17" width="11" bestFit="1" customWidth="1"/>
    <col min="25" max="25" width="15.42578125" bestFit="1" customWidth="1"/>
    <col min="27" max="27" width="11" bestFit="1" customWidth="1"/>
    <col min="41" max="41" width="16.7109375" customWidth="1"/>
    <col min="54" max="54" width="15.28515625" customWidth="1"/>
    <col min="56" max="56" width="10.7109375" bestFit="1" customWidth="1"/>
  </cols>
  <sheetData>
    <row r="3" spans="4:15" x14ac:dyDescent="0.25">
      <c r="D3" s="31">
        <v>34800000</v>
      </c>
      <c r="E3" s="8">
        <v>756</v>
      </c>
      <c r="F3" s="30">
        <f>D3/E3</f>
        <v>46031.746031746028</v>
      </c>
      <c r="O3" s="32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67235-097C-4098-B3BC-A715416C30E9}">
  <dimension ref="F4:H4"/>
  <sheetViews>
    <sheetView workbookViewId="0">
      <selection activeCell="F4" sqref="F4:H4"/>
    </sheetView>
  </sheetViews>
  <sheetFormatPr defaultRowHeight="15" x14ac:dyDescent="0.25"/>
  <cols>
    <col min="6" max="6" width="14.28515625" bestFit="1" customWidth="1"/>
  </cols>
  <sheetData>
    <row r="4" spans="6:8" x14ac:dyDescent="0.25">
      <c r="F4" s="31">
        <v>47300000</v>
      </c>
      <c r="G4" s="8">
        <v>875</v>
      </c>
      <c r="H4" s="8">
        <f>F4/G4</f>
        <v>54057.142857142855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Woodstock</vt:lpstr>
      <vt:lpstr>Woodstock (Sale)</vt:lpstr>
      <vt:lpstr>Woodstock (Rehab)</vt:lpstr>
      <vt:lpstr>Total</vt:lpstr>
      <vt:lpstr>RERA</vt:lpstr>
      <vt:lpstr>Typical Floor</vt:lpstr>
      <vt:lpstr>Rates</vt:lpstr>
      <vt:lpstr>Sheet1</vt:lpstr>
      <vt:lpstr>Sheet2</vt:lpstr>
      <vt:lpstr>Sheet3</vt:lpstr>
      <vt:lpstr>Sheet4</vt:lpstr>
      <vt:lpstr>RR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2024-11-19T06:13:40Z</dcterms:modified>
</cp:coreProperties>
</file>