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Blossoms\"/>
    </mc:Choice>
  </mc:AlternateContent>
  <xr:revisionPtr revIDLastSave="0" documentId="13_ncr:1_{135ABD42-F8DA-44A3-A3FD-53BEA27039CD}" xr6:coauthVersionLast="47" xr6:coauthVersionMax="47" xr10:uidLastSave="{00000000-0000-0000-0000-000000000000}"/>
  <bookViews>
    <workbookView xWindow="1815" yWindow="15" windowWidth="14025" windowHeight="15465" xr2:uid="{00000000-000D-0000-FFFF-FFFF00000000}"/>
  </bookViews>
  <sheets>
    <sheet name="Final Summary" sheetId="8" r:id="rId1"/>
    <sheet name="Summary Sheet" sheetId="9" r:id="rId2"/>
    <sheet name="Land, Stamp Duty and rent cost" sheetId="27" r:id="rId3"/>
    <sheet name="Approval" sheetId="33" r:id="rId4"/>
    <sheet name="Construction" sheetId="28" r:id="rId5"/>
    <sheet name="Professional" sheetId="31" r:id="rId6"/>
    <sheet name="Admin" sheetId="30" r:id="rId7"/>
    <sheet name="MArketing" sheetId="29" r:id="rId8"/>
    <sheet name="Interest" sheetId="6" r:id="rId9"/>
    <sheet name="Construction Area Statement" sheetId="19" r:id="rId10"/>
    <sheet name="Construction Area Statement (2)" sheetId="34" r:id="rId11"/>
    <sheet name="Sheet8" sheetId="3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fco2" localSheetId="10" hidden="1">{#N/A,#N/A,FALSE,"gc (2)"}</definedName>
    <definedName name="___fco2" localSheetId="2" hidden="1">{#N/A,#N/A,FALSE,"gc (2)"}</definedName>
    <definedName name="___fco2" hidden="1">{#N/A,#N/A,FALSE,"gc (2)"}</definedName>
    <definedName name="___key1" localSheetId="10" hidden="1">#REF!</definedName>
    <definedName name="___key1" localSheetId="2" hidden="1">#REF!</definedName>
    <definedName name="___key1" hidden="1">[1]sheet6!#REF!</definedName>
    <definedName name="___key2" localSheetId="10" hidden="1">#REF!</definedName>
    <definedName name="___key2" localSheetId="2" hidden="1">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10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10" hidden="1">#REF!</definedName>
    <definedName name="__123Graph_ASummary" localSheetId="2" hidden="1">#REF!</definedName>
    <definedName name="__123Graph_ASummary" hidden="1">#REF!</definedName>
    <definedName name="__123Graph_B" localSheetId="10" hidden="1">#REF!</definedName>
    <definedName name="__123Graph_B" localSheetId="2" hidden="1">#REF!</definedName>
    <definedName name="__123Graph_B" hidden="1">#REF!</definedName>
    <definedName name="__123Graph_BIncome" localSheetId="10" hidden="1">#REF!</definedName>
    <definedName name="__123Graph_BIncome" localSheetId="2" hidden="1">#REF!</definedName>
    <definedName name="__123Graph_BIncome" hidden="1">#REF!</definedName>
    <definedName name="__123Graph_BSummary" localSheetId="10" hidden="1">#REF!</definedName>
    <definedName name="__123Graph_BSummary" localSheetId="2" hidden="1">#REF!</definedName>
    <definedName name="__123Graph_BSummary" hidden="1">#REF!</definedName>
    <definedName name="__123Graph_D" localSheetId="10" hidden="1">#REF!</definedName>
    <definedName name="__123Graph_D" localSheetId="2" hidden="1">#REF!</definedName>
    <definedName name="__123Graph_D" hidden="1">#REF!</definedName>
    <definedName name="__123Graph_F" localSheetId="10" hidden="1">#REF!</definedName>
    <definedName name="__123Graph_F" localSheetId="2" hidden="1">#REF!</definedName>
    <definedName name="__123Graph_F" hidden="1">#REF!</definedName>
    <definedName name="__123Graph_X" localSheetId="10" hidden="1">#REF!</definedName>
    <definedName name="__123Graph_X" localSheetId="2" hidden="1">#REF!</definedName>
    <definedName name="__123Graph_X" hidden="1">#REF!</definedName>
    <definedName name="__123Graph_XIncome" localSheetId="10" hidden="1">#REF!</definedName>
    <definedName name="__123Graph_XIncome" localSheetId="2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10" hidden="1">#REF!</definedName>
    <definedName name="__key1" localSheetId="2" hidden="1">#REF!</definedName>
    <definedName name="__key1" hidden="1">[1]sheet6!#REF!</definedName>
    <definedName name="__key2" localSheetId="10" hidden="1">#REF!</definedName>
    <definedName name="__key2" localSheetId="2" hidden="1">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10" hidden="1">#REF!</definedName>
    <definedName name="_2__123Graph_AChart_1AJ" localSheetId="2" hidden="1">#REF!</definedName>
    <definedName name="_2__123Graph_AChart_1AJ" hidden="1">#REF!</definedName>
    <definedName name="_2__123Graph_AService_Expense" localSheetId="10" hidden="1">#REF!</definedName>
    <definedName name="_2__123Graph_AService_Expense" localSheetId="2" hidden="1">#REF!</definedName>
    <definedName name="_2__123Graph_AService_Expense" hidden="1">#REF!</definedName>
    <definedName name="_3__123Graph_AChart_1Q" localSheetId="10" hidden="1">#REF!</definedName>
    <definedName name="_3__123Graph_AChart_1Q" localSheetId="2" hidden="1">#REF!</definedName>
    <definedName name="_3__123Graph_AChart_1Q" hidden="1">#REF!</definedName>
    <definedName name="_3__123Graph_BAdmin_Expenses" localSheetId="10" hidden="1">#REF!</definedName>
    <definedName name="_3__123Graph_BAdmin_Expenses" localSheetId="2" hidden="1">#REF!</definedName>
    <definedName name="_3__123Graph_BAdmin_Expenses" hidden="1">#REF!</definedName>
    <definedName name="_4__123Graph_BChart_1Q" localSheetId="10" hidden="1">#REF!</definedName>
    <definedName name="_4__123Graph_BChart_1Q" localSheetId="2" hidden="1">#REF!</definedName>
    <definedName name="_4__123Graph_BChart_1Q" hidden="1">#REF!</definedName>
    <definedName name="_4__123Graph_BService_Expense" localSheetId="10" hidden="1">#REF!</definedName>
    <definedName name="_4__123Graph_BService_Expense" localSheetId="2" hidden="1">#REF!</definedName>
    <definedName name="_4__123Graph_BService_Expense" hidden="1">#REF!</definedName>
    <definedName name="_5__123Graph_XAdmin_Expenses" localSheetId="10" hidden="1">#REF!</definedName>
    <definedName name="_5__123Graph_XAdmin_Expenses" localSheetId="2" hidden="1">#REF!</definedName>
    <definedName name="_5__123Graph_XAdmin_Expenses" hidden="1">#REF!</definedName>
    <definedName name="_6__123Graph_XService_Expense" localSheetId="10" hidden="1">#REF!</definedName>
    <definedName name="_6__123Graph_XService_Expense" localSheetId="2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10" hidden="1">#REF!</definedName>
    <definedName name="_Dist_Values" localSheetId="2" hidden="1">#REF!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4" hidden="1">Construction!$A$1:$M$394</definedName>
    <definedName name="_Key1" localSheetId="10" hidden="1">#REF!</definedName>
    <definedName name="_Key1" localSheetId="2" hidden="1">#REF!</definedName>
    <definedName name="_Key1" hidden="1">'[3]H-INPUT'!#REF!</definedName>
    <definedName name="_Key2" localSheetId="10" hidden="1">#REF!</definedName>
    <definedName name="_Key2" localSheetId="2" hidden="1">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localSheetId="2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10" hidden="1">#REF!</definedName>
    <definedName name="_Table1_Out" localSheetId="2" hidden="1">#REF!</definedName>
    <definedName name="_Table1_Out" hidden="1">#REF!</definedName>
    <definedName name="_Table2_In1" localSheetId="10" hidden="1">#REF!</definedName>
    <definedName name="_Table2_In1" localSheetId="2" hidden="1">#REF!</definedName>
    <definedName name="_Table2_In1" hidden="1">#REF!</definedName>
    <definedName name="_Table2_In2" localSheetId="10" hidden="1">#REF!</definedName>
    <definedName name="_Table2_In2" localSheetId="2" hidden="1">#REF!</definedName>
    <definedName name="_Table2_In2" hidden="1">#REF!</definedName>
    <definedName name="_Table2_Out" localSheetId="10" hidden="1">#REF!</definedName>
    <definedName name="_Table2_Out" localSheetId="2" hidden="1">#REF!</definedName>
    <definedName name="_Table2_Out" hidden="1">[5]HOTComps!#REF!</definedName>
    <definedName name="_tb1" localSheetId="10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10" hidden="1">#REF!</definedName>
    <definedName name="AA.Reports.Available" localSheetId="2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 localSheetId="10">#REF!</definedName>
    <definedName name="assetfull_4" localSheetId="2">#REF!</definedName>
    <definedName name="assetfull_4">#REF!</definedName>
    <definedName name="assetfull_5" localSheetId="10">#REF!</definedName>
    <definedName name="assetfull_5" localSheetId="2">#REF!</definedName>
    <definedName name="assetfull_5">#REF!</definedName>
    <definedName name="assetfull_6" localSheetId="10">#REF!</definedName>
    <definedName name="assetfull_6" localSheetId="2">#REF!</definedName>
    <definedName name="assetfull_6">#REF!</definedName>
    <definedName name="assetfull_7" localSheetId="10">#REF!</definedName>
    <definedName name="assetfull_7" localSheetId="2">#REF!</definedName>
    <definedName name="assetfull_7">#REF!</definedName>
    <definedName name="assetfull_8" localSheetId="10">#REF!</definedName>
    <definedName name="assetfull_8" localSheetId="2">#REF!</definedName>
    <definedName name="assetfull_8">#REF!</definedName>
    <definedName name="ASSETS1_4" localSheetId="10">#REF!</definedName>
    <definedName name="ASSETS1_4" localSheetId="2">#REF!</definedName>
    <definedName name="ASSETS1_4">#REF!</definedName>
    <definedName name="ASSETS1_5" localSheetId="10">#REF!</definedName>
    <definedName name="ASSETS1_5" localSheetId="2">#REF!</definedName>
    <definedName name="ASSETS1_5">#REF!</definedName>
    <definedName name="ASSETS1_6" localSheetId="10">#REF!</definedName>
    <definedName name="ASSETS1_6" localSheetId="2">#REF!</definedName>
    <definedName name="ASSETS1_6">#REF!</definedName>
    <definedName name="ASSETS1_7" localSheetId="10">#REF!</definedName>
    <definedName name="ASSETS1_7" localSheetId="2">#REF!</definedName>
    <definedName name="ASSETS1_7">#REF!</definedName>
    <definedName name="ASSETS1_8" localSheetId="10">#REF!</definedName>
    <definedName name="ASSETS1_8" localSheetId="2">#REF!</definedName>
    <definedName name="ASSETS1_8">#REF!</definedName>
    <definedName name="ASST2_4" localSheetId="10">#REF!</definedName>
    <definedName name="ASST2_4" localSheetId="2">#REF!</definedName>
    <definedName name="ASST2_4">#REF!</definedName>
    <definedName name="ASST2_5" localSheetId="10">#REF!</definedName>
    <definedName name="ASST2_5" localSheetId="2">#REF!</definedName>
    <definedName name="ASST2_5">#REF!</definedName>
    <definedName name="ASST2_6" localSheetId="10">#REF!</definedName>
    <definedName name="ASST2_6" localSheetId="2">#REF!</definedName>
    <definedName name="ASST2_6">#REF!</definedName>
    <definedName name="ASST2_7" localSheetId="10">#REF!</definedName>
    <definedName name="ASST2_7" localSheetId="2">#REF!</definedName>
    <definedName name="ASST2_7">#REF!</definedName>
    <definedName name="ASST2_8" localSheetId="10">#REF!</definedName>
    <definedName name="ASST2_8" localSheetId="2">#REF!</definedName>
    <definedName name="ASST2_8">#REF!</definedName>
    <definedName name="BADWE" localSheetId="10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 localSheetId="10">#REF!</definedName>
    <definedName name="BEP_4" localSheetId="2">#REF!</definedName>
    <definedName name="BEP_4">#REF!</definedName>
    <definedName name="BEP_5" localSheetId="10">#REF!</definedName>
    <definedName name="BEP_5" localSheetId="2">#REF!</definedName>
    <definedName name="BEP_5">#REF!</definedName>
    <definedName name="BEP_6" localSheetId="10">#REF!</definedName>
    <definedName name="BEP_6" localSheetId="2">#REF!</definedName>
    <definedName name="BEP_6">#REF!</definedName>
    <definedName name="BEP_7" localSheetId="10">#REF!</definedName>
    <definedName name="BEP_7" localSheetId="2">#REF!</definedName>
    <definedName name="BEP_7">#REF!</definedName>
    <definedName name="BEP_8" localSheetId="10">#REF!</definedName>
    <definedName name="BEP_8" localSheetId="2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localSheetId="2" hidden="1">{#N/A,#N/A,FALSE,"gc (2)"}</definedName>
    <definedName name="Cha" hidden="1">{#N/A,#N/A,FALSE,"gc (2)"}</definedName>
    <definedName name="checkpoints" localSheetId="10">#REF!</definedName>
    <definedName name="checkpoints" localSheetId="2">#REF!</definedName>
    <definedName name="checkpoints">#REF!</definedName>
    <definedName name="com" localSheetId="10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10" hidden="1">OFFSET(#REF!,1,0)</definedName>
    <definedName name="Data.Dump" localSheetId="2" hidden="1">OFFSET(#REF!,1,0)</definedName>
    <definedName name="Data.Dump" hidden="1">OFFSET([6]!Data.Top.Left,1,0)</definedName>
    <definedName name="DATA_08" localSheetId="10" hidden="1">#REF!</definedName>
    <definedName name="DATA_08" localSheetId="2" hidden="1">#REF!</definedName>
    <definedName name="DATA_08" hidden="1">'[7]Asset depreciation'!#REF!</definedName>
    <definedName name="Database.File" localSheetId="10" hidden="1">#REF!</definedName>
    <definedName name="Database.File" localSheetId="2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localSheetId="2" hidden="1">{#N/A,#N/A,FALSE,"gc (2)"}</definedName>
    <definedName name="dfg" hidden="1">{#N/A,#N/A,FALSE,"gc (2)"}</definedName>
    <definedName name="dfgg" localSheetId="10" hidden="1">{#N/A,#N/A,FALSE,"gc (2)"}</definedName>
    <definedName name="dfgg" localSheetId="2" hidden="1">{#N/A,#N/A,FALSE,"gc (2)"}</definedName>
    <definedName name="dfgg" hidden="1">{#N/A,#N/A,FALSE,"gc (2)"}</definedName>
    <definedName name="DSCR" localSheetId="10">#REF!</definedName>
    <definedName name="DSCR" localSheetId="2">#REF!</definedName>
    <definedName name="DSCR">#REF!</definedName>
    <definedName name="DSCR_4" localSheetId="10">#REF!</definedName>
    <definedName name="DSCR_4" localSheetId="2">#REF!</definedName>
    <definedName name="DSCR_4">#REF!</definedName>
    <definedName name="DSCR_5" localSheetId="10">#REF!</definedName>
    <definedName name="DSCR_5" localSheetId="2">#REF!</definedName>
    <definedName name="DSCR_5">#REF!</definedName>
    <definedName name="DSCR_6" localSheetId="10">#REF!</definedName>
    <definedName name="DSCR_6" localSheetId="2">#REF!</definedName>
    <definedName name="DSCR_6">#REF!</definedName>
    <definedName name="DSCR_7" localSheetId="10">#REF!</definedName>
    <definedName name="DSCR_7" localSheetId="2">#REF!</definedName>
    <definedName name="DSCR_7">#REF!</definedName>
    <definedName name="DSCR_8" localSheetId="10">#REF!</definedName>
    <definedName name="DSCR_8" localSheetId="2">#REF!</definedName>
    <definedName name="DSCR_8">#REF!</definedName>
    <definedName name="ELECTRICAL" localSheetId="10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localSheetId="2" hidden="1">{#N/A,#N/A,FALSE,"gc (2)"}</definedName>
    <definedName name="FC" hidden="1">{#N/A,#N/A,FALSE,"gc (2)"}</definedName>
    <definedName name="fdf" localSheetId="10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localSheetId="2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10" hidden="1">#REF!</definedName>
    <definedName name="File.Type" localSheetId="2" hidden="1">#REF!</definedName>
    <definedName name="File.Type" hidden="1">#REF!</definedName>
    <definedName name="fill" localSheetId="10" hidden="1">#REF!</definedName>
    <definedName name="fill" localSheetId="2" hidden="1">#REF!</definedName>
    <definedName name="fill" hidden="1">[8]Set!#REF!</definedName>
    <definedName name="fill." localSheetId="10" hidden="1">#REF!</definedName>
    <definedName name="fill." localSheetId="2" hidden="1">#REF!</definedName>
    <definedName name="fill." hidden="1">[8]Set!#REF!</definedName>
    <definedName name="FUNDFLOW" localSheetId="10">#REF!</definedName>
    <definedName name="FUNDFLOW" localSheetId="2">#REF!</definedName>
    <definedName name="FUNDFLOW">#REF!</definedName>
    <definedName name="FUNDFLOW_4" localSheetId="10">#REF!</definedName>
    <definedName name="FUNDFLOW_4" localSheetId="2">#REF!</definedName>
    <definedName name="FUNDFLOW_4">#REF!</definedName>
    <definedName name="FUNDFLOW_5" localSheetId="10">#REF!</definedName>
    <definedName name="FUNDFLOW_5" localSheetId="2">#REF!</definedName>
    <definedName name="FUNDFLOW_5">#REF!</definedName>
    <definedName name="FUNDFLOW_6" localSheetId="10">#REF!</definedName>
    <definedName name="FUNDFLOW_6" localSheetId="2">#REF!</definedName>
    <definedName name="FUNDFLOW_6">#REF!</definedName>
    <definedName name="FUNDFLOW_7" localSheetId="10">#REF!</definedName>
    <definedName name="FUNDFLOW_7" localSheetId="2">#REF!</definedName>
    <definedName name="FUNDFLOW_7">#REF!</definedName>
    <definedName name="FUNDFLOW_8" localSheetId="10">#REF!</definedName>
    <definedName name="FUNDFLOW_8" localSheetId="2">#REF!</definedName>
    <definedName name="FUNDFLOW_8">#REF!</definedName>
    <definedName name="ghj" localSheetId="10" hidden="1">{#N/A,#N/A,FALSE,"gc (2)"}</definedName>
    <definedName name="ghj" localSheetId="2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localSheetId="2" hidden="1">{#N/A,#N/A,FALSE,"gc (2)"}</definedName>
    <definedName name="In" hidden="1">{#N/A,#N/A,FALSE,"gc (2)"}</definedName>
    <definedName name="Incurr" localSheetId="10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localSheetId="2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 localSheetId="10">#REF!</definedName>
    <definedName name="KEY_INDICATORS_4" localSheetId="2">#REF!</definedName>
    <definedName name="KEY_INDICATORS_4">#REF!</definedName>
    <definedName name="KEY_INDICATORS_5" localSheetId="10">#REF!</definedName>
    <definedName name="KEY_INDICATORS_5" localSheetId="2">#REF!</definedName>
    <definedName name="KEY_INDICATORS_5">#REF!</definedName>
    <definedName name="KEY_INDICATORS_6" localSheetId="10">#REF!</definedName>
    <definedName name="KEY_INDICATORS_6" localSheetId="2">#REF!</definedName>
    <definedName name="KEY_INDICATORS_6">#REF!</definedName>
    <definedName name="KEY_INDICATORS_7" localSheetId="10">#REF!</definedName>
    <definedName name="KEY_INDICATORS_7" localSheetId="2">#REF!</definedName>
    <definedName name="KEY_INDICATORS_7">#REF!</definedName>
    <definedName name="KEY_INDICATORS_8" localSheetId="10">#REF!</definedName>
    <definedName name="KEY_INDICATORS_8" localSheetId="2">#REF!</definedName>
    <definedName name="KEY_INDICATORS_8">#REF!</definedName>
    <definedName name="kyd.ChngCell.01." localSheetId="10" hidden="1">#REF!</definedName>
    <definedName name="kyd.ChngCell.01." localSheetId="2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10">#REF!</definedName>
    <definedName name="LIAB_4" localSheetId="2">#REF!</definedName>
    <definedName name="LIAB_4">#REF!</definedName>
    <definedName name="LIAB_5" localSheetId="10">#REF!</definedName>
    <definedName name="LIAB_5" localSheetId="2">#REF!</definedName>
    <definedName name="LIAB_5">#REF!</definedName>
    <definedName name="LIAB_6" localSheetId="10">#REF!</definedName>
    <definedName name="LIAB_6" localSheetId="2">#REF!</definedName>
    <definedName name="LIAB_6">#REF!</definedName>
    <definedName name="LIAB_7" localSheetId="10">#REF!</definedName>
    <definedName name="LIAB_7" localSheetId="2">#REF!</definedName>
    <definedName name="LIAB_7">#REF!</definedName>
    <definedName name="LIAB_8" localSheetId="10">#REF!</definedName>
    <definedName name="LIAB_8" localSheetId="2">#REF!</definedName>
    <definedName name="LIAB_8">#REF!</definedName>
    <definedName name="MCBDB" localSheetId="10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10" hidden="1">#REF!</definedName>
    <definedName name="Nitin" localSheetId="2" hidden="1">#REF!</definedName>
    <definedName name="Nitin" hidden="1">'[9]Sheet3 (2)'!$A$60:$A$76</definedName>
    <definedName name="parse" localSheetId="10" hidden="1">#REF!</definedName>
    <definedName name="parse" localSheetId="2" hidden="1">#REF!</definedName>
    <definedName name="parse" hidden="1">#REF!</definedName>
    <definedName name="PL1_4" localSheetId="10">#REF!</definedName>
    <definedName name="PL1_4" localSheetId="2">#REF!</definedName>
    <definedName name="PL1_4">#REF!</definedName>
    <definedName name="PL1_5" localSheetId="10">#REF!</definedName>
    <definedName name="PL1_5" localSheetId="2">#REF!</definedName>
    <definedName name="PL1_5">#REF!</definedName>
    <definedName name="PL1_6" localSheetId="10">#REF!</definedName>
    <definedName name="PL1_6" localSheetId="2">#REF!</definedName>
    <definedName name="PL1_6">#REF!</definedName>
    <definedName name="PL1_7" localSheetId="10">#REF!</definedName>
    <definedName name="PL1_7" localSheetId="2">#REF!</definedName>
    <definedName name="PL1_7">#REF!</definedName>
    <definedName name="PL1_8" localSheetId="10">#REF!</definedName>
    <definedName name="PL1_8" localSheetId="2">#REF!</definedName>
    <definedName name="PL1_8">#REF!</definedName>
    <definedName name="PL2_4" localSheetId="10">#REF!</definedName>
    <definedName name="PL2_4" localSheetId="2">#REF!</definedName>
    <definedName name="PL2_4">#REF!</definedName>
    <definedName name="PL2_5" localSheetId="10">#REF!</definedName>
    <definedName name="PL2_5" localSheetId="2">#REF!</definedName>
    <definedName name="PL2_5">#REF!</definedName>
    <definedName name="PL2_6" localSheetId="10">#REF!</definedName>
    <definedName name="PL2_6" localSheetId="2">#REF!</definedName>
    <definedName name="PL2_6">#REF!</definedName>
    <definedName name="PL2_7" localSheetId="10">#REF!</definedName>
    <definedName name="PL2_7" localSheetId="2">#REF!</definedName>
    <definedName name="PL2_7">#REF!</definedName>
    <definedName name="PL2_8" localSheetId="10">#REF!</definedName>
    <definedName name="PL2_8" localSheetId="2">#REF!</definedName>
    <definedName name="PL2_8">#REF!</definedName>
    <definedName name="plfull_4" localSheetId="10">#REF!</definedName>
    <definedName name="plfull_4" localSheetId="2">#REF!</definedName>
    <definedName name="plfull_4">#REF!</definedName>
    <definedName name="plfull_5" localSheetId="10">#REF!</definedName>
    <definedName name="plfull_5" localSheetId="2">#REF!</definedName>
    <definedName name="plfull_5">#REF!</definedName>
    <definedName name="plfull_6" localSheetId="10">#REF!</definedName>
    <definedName name="plfull_6" localSheetId="2">#REF!</definedName>
    <definedName name="plfull_6">#REF!</definedName>
    <definedName name="plfull_7" localSheetId="10">#REF!</definedName>
    <definedName name="plfull_7" localSheetId="2">#REF!</definedName>
    <definedName name="plfull_7">#REF!</definedName>
    <definedName name="plfull_8" localSheetId="10">#REF!</definedName>
    <definedName name="plfull_8" localSheetId="2">#REF!</definedName>
    <definedName name="plfull_8">#REF!</definedName>
    <definedName name="ppl" localSheetId="10" hidden="1">{#N/A,#N/A,FALSE,"gc (2)"}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10">#REF!</definedName>
    <definedName name="RATIOS_4" localSheetId="2">#REF!</definedName>
    <definedName name="RATIOS_4">#REF!</definedName>
    <definedName name="RATIOS_5" localSheetId="10">#REF!</definedName>
    <definedName name="RATIOS_5" localSheetId="2">#REF!</definedName>
    <definedName name="RATIOS_5">#REF!</definedName>
    <definedName name="RATIOS_6" localSheetId="10">#REF!</definedName>
    <definedName name="RATIOS_6" localSheetId="2">#REF!</definedName>
    <definedName name="RATIOS_6">#REF!</definedName>
    <definedName name="RATIOS_7" localSheetId="10">#REF!</definedName>
    <definedName name="RATIOS_7" localSheetId="2">#REF!</definedName>
    <definedName name="RATIOS_7">#REF!</definedName>
    <definedName name="RATIOS_8" localSheetId="10">#REF!</definedName>
    <definedName name="RATIOS_8" localSheetId="2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localSheetId="2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localSheetId="2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10">#REF!</definedName>
    <definedName name="Security_4" localSheetId="2">#REF!</definedName>
    <definedName name="Security_4">#REF!</definedName>
    <definedName name="SECURITY_5" localSheetId="10">#REF!</definedName>
    <definedName name="SECURITY_5" localSheetId="2">#REF!</definedName>
    <definedName name="SECURITY_5">#REF!</definedName>
    <definedName name="SECURITY_6" localSheetId="10">#REF!</definedName>
    <definedName name="SECURITY_6" localSheetId="2">#REF!</definedName>
    <definedName name="SECURITY_6">#REF!</definedName>
    <definedName name="SECURITY_7" localSheetId="10">#REF!</definedName>
    <definedName name="SECURITY_7" localSheetId="2">#REF!</definedName>
    <definedName name="SECURITY_7">#REF!</definedName>
    <definedName name="SECURITY_8" localSheetId="10">#REF!</definedName>
    <definedName name="SECURITY_8" localSheetId="2">#REF!</definedName>
    <definedName name="SECURITY_8">#REF!</definedName>
    <definedName name="Show.Acct.Update.Warning" localSheetId="10" hidden="1">#REF!</definedName>
    <definedName name="Show.Acct.Update.Warning" localSheetId="2" hidden="1">#REF!</definedName>
    <definedName name="Show.Acct.Update.Warning" hidden="1">#REF!</definedName>
    <definedName name="Show.MDB.Update.Warning" localSheetId="10" hidden="1">#REF!</definedName>
    <definedName name="Show.MDB.Update.Warning" localSheetId="2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localSheetId="2" hidden="1">{#N/A,#N/A,FALSE,"gc (2)"}</definedName>
    <definedName name="the" hidden="1">{#N/A,#N/A,FALSE,"gc (2)"}</definedName>
    <definedName name="TNW_4" localSheetId="10">#REF!</definedName>
    <definedName name="TNW_4" localSheetId="2">#REF!</definedName>
    <definedName name="TNW_4">#REF!</definedName>
    <definedName name="TNW_5" localSheetId="10">#REF!</definedName>
    <definedName name="TNW_5" localSheetId="2">#REF!</definedName>
    <definedName name="TNW_5">#REF!</definedName>
    <definedName name="TNW_6" localSheetId="10">#REF!</definedName>
    <definedName name="TNW_6" localSheetId="2">#REF!</definedName>
    <definedName name="TNW_6">#REF!</definedName>
    <definedName name="TNW_7" localSheetId="10">#REF!</definedName>
    <definedName name="TNW_7" localSheetId="2">#REF!</definedName>
    <definedName name="TNW_7">#REF!</definedName>
    <definedName name="TNW_8" localSheetId="10">#REF!</definedName>
    <definedName name="TNW_8" localSheetId="2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localSheetId="2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 localSheetId="10">#REF!</definedName>
    <definedName name="WC" localSheetId="2">#REF!</definedName>
    <definedName name="WC">#REF!</definedName>
    <definedName name="WC_4" localSheetId="10">#REF!</definedName>
    <definedName name="WC_4" localSheetId="2">#REF!</definedName>
    <definedName name="WC_4">#REF!</definedName>
    <definedName name="WC_5" localSheetId="10">#REF!</definedName>
    <definedName name="WC_5" localSheetId="2">#REF!</definedName>
    <definedName name="WC_5">#REF!</definedName>
    <definedName name="WC_6" localSheetId="10">#REF!</definedName>
    <definedName name="WC_6" localSheetId="2">#REF!</definedName>
    <definedName name="WC_6">#REF!</definedName>
    <definedName name="WC_7" localSheetId="10">#REF!</definedName>
    <definedName name="WC_7" localSheetId="2">#REF!</definedName>
    <definedName name="WC_7">#REF!</definedName>
    <definedName name="WC_8" localSheetId="10">#REF!</definedName>
    <definedName name="WC_8" localSheetId="2">#REF!</definedName>
    <definedName name="WC_8">#REF!</definedName>
    <definedName name="wrn.1995._.Analysis." localSheetId="10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localSheetId="2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8" l="1"/>
  <c r="F12" i="32"/>
  <c r="D12" i="32"/>
  <c r="E12" i="32"/>
  <c r="G12" i="32"/>
  <c r="C12" i="32"/>
  <c r="E9" i="32"/>
  <c r="F9" i="32" s="1"/>
  <c r="D9" i="32"/>
  <c r="G11" i="32"/>
  <c r="G10" i="32"/>
  <c r="E11" i="32"/>
  <c r="E10" i="32"/>
  <c r="C11" i="32"/>
  <c r="C10" i="32"/>
  <c r="J29" i="34"/>
  <c r="F60" i="34"/>
  <c r="G60" i="34" s="1"/>
  <c r="D60" i="34"/>
  <c r="H48" i="34"/>
  <c r="G48" i="34"/>
  <c r="F48" i="34"/>
  <c r="D48" i="34"/>
  <c r="C48" i="34"/>
  <c r="M47" i="34"/>
  <c r="O47" i="34" s="1"/>
  <c r="J47" i="34"/>
  <c r="K47" i="34" s="1"/>
  <c r="E47" i="34"/>
  <c r="E46" i="34"/>
  <c r="J46" i="34" s="1"/>
  <c r="J45" i="34"/>
  <c r="M45" i="34" s="1"/>
  <c r="O45" i="34" s="1"/>
  <c r="E45" i="34"/>
  <c r="E44" i="34"/>
  <c r="J44" i="34" s="1"/>
  <c r="M43" i="34"/>
  <c r="O43" i="34" s="1"/>
  <c r="J43" i="34"/>
  <c r="K43" i="34" s="1"/>
  <c r="E43" i="34"/>
  <c r="E42" i="34"/>
  <c r="J42" i="34" s="1"/>
  <c r="J41" i="34"/>
  <c r="M41" i="34" s="1"/>
  <c r="O41" i="34" s="1"/>
  <c r="E41" i="34"/>
  <c r="E40" i="34"/>
  <c r="J40" i="34" s="1"/>
  <c r="M39" i="34"/>
  <c r="O39" i="34" s="1"/>
  <c r="J39" i="34"/>
  <c r="K39" i="34" s="1"/>
  <c r="E39" i="34"/>
  <c r="E38" i="34"/>
  <c r="J38" i="34" s="1"/>
  <c r="J37" i="34"/>
  <c r="M37" i="34" s="1"/>
  <c r="O37" i="34" s="1"/>
  <c r="E37" i="34"/>
  <c r="E36" i="34"/>
  <c r="J36" i="34" s="1"/>
  <c r="M35" i="34"/>
  <c r="O35" i="34" s="1"/>
  <c r="J35" i="34"/>
  <c r="K35" i="34" s="1"/>
  <c r="E35" i="34"/>
  <c r="E34" i="34"/>
  <c r="E48" i="34" s="1"/>
  <c r="J33" i="34"/>
  <c r="M33" i="34" s="1"/>
  <c r="O33" i="34" s="1"/>
  <c r="E33" i="34"/>
  <c r="E32" i="34"/>
  <c r="J32" i="34" s="1"/>
  <c r="M31" i="34"/>
  <c r="O31" i="34" s="1"/>
  <c r="J31" i="34"/>
  <c r="K31" i="34" s="1"/>
  <c r="E31" i="34"/>
  <c r="I30" i="34"/>
  <c r="J30" i="34" s="1"/>
  <c r="E30" i="34"/>
  <c r="E29" i="34"/>
  <c r="H22" i="34"/>
  <c r="G22" i="34"/>
  <c r="F22" i="34"/>
  <c r="D22" i="34"/>
  <c r="C22" i="34"/>
  <c r="E21" i="34"/>
  <c r="J21" i="34" s="1"/>
  <c r="J20" i="34"/>
  <c r="M20" i="34" s="1"/>
  <c r="O20" i="34" s="1"/>
  <c r="E20" i="34"/>
  <c r="E19" i="34"/>
  <c r="J19" i="34" s="1"/>
  <c r="M18" i="34"/>
  <c r="O18" i="34" s="1"/>
  <c r="J18" i="34"/>
  <c r="K18" i="34" s="1"/>
  <c r="E18" i="34"/>
  <c r="E17" i="34"/>
  <c r="J17" i="34" s="1"/>
  <c r="J16" i="34"/>
  <c r="M16" i="34" s="1"/>
  <c r="O16" i="34" s="1"/>
  <c r="E16" i="34"/>
  <c r="E15" i="34"/>
  <c r="J15" i="34" s="1"/>
  <c r="M14" i="34"/>
  <c r="O14" i="34" s="1"/>
  <c r="J14" i="34"/>
  <c r="K14" i="34" s="1"/>
  <c r="E14" i="34"/>
  <c r="E13" i="34"/>
  <c r="J13" i="34" s="1"/>
  <c r="J12" i="34"/>
  <c r="M12" i="34" s="1"/>
  <c r="O12" i="34" s="1"/>
  <c r="E12" i="34"/>
  <c r="E11" i="34"/>
  <c r="J11" i="34" s="1"/>
  <c r="M10" i="34"/>
  <c r="O10" i="34" s="1"/>
  <c r="J10" i="34"/>
  <c r="K10" i="34" s="1"/>
  <c r="E10" i="34"/>
  <c r="E9" i="34"/>
  <c r="J9" i="34" s="1"/>
  <c r="J8" i="34"/>
  <c r="M8" i="34" s="1"/>
  <c r="O8" i="34" s="1"/>
  <c r="E8" i="34"/>
  <c r="E7" i="34"/>
  <c r="J7" i="34" s="1"/>
  <c r="M6" i="34"/>
  <c r="O6" i="34" s="1"/>
  <c r="J6" i="34"/>
  <c r="K6" i="34" s="1"/>
  <c r="E6" i="34"/>
  <c r="E5" i="34"/>
  <c r="J5" i="34" s="1"/>
  <c r="J4" i="34"/>
  <c r="M4" i="34" s="1"/>
  <c r="O4" i="34" s="1"/>
  <c r="I4" i="34"/>
  <c r="I22" i="34" s="1"/>
  <c r="E4" i="34"/>
  <c r="M3" i="34"/>
  <c r="J3" i="34"/>
  <c r="K3" i="34" s="1"/>
  <c r="E3" i="34"/>
  <c r="E22" i="34" s="1"/>
  <c r="D11" i="8"/>
  <c r="C2" i="9"/>
  <c r="D3" i="32"/>
  <c r="C3" i="9" s="1"/>
  <c r="C14" i="9" s="1"/>
  <c r="F399" i="28"/>
  <c r="G5" i="8"/>
  <c r="C28" i="8"/>
  <c r="B28" i="8"/>
  <c r="B16" i="8"/>
  <c r="C4" i="8"/>
  <c r="C16" i="8" s="1"/>
  <c r="C7" i="9"/>
  <c r="C6" i="9"/>
  <c r="C5" i="9"/>
  <c r="G12" i="29"/>
  <c r="H12" i="29"/>
  <c r="I12" i="29"/>
  <c r="F12" i="29"/>
  <c r="G62" i="30"/>
  <c r="H62" i="30"/>
  <c r="I62" i="30"/>
  <c r="J62" i="30"/>
  <c r="K62" i="30"/>
  <c r="F62" i="30"/>
  <c r="G53" i="31"/>
  <c r="H53" i="31"/>
  <c r="I53" i="31"/>
  <c r="J53" i="31"/>
  <c r="F53" i="31"/>
  <c r="G399" i="28"/>
  <c r="H399" i="28"/>
  <c r="I399" i="28"/>
  <c r="J399" i="28"/>
  <c r="K399" i="28"/>
  <c r="L399" i="28"/>
  <c r="M399" i="28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4" i="30"/>
  <c r="F3" i="30"/>
  <c r="F2" i="30"/>
  <c r="F6" i="29"/>
  <c r="F5" i="29"/>
  <c r="F4" i="29"/>
  <c r="F3" i="29"/>
  <c r="F2" i="29"/>
  <c r="F394" i="28"/>
  <c r="F393" i="28"/>
  <c r="F392" i="28"/>
  <c r="F391" i="28"/>
  <c r="F390" i="28"/>
  <c r="F389" i="28"/>
  <c r="F388" i="28"/>
  <c r="F387" i="28"/>
  <c r="F386" i="28"/>
  <c r="F385" i="28"/>
  <c r="F384" i="28"/>
  <c r="F383" i="28"/>
  <c r="F382" i="28"/>
  <c r="F381" i="28"/>
  <c r="F380" i="28"/>
  <c r="F379" i="28"/>
  <c r="F378" i="28"/>
  <c r="F377" i="28"/>
  <c r="F376" i="28"/>
  <c r="F375" i="28"/>
  <c r="F374" i="28"/>
  <c r="F373" i="28"/>
  <c r="F372" i="28"/>
  <c r="F371" i="28"/>
  <c r="F370" i="28"/>
  <c r="F369" i="28"/>
  <c r="F368" i="28"/>
  <c r="F367" i="28"/>
  <c r="F366" i="28"/>
  <c r="F365" i="28"/>
  <c r="F364" i="28"/>
  <c r="F363" i="28"/>
  <c r="F362" i="28"/>
  <c r="F361" i="28"/>
  <c r="F360" i="28"/>
  <c r="F359" i="28"/>
  <c r="F358" i="28"/>
  <c r="F357" i="28"/>
  <c r="F356" i="28"/>
  <c r="F355" i="28"/>
  <c r="F354" i="28"/>
  <c r="F353" i="28"/>
  <c r="F352" i="28"/>
  <c r="F351" i="28"/>
  <c r="F350" i="28"/>
  <c r="F349" i="28"/>
  <c r="F348" i="28"/>
  <c r="F347" i="28"/>
  <c r="F346" i="28"/>
  <c r="F345" i="28"/>
  <c r="F344" i="28"/>
  <c r="F343" i="28"/>
  <c r="F342" i="28"/>
  <c r="F341" i="28"/>
  <c r="F340" i="28"/>
  <c r="F339" i="28"/>
  <c r="F338" i="28"/>
  <c r="F337" i="28"/>
  <c r="F336" i="28"/>
  <c r="F335" i="28"/>
  <c r="F334" i="28"/>
  <c r="F333" i="28"/>
  <c r="F332" i="28"/>
  <c r="F331" i="28"/>
  <c r="F330" i="28"/>
  <c r="F329" i="28"/>
  <c r="F328" i="28"/>
  <c r="F327" i="28"/>
  <c r="F326" i="28"/>
  <c r="F325" i="28"/>
  <c r="F324" i="28"/>
  <c r="F323" i="28"/>
  <c r="F322" i="28"/>
  <c r="F321" i="28"/>
  <c r="F320" i="28"/>
  <c r="F319" i="28"/>
  <c r="F318" i="28"/>
  <c r="F317" i="28"/>
  <c r="F316" i="28"/>
  <c r="F315" i="28"/>
  <c r="F314" i="28"/>
  <c r="F313" i="28"/>
  <c r="F312" i="28"/>
  <c r="F311" i="28"/>
  <c r="F310" i="28"/>
  <c r="F309" i="28"/>
  <c r="F308" i="28"/>
  <c r="F307" i="28"/>
  <c r="F306" i="28"/>
  <c r="F305" i="28"/>
  <c r="F304" i="28"/>
  <c r="F303" i="28"/>
  <c r="F302" i="28"/>
  <c r="F301" i="28"/>
  <c r="F300" i="28"/>
  <c r="F299" i="28"/>
  <c r="F298" i="28"/>
  <c r="F297" i="28"/>
  <c r="F296" i="28"/>
  <c r="F295" i="28"/>
  <c r="F294" i="28"/>
  <c r="F293" i="28"/>
  <c r="F292" i="28"/>
  <c r="F291" i="28"/>
  <c r="F290" i="28"/>
  <c r="F289" i="28"/>
  <c r="F288" i="28"/>
  <c r="F287" i="28"/>
  <c r="F286" i="28"/>
  <c r="F285" i="28"/>
  <c r="F284" i="28"/>
  <c r="F283" i="28"/>
  <c r="F282" i="28"/>
  <c r="F281" i="28"/>
  <c r="F280" i="28"/>
  <c r="F279" i="28"/>
  <c r="F278" i="28"/>
  <c r="F277" i="28"/>
  <c r="F276" i="28"/>
  <c r="F275" i="28"/>
  <c r="F274" i="28"/>
  <c r="F273" i="28"/>
  <c r="F272" i="28"/>
  <c r="F271" i="28"/>
  <c r="F270" i="28"/>
  <c r="F269" i="28"/>
  <c r="F268" i="28"/>
  <c r="F267" i="28"/>
  <c r="F266" i="28"/>
  <c r="F265" i="28"/>
  <c r="F264" i="28"/>
  <c r="F263" i="28"/>
  <c r="F262" i="28"/>
  <c r="F261" i="28"/>
  <c r="F260" i="28"/>
  <c r="F259" i="28"/>
  <c r="F258" i="28"/>
  <c r="F257" i="28"/>
  <c r="F256" i="28"/>
  <c r="F255" i="28"/>
  <c r="F254" i="28"/>
  <c r="F253" i="28"/>
  <c r="F252" i="28"/>
  <c r="F251" i="28"/>
  <c r="F250" i="28"/>
  <c r="F249" i="28"/>
  <c r="F248" i="28"/>
  <c r="F247" i="28"/>
  <c r="F246" i="28"/>
  <c r="F245" i="28"/>
  <c r="F244" i="28"/>
  <c r="F243" i="28"/>
  <c r="F242" i="28"/>
  <c r="F241" i="28"/>
  <c r="F240" i="28"/>
  <c r="F239" i="28"/>
  <c r="F238" i="28"/>
  <c r="F237" i="28"/>
  <c r="F236" i="28"/>
  <c r="F235" i="28"/>
  <c r="F234" i="28"/>
  <c r="F233" i="28"/>
  <c r="F232" i="28"/>
  <c r="F231" i="28"/>
  <c r="F230" i="28"/>
  <c r="F229" i="28"/>
  <c r="F228" i="28"/>
  <c r="F227" i="28"/>
  <c r="F226" i="28"/>
  <c r="F225" i="28"/>
  <c r="F224" i="28"/>
  <c r="F223" i="28"/>
  <c r="F222" i="28"/>
  <c r="F221" i="28"/>
  <c r="F220" i="28"/>
  <c r="F219" i="28"/>
  <c r="F218" i="28"/>
  <c r="F217" i="28"/>
  <c r="F216" i="28"/>
  <c r="F215" i="28"/>
  <c r="F214" i="28"/>
  <c r="F213" i="28"/>
  <c r="F212" i="28"/>
  <c r="F211" i="28"/>
  <c r="F210" i="28"/>
  <c r="F209" i="28"/>
  <c r="F208" i="28"/>
  <c r="F207" i="28"/>
  <c r="F206" i="28"/>
  <c r="F205" i="28"/>
  <c r="F204" i="28"/>
  <c r="F203" i="28"/>
  <c r="F202" i="28"/>
  <c r="F201" i="28"/>
  <c r="F200" i="28"/>
  <c r="F199" i="28"/>
  <c r="F198" i="28"/>
  <c r="F197" i="28"/>
  <c r="F196" i="28"/>
  <c r="F195" i="28"/>
  <c r="F194" i="28"/>
  <c r="F193" i="28"/>
  <c r="F192" i="28"/>
  <c r="F191" i="28"/>
  <c r="F190" i="28"/>
  <c r="F189" i="28"/>
  <c r="F188" i="28"/>
  <c r="F187" i="28"/>
  <c r="F186" i="28"/>
  <c r="F185" i="28"/>
  <c r="F184" i="28"/>
  <c r="F183" i="28"/>
  <c r="F182" i="28"/>
  <c r="F181" i="28"/>
  <c r="F180" i="28"/>
  <c r="F179" i="28"/>
  <c r="F178" i="28"/>
  <c r="F177" i="28"/>
  <c r="F176" i="28"/>
  <c r="F175" i="28"/>
  <c r="F174" i="28"/>
  <c r="F173" i="28"/>
  <c r="F172" i="28"/>
  <c r="F171" i="28"/>
  <c r="F170" i="28"/>
  <c r="F169" i="28"/>
  <c r="F168" i="28"/>
  <c r="F167" i="28"/>
  <c r="F166" i="28"/>
  <c r="F165" i="28"/>
  <c r="F164" i="28"/>
  <c r="F163" i="28"/>
  <c r="F162" i="28"/>
  <c r="F161" i="28"/>
  <c r="F160" i="28"/>
  <c r="F159" i="28"/>
  <c r="F158" i="28"/>
  <c r="F157" i="28"/>
  <c r="F156" i="28"/>
  <c r="F155" i="28"/>
  <c r="F154" i="28"/>
  <c r="F153" i="28"/>
  <c r="F152" i="28"/>
  <c r="F151" i="28"/>
  <c r="F150" i="28"/>
  <c r="F149" i="28"/>
  <c r="F148" i="28"/>
  <c r="F147" i="28"/>
  <c r="F146" i="28"/>
  <c r="F145" i="28"/>
  <c r="F144" i="28"/>
  <c r="F143" i="28"/>
  <c r="F142" i="28"/>
  <c r="F141" i="28"/>
  <c r="F140" i="28"/>
  <c r="F139" i="28"/>
  <c r="F138" i="28"/>
  <c r="F137" i="28"/>
  <c r="F136" i="28"/>
  <c r="F135" i="28"/>
  <c r="F134" i="28"/>
  <c r="F133" i="28"/>
  <c r="F132" i="28"/>
  <c r="F131" i="28"/>
  <c r="F130" i="28"/>
  <c r="F129" i="28"/>
  <c r="F128" i="28"/>
  <c r="F127" i="28"/>
  <c r="F126" i="28"/>
  <c r="F125" i="28"/>
  <c r="F124" i="28"/>
  <c r="F123" i="28"/>
  <c r="F122" i="28"/>
  <c r="F121" i="28"/>
  <c r="F120" i="28"/>
  <c r="F119" i="28"/>
  <c r="F118" i="28"/>
  <c r="F117" i="28"/>
  <c r="F116" i="28"/>
  <c r="F115" i="28"/>
  <c r="F114" i="28"/>
  <c r="F113" i="28"/>
  <c r="F112" i="28"/>
  <c r="F111" i="28"/>
  <c r="F110" i="28"/>
  <c r="F109" i="28"/>
  <c r="F108" i="28"/>
  <c r="F107" i="28"/>
  <c r="F106" i="28"/>
  <c r="F105" i="28"/>
  <c r="F104" i="28"/>
  <c r="F103" i="28"/>
  <c r="F102" i="28"/>
  <c r="F101" i="28"/>
  <c r="F100" i="28"/>
  <c r="F99" i="28"/>
  <c r="F98" i="28"/>
  <c r="F97" i="28"/>
  <c r="F96" i="28"/>
  <c r="F95" i="28"/>
  <c r="F94" i="28"/>
  <c r="F93" i="28"/>
  <c r="F92" i="28"/>
  <c r="F91" i="28"/>
  <c r="F90" i="28"/>
  <c r="F89" i="28"/>
  <c r="F88" i="28"/>
  <c r="F87" i="28"/>
  <c r="F86" i="28"/>
  <c r="F85" i="28"/>
  <c r="F84" i="28"/>
  <c r="F83" i="28"/>
  <c r="F82" i="28"/>
  <c r="F81" i="28"/>
  <c r="F80" i="28"/>
  <c r="F79" i="28"/>
  <c r="F78" i="28"/>
  <c r="F77" i="28"/>
  <c r="F76" i="28"/>
  <c r="F75" i="28"/>
  <c r="F74" i="28"/>
  <c r="F73" i="28"/>
  <c r="F72" i="28"/>
  <c r="F71" i="28"/>
  <c r="F70" i="28"/>
  <c r="F69" i="28"/>
  <c r="F68" i="28"/>
  <c r="F67" i="28"/>
  <c r="F66" i="28"/>
  <c r="F65" i="28"/>
  <c r="F64" i="28"/>
  <c r="F63" i="28"/>
  <c r="F62" i="28"/>
  <c r="F61" i="28"/>
  <c r="F60" i="28"/>
  <c r="F59" i="28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F4" i="28"/>
  <c r="F3" i="28"/>
  <c r="F2" i="28"/>
  <c r="E10" i="27"/>
  <c r="F9" i="27"/>
  <c r="F8" i="27"/>
  <c r="F7" i="27"/>
  <c r="F6" i="27"/>
  <c r="F5" i="27"/>
  <c r="F4" i="27"/>
  <c r="F3" i="27"/>
  <c r="F10" i="27" s="1"/>
  <c r="D11" i="32" l="1"/>
  <c r="F11" i="32"/>
  <c r="D10" i="32"/>
  <c r="K11" i="34"/>
  <c r="M11" i="34"/>
  <c r="O11" i="34" s="1"/>
  <c r="M9" i="34"/>
  <c r="O9" i="34" s="1"/>
  <c r="K9" i="34"/>
  <c r="K36" i="34"/>
  <c r="M36" i="34"/>
  <c r="O36" i="34" s="1"/>
  <c r="M5" i="34"/>
  <c r="O5" i="34" s="1"/>
  <c r="K5" i="34"/>
  <c r="K7" i="34"/>
  <c r="M7" i="34"/>
  <c r="O7" i="34" s="1"/>
  <c r="M21" i="34"/>
  <c r="O21" i="34" s="1"/>
  <c r="K21" i="34"/>
  <c r="M30" i="34"/>
  <c r="O30" i="34" s="1"/>
  <c r="K30" i="34"/>
  <c r="K32" i="34"/>
  <c r="M32" i="34"/>
  <c r="O32" i="34" s="1"/>
  <c r="M46" i="34"/>
  <c r="O46" i="34" s="1"/>
  <c r="K46" i="34"/>
  <c r="M17" i="34"/>
  <c r="O17" i="34" s="1"/>
  <c r="K17" i="34"/>
  <c r="K19" i="34"/>
  <c r="M19" i="34"/>
  <c r="O19" i="34" s="1"/>
  <c r="M42" i="34"/>
  <c r="O42" i="34" s="1"/>
  <c r="K42" i="34"/>
  <c r="K44" i="34"/>
  <c r="M44" i="34"/>
  <c r="O44" i="34" s="1"/>
  <c r="M13" i="34"/>
  <c r="O13" i="34" s="1"/>
  <c r="K13" i="34"/>
  <c r="M15" i="34"/>
  <c r="O15" i="34" s="1"/>
  <c r="K15" i="34"/>
  <c r="K29" i="34"/>
  <c r="M29" i="34"/>
  <c r="M38" i="34"/>
  <c r="O38" i="34" s="1"/>
  <c r="K38" i="34"/>
  <c r="K40" i="34"/>
  <c r="M40" i="34"/>
  <c r="O40" i="34" s="1"/>
  <c r="J22" i="34"/>
  <c r="C56" i="34" s="1"/>
  <c r="I48" i="34"/>
  <c r="O3" i="34"/>
  <c r="K4" i="34"/>
  <c r="K22" i="34" s="1"/>
  <c r="K8" i="34"/>
  <c r="K12" i="34"/>
  <c r="K16" i="34"/>
  <c r="K20" i="34"/>
  <c r="K33" i="34"/>
  <c r="J34" i="34"/>
  <c r="J48" i="34" s="1"/>
  <c r="C58" i="34" s="1"/>
  <c r="K37" i="34"/>
  <c r="K41" i="34"/>
  <c r="K45" i="34"/>
  <c r="F10" i="32" l="1"/>
  <c r="F58" i="34"/>
  <c r="F59" i="34" s="1"/>
  <c r="H59" i="34" s="1"/>
  <c r="G59" i="34" s="1"/>
  <c r="D58" i="34"/>
  <c r="M22" i="34"/>
  <c r="O22" i="34"/>
  <c r="C61" i="34"/>
  <c r="C63" i="34" s="1"/>
  <c r="F56" i="34"/>
  <c r="D56" i="34"/>
  <c r="M48" i="34"/>
  <c r="O29" i="34"/>
  <c r="O48" i="34" s="1"/>
  <c r="M34" i="34"/>
  <c r="O34" i="34" s="1"/>
  <c r="K34" i="34"/>
  <c r="K48" i="34"/>
  <c r="D61" i="34" l="1"/>
  <c r="M49" i="34"/>
  <c r="O49" i="34" s="1"/>
  <c r="H56" i="34"/>
  <c r="N22" i="34"/>
  <c r="O24" i="34"/>
  <c r="M23" i="34"/>
  <c r="O23" i="34" s="1"/>
  <c r="F57" i="34"/>
  <c r="H57" i="34" s="1"/>
  <c r="G57" i="34" s="1"/>
  <c r="H58" i="34"/>
  <c r="G58" i="34" s="1"/>
  <c r="N48" i="34"/>
  <c r="O50" i="34"/>
  <c r="H61" i="34" l="1"/>
  <c r="G56" i="34"/>
  <c r="M24" i="34"/>
  <c r="M50" i="34"/>
  <c r="N50" i="34" s="1"/>
  <c r="F61" i="34"/>
  <c r="N24" i="34"/>
  <c r="G61" i="34" l="1"/>
  <c r="H2" i="19"/>
  <c r="H17" i="19"/>
  <c r="H18" i="19"/>
  <c r="H21" i="19"/>
  <c r="H22" i="19"/>
  <c r="H25" i="19"/>
  <c r="H26" i="19"/>
  <c r="F15" i="19"/>
  <c r="H15" i="19" s="1"/>
  <c r="F16" i="19"/>
  <c r="H16" i="19" s="1"/>
  <c r="F17" i="19"/>
  <c r="F18" i="19"/>
  <c r="F19" i="19"/>
  <c r="H19" i="19" s="1"/>
  <c r="F20" i="19"/>
  <c r="H20" i="19" s="1"/>
  <c r="F21" i="19"/>
  <c r="F22" i="19"/>
  <c r="F23" i="19"/>
  <c r="H23" i="19" s="1"/>
  <c r="F24" i="19"/>
  <c r="H24" i="19" s="1"/>
  <c r="F25" i="19"/>
  <c r="F26" i="19"/>
  <c r="F27" i="19"/>
  <c r="H27" i="19" s="1"/>
  <c r="C32" i="8" l="1"/>
  <c r="C33" i="8"/>
  <c r="G9" i="8"/>
  <c r="B15" i="8"/>
  <c r="B17" i="8"/>
  <c r="B18" i="8"/>
  <c r="B19" i="8"/>
  <c r="B20" i="8"/>
  <c r="B21" i="8"/>
  <c r="B14" i="8"/>
  <c r="D4" i="19" l="1"/>
  <c r="D5" i="19"/>
  <c r="D6" i="19"/>
  <c r="D7" i="19"/>
  <c r="D8" i="19"/>
  <c r="D3" i="19"/>
  <c r="D28" i="19" l="1"/>
  <c r="F29" i="19"/>
  <c r="H2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3" i="19"/>
  <c r="H3" i="19" l="1"/>
  <c r="H28" i="19" s="1"/>
  <c r="H30" i="19" s="1"/>
  <c r="F28" i="19"/>
  <c r="F30" i="19" s="1"/>
  <c r="G30" i="19" l="1"/>
  <c r="C28" i="19"/>
  <c r="C27" i="8" l="1"/>
  <c r="C29" i="8"/>
  <c r="C21" i="8"/>
  <c r="D3" i="9"/>
  <c r="D14" i="9" s="1"/>
  <c r="D21" i="8" l="1"/>
  <c r="B33" i="8"/>
  <c r="D33" i="8" s="1"/>
  <c r="B10" i="8"/>
  <c r="D10" i="8" l="1"/>
  <c r="D6" i="9" l="1"/>
  <c r="C8" i="6" l="1"/>
  <c r="C8" i="9" s="1"/>
  <c r="C12" i="9" s="1"/>
  <c r="D7" i="9"/>
  <c r="D5" i="9" l="1"/>
  <c r="D4" i="9"/>
  <c r="G2" i="9" l="1"/>
  <c r="C26" i="8"/>
  <c r="C34" i="8" s="1"/>
  <c r="F9" i="9"/>
  <c r="E9" i="9"/>
  <c r="B22" i="8"/>
  <c r="I10" i="8"/>
  <c r="H10" i="8"/>
  <c r="F10" i="8"/>
  <c r="E10" i="8"/>
  <c r="D28" i="8" l="1"/>
  <c r="E21" i="8"/>
  <c r="G3" i="9"/>
  <c r="G14" i="9" s="1"/>
  <c r="C6" i="8"/>
  <c r="G6" i="9"/>
  <c r="H6" i="9" s="1"/>
  <c r="G4" i="9"/>
  <c r="H4" i="9" s="1"/>
  <c r="G7" i="9"/>
  <c r="H7" i="9" s="1"/>
  <c r="C7" i="8"/>
  <c r="H2" i="9"/>
  <c r="D2" i="9"/>
  <c r="C3" i="8"/>
  <c r="G3" i="8" s="1"/>
  <c r="C19" i="8" l="1"/>
  <c r="D19" i="8" s="1"/>
  <c r="J3" i="9"/>
  <c r="H3" i="9"/>
  <c r="H14" i="9" s="1"/>
  <c r="E19" i="8"/>
  <c r="C18" i="8"/>
  <c r="D16" i="8"/>
  <c r="E16" i="8"/>
  <c r="C15" i="8"/>
  <c r="B30" i="8"/>
  <c r="B31" i="8"/>
  <c r="B27" i="8"/>
  <c r="D27" i="8" s="1"/>
  <c r="C2" i="8"/>
  <c r="E18" i="8" l="1"/>
  <c r="D18" i="8"/>
  <c r="E15" i="8"/>
  <c r="D15" i="8"/>
  <c r="B26" i="8"/>
  <c r="C14" i="8"/>
  <c r="G2" i="8"/>
  <c r="E14" i="8" l="1"/>
  <c r="D14" i="8"/>
  <c r="D26" i="8"/>
  <c r="D8" i="9" l="1"/>
  <c r="C8" i="8" s="1"/>
  <c r="G8" i="8" s="1"/>
  <c r="C20" i="8" l="1"/>
  <c r="B32" i="8"/>
  <c r="D32" i="8" s="1"/>
  <c r="C5" i="8"/>
  <c r="G5" i="9"/>
  <c r="H5" i="9" s="1"/>
  <c r="G8" i="9"/>
  <c r="C9" i="9"/>
  <c r="C17" i="8" l="1"/>
  <c r="E17" i="8" s="1"/>
  <c r="D20" i="8"/>
  <c r="E20" i="8"/>
  <c r="C10" i="8"/>
  <c r="B29" i="8"/>
  <c r="D9" i="9"/>
  <c r="H8" i="9"/>
  <c r="H9" i="9" s="1"/>
  <c r="G9" i="9"/>
  <c r="D17" i="8" l="1"/>
  <c r="G10" i="8"/>
  <c r="C11" i="8"/>
  <c r="E22" i="8" l="1"/>
  <c r="B34" i="8"/>
  <c r="C22" i="8"/>
  <c r="D22" i="8" s="1"/>
  <c r="E33" i="8" l="1"/>
  <c r="E28" i="8"/>
  <c r="E27" i="8"/>
  <c r="E32" i="8"/>
  <c r="E29" i="8"/>
  <c r="E26" i="8"/>
  <c r="D34" i="8"/>
  <c r="E34" i="8" s="1"/>
</calcChain>
</file>

<file path=xl/sharedStrings.xml><?xml version="1.0" encoding="utf-8"?>
<sst xmlns="http://schemas.openxmlformats.org/spreadsheetml/2006/main" count="2235" uniqueCount="762">
  <si>
    <t>Date</t>
  </si>
  <si>
    <t>Particulars</t>
  </si>
  <si>
    <t>Gross Total</t>
  </si>
  <si>
    <t>Project expenses</t>
  </si>
  <si>
    <t>Estimated Cost as per Cost Vetting</t>
  </si>
  <si>
    <t>Incurred Cost as per Bill till 31.12.2022</t>
  </si>
  <si>
    <t>Incurred Cost as per CA till 31.12.2022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</si>
  <si>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</si>
  <si>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</si>
  <si>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</si>
  <si>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</si>
  <si>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</si>
  <si>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</si>
  <si>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</si>
  <si>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</si>
  <si>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</si>
  <si>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</si>
  <si>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</si>
  <si>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</si>
  <si>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</si>
  <si>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</si>
  <si>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</si>
  <si>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</si>
  <si>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</si>
  <si>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Incurred Cost in ` till 31.12.2022</t>
  </si>
  <si>
    <t>Incurred Cost in ` Cr. Till 31.12.2022</t>
  </si>
  <si>
    <t>Balance</t>
  </si>
  <si>
    <t>Balance in Cr.</t>
  </si>
  <si>
    <t>Construction Cost</t>
  </si>
  <si>
    <t>Professional Cost</t>
  </si>
  <si>
    <t>Admin Cost</t>
  </si>
  <si>
    <t>Marketing Cost</t>
  </si>
  <si>
    <t>Interest Cost</t>
  </si>
  <si>
    <t>Stamp Duty</t>
  </si>
  <si>
    <t>Reg. Fees</t>
  </si>
  <si>
    <t>TOTAL</t>
  </si>
  <si>
    <t>Month</t>
  </si>
  <si>
    <t>Interest Amount</t>
  </si>
  <si>
    <t>Contingency Cost</t>
  </si>
  <si>
    <t>Floor</t>
  </si>
  <si>
    <t>Total Construction Area in Sq. M.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</si>
  <si>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</si>
  <si>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</si>
  <si>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</si>
  <si>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</si>
  <si>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</si>
  <si>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 xml:space="preserve">Actual Expenditure till date in ` </t>
  </si>
  <si>
    <t>TOTAL COST OF CONSTRUCTION (A + B)</t>
  </si>
  <si>
    <t>Sub - Total (A)</t>
  </si>
  <si>
    <t xml:space="preserve">STACK PARKING Nos. </t>
  </si>
  <si>
    <t>Basement</t>
  </si>
  <si>
    <t>Amount</t>
  </si>
  <si>
    <t>Agreement Name</t>
  </si>
  <si>
    <t>Incurred Amount</t>
  </si>
  <si>
    <t>Purchase Cost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</si>
  <si>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</si>
  <si>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</si>
  <si>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</si>
  <si>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</si>
  <si>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</si>
  <si>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</si>
  <si>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</si>
  <si>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</si>
  <si>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</si>
  <si>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</si>
  <si>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</si>
  <si>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</si>
  <si>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</si>
  <si>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</si>
  <si>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</si>
  <si>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</si>
  <si>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</si>
  <si>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</si>
  <si>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</si>
  <si>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</si>
  <si>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</si>
  <si>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</si>
  <si>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</si>
  <si>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OHT / LMR</t>
  </si>
  <si>
    <t/>
  </si>
  <si>
    <t>110</t>
  </si>
  <si>
    <t>76</t>
  </si>
  <si>
    <t>77</t>
  </si>
  <si>
    <t>96</t>
  </si>
  <si>
    <t>97</t>
  </si>
  <si>
    <t>101</t>
  </si>
  <si>
    <t>11</t>
  </si>
  <si>
    <t>122</t>
  </si>
  <si>
    <t>56713</t>
  </si>
  <si>
    <t>SRSBM Lab Testing Pvt Ltd</t>
  </si>
  <si>
    <t>56786</t>
  </si>
  <si>
    <t>57024</t>
  </si>
  <si>
    <t>Hari Om Transport Co.</t>
  </si>
  <si>
    <t>31</t>
  </si>
  <si>
    <t>30</t>
  </si>
  <si>
    <t>Vardhaman Enterprises</t>
  </si>
  <si>
    <t>Patil Transport Co.</t>
  </si>
  <si>
    <t>014/24-25</t>
  </si>
  <si>
    <t>Pramanik Centre</t>
  </si>
  <si>
    <t>12</t>
  </si>
  <si>
    <t>MH2403015267</t>
  </si>
  <si>
    <t>MH2403015275</t>
  </si>
  <si>
    <t>717</t>
  </si>
  <si>
    <t>National Marble &amp; Granites</t>
  </si>
  <si>
    <t>37</t>
  </si>
  <si>
    <t>Bansari Steel Traders</t>
  </si>
  <si>
    <t>Bharti Electric &amp; Hardware Stores</t>
  </si>
  <si>
    <t>43</t>
  </si>
  <si>
    <t>Nilkanth Associate</t>
  </si>
  <si>
    <t>05</t>
  </si>
  <si>
    <t>SS/24-25/012</t>
  </si>
  <si>
    <t>8303445869</t>
  </si>
  <si>
    <t>BECS Coating</t>
  </si>
  <si>
    <t>075/24-25</t>
  </si>
  <si>
    <t>8303445801</t>
  </si>
  <si>
    <t>679</t>
  </si>
  <si>
    <t>678</t>
  </si>
  <si>
    <t>24-25/APR/BLK/03</t>
  </si>
  <si>
    <t>1</t>
  </si>
  <si>
    <t>8310946557</t>
  </si>
  <si>
    <t>8310946556</t>
  </si>
  <si>
    <t>005/24-25</t>
  </si>
  <si>
    <t>045</t>
  </si>
  <si>
    <t>MRT-27862</t>
  </si>
  <si>
    <t>Ashok Bhanubhai Kalena HUF</t>
  </si>
  <si>
    <t>The Legalist</t>
  </si>
  <si>
    <t>TL/SBI/1272A</t>
  </si>
  <si>
    <t>Sunil Motors</t>
  </si>
  <si>
    <t>Samarjeet Singh</t>
  </si>
  <si>
    <t>57368</t>
  </si>
  <si>
    <t>1880</t>
  </si>
  <si>
    <t>57384</t>
  </si>
  <si>
    <t>031/24-25</t>
  </si>
  <si>
    <t>80</t>
  </si>
  <si>
    <t>34</t>
  </si>
  <si>
    <t>114</t>
  </si>
  <si>
    <t>791</t>
  </si>
  <si>
    <t>792</t>
  </si>
  <si>
    <t>Maheshkumar Hasmukhlal &amp; Co.</t>
  </si>
  <si>
    <t>98/2024-25</t>
  </si>
  <si>
    <t>24-25/TI/0163</t>
  </si>
  <si>
    <t>24-25/TI/0162</t>
  </si>
  <si>
    <t>272425MU12469</t>
  </si>
  <si>
    <t>MH2403030349</t>
  </si>
  <si>
    <t>395/24-25</t>
  </si>
  <si>
    <t>016/24-25</t>
  </si>
  <si>
    <t>New Baaj Water Suppliers</t>
  </si>
  <si>
    <t>119</t>
  </si>
  <si>
    <t>8310956522</t>
  </si>
  <si>
    <t>763</t>
  </si>
  <si>
    <t>SS/24-25/073</t>
  </si>
  <si>
    <t>23</t>
  </si>
  <si>
    <t>22</t>
  </si>
  <si>
    <t>MH2403023651</t>
  </si>
  <si>
    <t>65</t>
  </si>
  <si>
    <t>63</t>
  </si>
  <si>
    <t>24-25/MAY/BLK/08</t>
  </si>
  <si>
    <t>019/24-25</t>
  </si>
  <si>
    <t>8310954089</t>
  </si>
  <si>
    <t>8310954090</t>
  </si>
  <si>
    <t>8310954086</t>
  </si>
  <si>
    <t>8310954085</t>
  </si>
  <si>
    <t>8310953157</t>
  </si>
  <si>
    <t>MD Azizul Haque Water Supply</t>
  </si>
  <si>
    <t>176</t>
  </si>
  <si>
    <t>724</t>
  </si>
  <si>
    <t>Karan Corporation</t>
  </si>
  <si>
    <t>Girishbhai Chandubhai Akola HUF</t>
  </si>
  <si>
    <t>Wow Media Works</t>
  </si>
  <si>
    <t>70</t>
  </si>
  <si>
    <t>MRT-29158</t>
  </si>
  <si>
    <t>02/2024-2025</t>
  </si>
  <si>
    <t>Mukund Printers</t>
  </si>
  <si>
    <t>0068</t>
  </si>
  <si>
    <t>Protech Consultants</t>
  </si>
  <si>
    <t>01/2024-2025</t>
  </si>
  <si>
    <t>Jai Laxmi Trading</t>
  </si>
  <si>
    <t>JLT/24-25/122</t>
  </si>
  <si>
    <t>004</t>
  </si>
  <si>
    <t>8310962569</t>
  </si>
  <si>
    <t>Incurred Cost as per Bill till 31.08.2024</t>
  </si>
  <si>
    <t>Approval Cost</t>
  </si>
  <si>
    <t>Land Cost (Including SD &amp; RF)</t>
  </si>
  <si>
    <t>Development Agreement</t>
  </si>
  <si>
    <t>Power of Attorney</t>
  </si>
  <si>
    <t>Voucher Type</t>
  </si>
  <si>
    <t>Supplier Invoice No.</t>
  </si>
  <si>
    <t>GSTIN/UIN</t>
  </si>
  <si>
    <t>CGST</t>
  </si>
  <si>
    <t>SGST</t>
  </si>
  <si>
    <t>Round</t>
  </si>
  <si>
    <t>Purchase (Blossom C&amp;D)</t>
  </si>
  <si>
    <t>Other Cost</t>
  </si>
  <si>
    <t>IGST</t>
  </si>
  <si>
    <t>Transportation Cost</t>
  </si>
  <si>
    <t>Ultratech Cement Limited</t>
  </si>
  <si>
    <t>Purchase</t>
  </si>
  <si>
    <t>27AAACL6442L1ZA</t>
  </si>
  <si>
    <t>27AZFPS5857B1Z4</t>
  </si>
  <si>
    <t>27ABJPJ5084F1ZJ</t>
  </si>
  <si>
    <t>27AARFV6828L1Z7</t>
  </si>
  <si>
    <t>Meera Corporation</t>
  </si>
  <si>
    <t>27ACQPG6852L1ZY</t>
  </si>
  <si>
    <t>Shri Gurudev Electricals</t>
  </si>
  <si>
    <t>69 2024/25</t>
  </si>
  <si>
    <t>27ATLPS9954M1ZH</t>
  </si>
  <si>
    <t>27ALUPP8078Q1ZM</t>
  </si>
  <si>
    <t>Shivam Stone</t>
  </si>
  <si>
    <t>27ABPPM2467B1ZL</t>
  </si>
  <si>
    <t>27AKQPM1737L1ZL</t>
  </si>
  <si>
    <t>07/24-25</t>
  </si>
  <si>
    <t>27ABDPS0174K1ZG</t>
  </si>
  <si>
    <t>24-25/APR/BLK/07</t>
  </si>
  <si>
    <t>27AYBPM9767H1ZV</t>
  </si>
  <si>
    <t>JSW Cement Limited</t>
  </si>
  <si>
    <t>27AABCJ6731B1ZW</t>
  </si>
  <si>
    <t>M.M. Transport</t>
  </si>
  <si>
    <t>27ANQPP9895H2ZT</t>
  </si>
  <si>
    <t>24-25/APR/BLK/09</t>
  </si>
  <si>
    <t>209  2024/25</t>
  </si>
  <si>
    <t>211 2024/25</t>
  </si>
  <si>
    <t>Naresh Plywood &amp; Timber Mart</t>
  </si>
  <si>
    <t>27ABKPJ4778P1ZQ</t>
  </si>
  <si>
    <t>MH2403030403</t>
  </si>
  <si>
    <t>Ritezone Chemcon India Limited</t>
  </si>
  <si>
    <t>27AAHCR2348Q1ZQ</t>
  </si>
  <si>
    <t>Ashtech India Pvt Limited</t>
  </si>
  <si>
    <t>27AAECA4133B1ZA</t>
  </si>
  <si>
    <t>265 2024/25</t>
  </si>
  <si>
    <t>271 2024/25</t>
  </si>
  <si>
    <t>27AAAFM4291P1ZS</t>
  </si>
  <si>
    <t>280 2024/25</t>
  </si>
  <si>
    <t>27AHGPP5479B1Z5</t>
  </si>
  <si>
    <t>S. S. Transport</t>
  </si>
  <si>
    <t>307 2024/25</t>
  </si>
  <si>
    <t>JLT/24-25/130</t>
  </si>
  <si>
    <t>328 2024/25</t>
  </si>
  <si>
    <t>329 2024/25</t>
  </si>
  <si>
    <t>79</t>
  </si>
  <si>
    <t>341 2024/25</t>
  </si>
  <si>
    <t>8310963713</t>
  </si>
  <si>
    <t>24-25/JUN/27</t>
  </si>
  <si>
    <t>24-25/JUN/26</t>
  </si>
  <si>
    <t>JLT/24-25/137</t>
  </si>
  <si>
    <t>8310964372</t>
  </si>
  <si>
    <t>8310964370</t>
  </si>
  <si>
    <t>361 2024/25</t>
  </si>
  <si>
    <t>SS/23-24/133</t>
  </si>
  <si>
    <t>49</t>
  </si>
  <si>
    <t>24-25/JUN/40</t>
  </si>
  <si>
    <t>24-25/JUN/41</t>
  </si>
  <si>
    <t>24-25/JUN/43</t>
  </si>
  <si>
    <t>24-25/JUN/BLK/11</t>
  </si>
  <si>
    <t>JLT/24-25/139</t>
  </si>
  <si>
    <t>376 2024/25</t>
  </si>
  <si>
    <t>24-25/JUN/48</t>
  </si>
  <si>
    <t>402 2024/25</t>
  </si>
  <si>
    <t>8310966290</t>
  </si>
  <si>
    <t>8310966747</t>
  </si>
  <si>
    <t>133</t>
  </si>
  <si>
    <t>120</t>
  </si>
  <si>
    <t>121</t>
  </si>
  <si>
    <t>051</t>
  </si>
  <si>
    <t>24-25/JUN/BLK/20</t>
  </si>
  <si>
    <t>24-25/JUN/BLK/21</t>
  </si>
  <si>
    <t>SS/24-25/157</t>
  </si>
  <si>
    <t>53/2024-25</t>
  </si>
  <si>
    <t>134</t>
  </si>
  <si>
    <t>JLT/24-25/157</t>
  </si>
  <si>
    <t>451 2024/25</t>
  </si>
  <si>
    <t>8310967746</t>
  </si>
  <si>
    <t>Jyoti India Kitchensink Pvt Ltd</t>
  </si>
  <si>
    <t>4586/24-25</t>
  </si>
  <si>
    <t>27AAECJ7000J1ZO</t>
  </si>
  <si>
    <t>896/24-25</t>
  </si>
  <si>
    <t>895/24-25</t>
  </si>
  <si>
    <t>461 2024/25</t>
  </si>
  <si>
    <t>462 2024/25</t>
  </si>
  <si>
    <t>148</t>
  </si>
  <si>
    <t>24-25/JUN/BLK/03</t>
  </si>
  <si>
    <t>24-25/JUL/BLK/02</t>
  </si>
  <si>
    <t>143</t>
  </si>
  <si>
    <t>MH2403052925</t>
  </si>
  <si>
    <t>8310968764</t>
  </si>
  <si>
    <t>480 2024/25</t>
  </si>
  <si>
    <t>184</t>
  </si>
  <si>
    <t>228</t>
  </si>
  <si>
    <t>UV Trading Corporation</t>
  </si>
  <si>
    <t>2024-25/136</t>
  </si>
  <si>
    <t>27AACFU6362P1ZI</t>
  </si>
  <si>
    <t>Su-Dhara Sanitations Private Limited</t>
  </si>
  <si>
    <t>SSPL/24-25/466</t>
  </si>
  <si>
    <t>09AAACS1782N1ZW</t>
  </si>
  <si>
    <t>505 2024/25</t>
  </si>
  <si>
    <t>Aqualuxe Bathware LLP</t>
  </si>
  <si>
    <t>241</t>
  </si>
  <si>
    <t>27ACEFA0372R1Z2</t>
  </si>
  <si>
    <t>242</t>
  </si>
  <si>
    <t>JLT/24-25/166</t>
  </si>
  <si>
    <t>225</t>
  </si>
  <si>
    <t>516 2024/25</t>
  </si>
  <si>
    <t>SS/24-25/195</t>
  </si>
  <si>
    <t>69</t>
  </si>
  <si>
    <t>8310969899</t>
  </si>
  <si>
    <t>2024-25/143</t>
  </si>
  <si>
    <t>526 2024/25</t>
  </si>
  <si>
    <t>251</t>
  </si>
  <si>
    <t>Shri Nakoda Marble House</t>
  </si>
  <si>
    <t>280</t>
  </si>
  <si>
    <t>27AFUPJ9579E1ZM</t>
  </si>
  <si>
    <t>238</t>
  </si>
  <si>
    <t>533 2024/25</t>
  </si>
  <si>
    <t>56</t>
  </si>
  <si>
    <t>262</t>
  </si>
  <si>
    <t>551 2024/25</t>
  </si>
  <si>
    <t>JLT/24-25/173</t>
  </si>
  <si>
    <t>572 2024/25</t>
  </si>
  <si>
    <t>299</t>
  </si>
  <si>
    <t>MH2403062181</t>
  </si>
  <si>
    <t>JLT/24-25/180</t>
  </si>
  <si>
    <t>8985696110</t>
  </si>
  <si>
    <t>8985696249</t>
  </si>
  <si>
    <t>037/24-25</t>
  </si>
  <si>
    <t>Pallavi Ceramic and Granite</t>
  </si>
  <si>
    <t>OT/0108/2024-25</t>
  </si>
  <si>
    <t>27AAJFP4017D1ZH</t>
  </si>
  <si>
    <t>296</t>
  </si>
  <si>
    <t>JLT/24-25/187</t>
  </si>
  <si>
    <t>Natural Granimarmo</t>
  </si>
  <si>
    <t>402</t>
  </si>
  <si>
    <t>27AAYPC4128R1ZX</t>
  </si>
  <si>
    <t>Ketan Engineering Co.</t>
  </si>
  <si>
    <t>27ABTPP2842H1Z7</t>
  </si>
  <si>
    <t>50</t>
  </si>
  <si>
    <t>51</t>
  </si>
  <si>
    <t>183</t>
  </si>
  <si>
    <t>628 2024/25</t>
  </si>
  <si>
    <t>171/2024-25</t>
  </si>
  <si>
    <t>629 2024/25</t>
  </si>
  <si>
    <t>81</t>
  </si>
  <si>
    <t>2024-25/168</t>
  </si>
  <si>
    <t>648 2024/25</t>
  </si>
  <si>
    <t>24-25/AUG/BLK/01</t>
  </si>
  <si>
    <t>650 2024/25</t>
  </si>
  <si>
    <t>RK Aluminium</t>
  </si>
  <si>
    <t>000504</t>
  </si>
  <si>
    <t>27AAHFR0173J1Z3</t>
  </si>
  <si>
    <t>JLT/24-25/196</t>
  </si>
  <si>
    <t>1069/24-25</t>
  </si>
  <si>
    <t>MH2403071452</t>
  </si>
  <si>
    <t>MH2403071405</t>
  </si>
  <si>
    <t>341</t>
  </si>
  <si>
    <t>8310974384</t>
  </si>
  <si>
    <t>8310974375</t>
  </si>
  <si>
    <t>668 2024/25</t>
  </si>
  <si>
    <t>2024-25/170</t>
  </si>
  <si>
    <t>Dubans Construction Chemical</t>
  </si>
  <si>
    <t>DC/2425/766</t>
  </si>
  <si>
    <t>27AOCPD5951R1ZG</t>
  </si>
  <si>
    <t>294</t>
  </si>
  <si>
    <t>367</t>
  </si>
  <si>
    <t>741 2024/25</t>
  </si>
  <si>
    <t>86</t>
  </si>
  <si>
    <t>87</t>
  </si>
  <si>
    <t>SS/24-25/248</t>
  </si>
  <si>
    <t>750 2024/25</t>
  </si>
  <si>
    <t>748 2024/25</t>
  </si>
  <si>
    <t>8310975762</t>
  </si>
  <si>
    <t>746 2024/25</t>
  </si>
  <si>
    <t>24-25/AUG/BLK/03</t>
  </si>
  <si>
    <t>243</t>
  </si>
  <si>
    <t>753 2024/25</t>
  </si>
  <si>
    <t>712 2024/25</t>
  </si>
  <si>
    <t>Raj Steel Centre</t>
  </si>
  <si>
    <t>468</t>
  </si>
  <si>
    <t>27ALHPS0523Q1ZM</t>
  </si>
  <si>
    <t>Shiv Ply and Wood</t>
  </si>
  <si>
    <t>162</t>
  </si>
  <si>
    <t>27AAOFS4874J1ZF</t>
  </si>
  <si>
    <t>1164/24-25</t>
  </si>
  <si>
    <t>777 2024/25</t>
  </si>
  <si>
    <t>000454</t>
  </si>
  <si>
    <t>164</t>
  </si>
  <si>
    <t>24-25/AUG/BLK/04</t>
  </si>
  <si>
    <t>8310977183</t>
  </si>
  <si>
    <t>Sanjay Engineers</t>
  </si>
  <si>
    <t>SE/517/24-25</t>
  </si>
  <si>
    <t>27ADLPR6941B1ZD</t>
  </si>
  <si>
    <t>8310977358</t>
  </si>
  <si>
    <t>8310977360</t>
  </si>
  <si>
    <t>8310977572</t>
  </si>
  <si>
    <t>2024-25/2024</t>
  </si>
  <si>
    <t>JLT/24-25/214</t>
  </si>
  <si>
    <t>230</t>
  </si>
  <si>
    <t>045/24-25</t>
  </si>
  <si>
    <t>1216/24-25</t>
  </si>
  <si>
    <t>Burhani Glass House</t>
  </si>
  <si>
    <t>234</t>
  </si>
  <si>
    <t>27ADAPT0607M1ZG</t>
  </si>
  <si>
    <t>JLT/24-25/216</t>
  </si>
  <si>
    <t>815 2024/25</t>
  </si>
  <si>
    <t>235</t>
  </si>
  <si>
    <t>841 2024/25</t>
  </si>
  <si>
    <t>24-25/AUG/BLK/09</t>
  </si>
  <si>
    <t>JLT/24-25/225</t>
  </si>
  <si>
    <t>123</t>
  </si>
  <si>
    <t>124</t>
  </si>
  <si>
    <t>91</t>
  </si>
  <si>
    <t>SS/24-25/275</t>
  </si>
  <si>
    <t>237</t>
  </si>
  <si>
    <t>87/2024-25</t>
  </si>
  <si>
    <t>222</t>
  </si>
  <si>
    <t>223</t>
  </si>
  <si>
    <t>Kiran Jadhav (Ramdas)</t>
  </si>
  <si>
    <t>EXPENSES</t>
  </si>
  <si>
    <t>.</t>
  </si>
  <si>
    <t>Mohak Labour Contract (Nilesh Raut)</t>
  </si>
  <si>
    <t>Samiksha Pawar (Ramdas)</t>
  </si>
  <si>
    <t>Om Sai Enterprises (Vishwanath)</t>
  </si>
  <si>
    <t>Aadivasi Ekta Varai Mathadi Transport and General</t>
  </si>
  <si>
    <t>Maharashtra Rajya General Kamgar Mathadi and Trans.</t>
  </si>
  <si>
    <t>27AARFK5984A1ZY</t>
  </si>
  <si>
    <t>Prakash K Patel HUF</t>
  </si>
  <si>
    <t>Avdhesh Kumar Rajpati Yadav</t>
  </si>
  <si>
    <t>Vijay Laxmi Furniture Mart</t>
  </si>
  <si>
    <t>Hemang K Shah HUF</t>
  </si>
  <si>
    <t>Komal Keval Modi</t>
  </si>
  <si>
    <t>Rahul Hasmukhlal Shah (HUF)</t>
  </si>
  <si>
    <t>Ketan Navalchand Shah HUF</t>
  </si>
  <si>
    <t>Jayesh Navalchand Shah</t>
  </si>
  <si>
    <t>Popat Namdev Jankar</t>
  </si>
  <si>
    <t>Satinand Jata Ray</t>
  </si>
  <si>
    <t>03/2024-2025</t>
  </si>
  <si>
    <t>Shiv Shakti Furniture</t>
  </si>
  <si>
    <t>MH2303106056</t>
  </si>
  <si>
    <t>MH2303106053</t>
  </si>
  <si>
    <t>8310911570</t>
  </si>
  <si>
    <t>8310911571</t>
  </si>
  <si>
    <t>8310911679</t>
  </si>
  <si>
    <t>8310911678</t>
  </si>
  <si>
    <t>8310912147</t>
  </si>
  <si>
    <t>Ask Agro</t>
  </si>
  <si>
    <t>AA/2023-24/166</t>
  </si>
  <si>
    <t>27ASZPS8800R1ZC</t>
  </si>
  <si>
    <t>43/2023-24</t>
  </si>
  <si>
    <t>44/2023-24</t>
  </si>
  <si>
    <t>136</t>
  </si>
  <si>
    <t>1077/2023-24</t>
  </si>
  <si>
    <t>23-24/TI/0624</t>
  </si>
  <si>
    <t>23-24/TI/0623</t>
  </si>
  <si>
    <t>23-24/DEC/BLK/01</t>
  </si>
  <si>
    <t>8303434140</t>
  </si>
  <si>
    <t>371</t>
  </si>
  <si>
    <t>372</t>
  </si>
  <si>
    <t>Om Steels</t>
  </si>
  <si>
    <t>1569/23-24</t>
  </si>
  <si>
    <t>27AAAFO6340H1ZD</t>
  </si>
  <si>
    <t>MH2303118804</t>
  </si>
  <si>
    <t>AA/2023-24/194</t>
  </si>
  <si>
    <t>23-24/DEC/19</t>
  </si>
  <si>
    <t>SS/339</t>
  </si>
  <si>
    <t>23-24/DEC/BLK/10</t>
  </si>
  <si>
    <t>MG Corporation</t>
  </si>
  <si>
    <t>623/2023-24</t>
  </si>
  <si>
    <t>27AAKHS9817H1ZJ</t>
  </si>
  <si>
    <t>1118/2023-24</t>
  </si>
  <si>
    <t>1688/23-24</t>
  </si>
  <si>
    <t>23-24/DEC/BLK/15</t>
  </si>
  <si>
    <t>23-24/DEC/BLK/16</t>
  </si>
  <si>
    <t>AA/2023-24/208</t>
  </si>
  <si>
    <t>8310919742</t>
  </si>
  <si>
    <t>8310919743</t>
  </si>
  <si>
    <t>8310919740</t>
  </si>
  <si>
    <t>8310919741</t>
  </si>
  <si>
    <t>83</t>
  </si>
  <si>
    <t>82</t>
  </si>
  <si>
    <t>404</t>
  </si>
  <si>
    <t>405</t>
  </si>
  <si>
    <t>152</t>
  </si>
  <si>
    <t>SS/358</t>
  </si>
  <si>
    <t>541</t>
  </si>
  <si>
    <t>1231 2023/24</t>
  </si>
  <si>
    <t>MH2303132714</t>
  </si>
  <si>
    <t>524</t>
  </si>
  <si>
    <t>8303437240</t>
  </si>
  <si>
    <t>MH2303134864</t>
  </si>
  <si>
    <t>8303437264</t>
  </si>
  <si>
    <t>8303437265</t>
  </si>
  <si>
    <t>8303437331</t>
  </si>
  <si>
    <t>103</t>
  </si>
  <si>
    <t>8303437404</t>
  </si>
  <si>
    <t>409/2023-24</t>
  </si>
  <si>
    <t>23-24/JAN/BLK/12</t>
  </si>
  <si>
    <t>1381 2023/24</t>
  </si>
  <si>
    <t>MH2303138680</t>
  </si>
  <si>
    <t>1395 2023/24</t>
  </si>
  <si>
    <t>8310926282</t>
  </si>
  <si>
    <t>8310926281</t>
  </si>
  <si>
    <t>174</t>
  </si>
  <si>
    <t>175</t>
  </si>
  <si>
    <t>23-24/TI/0770</t>
  </si>
  <si>
    <t>23-24/TI/0771</t>
  </si>
  <si>
    <t>MH2303141025</t>
  </si>
  <si>
    <t>23-24/JAN/BLK/24</t>
  </si>
  <si>
    <t>450</t>
  </si>
  <si>
    <t>MH2303145064</t>
  </si>
  <si>
    <t>8303439012</t>
  </si>
  <si>
    <t>85</t>
  </si>
  <si>
    <t>84</t>
  </si>
  <si>
    <t>226</t>
  </si>
  <si>
    <t>451</t>
  </si>
  <si>
    <t>172</t>
  </si>
  <si>
    <t>8303439106</t>
  </si>
  <si>
    <t>SE/1136/23-24</t>
  </si>
  <si>
    <t>2890/23-24</t>
  </si>
  <si>
    <t>SE/1143/23-24</t>
  </si>
  <si>
    <t>485/2023-24</t>
  </si>
  <si>
    <t>23-24/BLK/FEB/23</t>
  </si>
  <si>
    <t>1567 2023/24</t>
  </si>
  <si>
    <t>1561 2023/24</t>
  </si>
  <si>
    <t>MH2303156181</t>
  </si>
  <si>
    <t>8310935191</t>
  </si>
  <si>
    <t>8310935124</t>
  </si>
  <si>
    <t>641</t>
  </si>
  <si>
    <t>061/23-24</t>
  </si>
  <si>
    <t>1634/2023-24</t>
  </si>
  <si>
    <t>MH2303161896</t>
  </si>
  <si>
    <t>191</t>
  </si>
  <si>
    <t>498</t>
  </si>
  <si>
    <t>499</t>
  </si>
  <si>
    <t>253</t>
  </si>
  <si>
    <t>SS/452</t>
  </si>
  <si>
    <t>1651/202-24</t>
  </si>
  <si>
    <t>3211/23-24</t>
  </si>
  <si>
    <t>3210/23-24</t>
  </si>
  <si>
    <t>145</t>
  </si>
  <si>
    <t>196</t>
  </si>
  <si>
    <t>197</t>
  </si>
  <si>
    <t>272324MU22683</t>
  </si>
  <si>
    <t>629</t>
  </si>
  <si>
    <t>628</t>
  </si>
  <si>
    <t>8310939127</t>
  </si>
  <si>
    <t>8310939250</t>
  </si>
  <si>
    <t>198</t>
  </si>
  <si>
    <t>633</t>
  </si>
  <si>
    <t>DC/2324/1624</t>
  </si>
  <si>
    <t>8310939403</t>
  </si>
  <si>
    <t>1678 2023/24</t>
  </si>
  <si>
    <t>MH2303166806</t>
  </si>
  <si>
    <t>MH2303166977</t>
  </si>
  <si>
    <t>3283/23-24</t>
  </si>
  <si>
    <t>8310940675</t>
  </si>
  <si>
    <t>427</t>
  </si>
  <si>
    <t>SS/480</t>
  </si>
  <si>
    <t>654</t>
  </si>
  <si>
    <t>431</t>
  </si>
  <si>
    <t>Manordas Gopalji &amp; Co</t>
  </si>
  <si>
    <t>833/2023-24</t>
  </si>
  <si>
    <t>27AAAFM4290N1ZX</t>
  </si>
  <si>
    <t>23-24/BLK/MAR/05</t>
  </si>
  <si>
    <t>867/2023-24</t>
  </si>
  <si>
    <t>272324MU22888</t>
  </si>
  <si>
    <t>447</t>
  </si>
  <si>
    <t>105</t>
  </si>
  <si>
    <t>265</t>
  </si>
  <si>
    <t>106</t>
  </si>
  <si>
    <t>211</t>
  </si>
  <si>
    <t>544</t>
  </si>
  <si>
    <t>545</t>
  </si>
  <si>
    <t>Yogesh V Soparkar</t>
  </si>
  <si>
    <t>01/2023-2024</t>
  </si>
  <si>
    <t>02/2023-2024</t>
  </si>
  <si>
    <t>Shri Ram Traders</t>
  </si>
  <si>
    <t>028</t>
  </si>
  <si>
    <t>03/2023-24</t>
  </si>
  <si>
    <t>03/2023-2024</t>
  </si>
  <si>
    <t>SE/1139/23-24</t>
  </si>
  <si>
    <t>SE/1349/23-24</t>
  </si>
  <si>
    <t>Sales &amp; Marketing Expenses</t>
  </si>
  <si>
    <t>Vizon Solutions</t>
  </si>
  <si>
    <t>009-2024</t>
  </si>
  <si>
    <t>27AFLPC6650C1ZO</t>
  </si>
  <si>
    <t>3D Studio</t>
  </si>
  <si>
    <t>Sneha Enterprises</t>
  </si>
  <si>
    <t>0347</t>
  </si>
  <si>
    <t>27AABHT8679K1ZA</t>
  </si>
  <si>
    <t>Rikanimo</t>
  </si>
  <si>
    <t>6</t>
  </si>
  <si>
    <t>GST NO.</t>
  </si>
  <si>
    <t>Basic Amount</t>
  </si>
  <si>
    <t>Round Off</t>
  </si>
  <si>
    <t>1706</t>
  </si>
  <si>
    <t>57999</t>
  </si>
  <si>
    <t>58000</t>
  </si>
  <si>
    <t>58201</t>
  </si>
  <si>
    <t>58202</t>
  </si>
  <si>
    <t>1656</t>
  </si>
  <si>
    <t>58231</t>
  </si>
  <si>
    <t>58241</t>
  </si>
  <si>
    <t>1657</t>
  </si>
  <si>
    <t>58280</t>
  </si>
  <si>
    <t>58294</t>
  </si>
  <si>
    <t>58533</t>
  </si>
  <si>
    <t>58557</t>
  </si>
  <si>
    <t>State Bank of India</t>
  </si>
  <si>
    <t>RT0424270O315814</t>
  </si>
  <si>
    <t>27AAACS8577K2ZO</t>
  </si>
  <si>
    <t>425</t>
  </si>
  <si>
    <t>384</t>
  </si>
  <si>
    <t>Ekdant Boradband</t>
  </si>
  <si>
    <t>27ADYPS0140E1ZE</t>
  </si>
  <si>
    <t>SNA Infotech Pvt Ltd</t>
  </si>
  <si>
    <t>V/1339/24-25</t>
  </si>
  <si>
    <t>27AAJCS7663P1ZD</t>
  </si>
  <si>
    <t>V/1659/24-25</t>
  </si>
  <si>
    <t>Bassein Petrol Supply Co.</t>
  </si>
  <si>
    <t>00553</t>
  </si>
  <si>
    <t>27AABFB3084C1ZW</t>
  </si>
  <si>
    <t>00738</t>
  </si>
  <si>
    <t>00930</t>
  </si>
  <si>
    <t>Swapnam Enterprises</t>
  </si>
  <si>
    <t>06-2024-2025</t>
  </si>
  <si>
    <t>27AFIPP6228A1ZK</t>
  </si>
  <si>
    <t>09-2024-2025</t>
  </si>
  <si>
    <t>Serene Transport</t>
  </si>
  <si>
    <t>275</t>
  </si>
  <si>
    <t>27AGLPA4743K1Z9</t>
  </si>
  <si>
    <t>Mahavir Decor</t>
  </si>
  <si>
    <t>586</t>
  </si>
  <si>
    <t>27ACGPK4033P1ZB</t>
  </si>
  <si>
    <t>Keeran Decor</t>
  </si>
  <si>
    <t>K-87/24-25</t>
  </si>
  <si>
    <t>27DFFPS9205L1ZV</t>
  </si>
  <si>
    <t>LK-89/24-25</t>
  </si>
  <si>
    <t>K-91/24-25</t>
  </si>
  <si>
    <t>K-96/24-25</t>
  </si>
  <si>
    <t>K-103/24-25</t>
  </si>
  <si>
    <t>791 2024/25</t>
  </si>
  <si>
    <t>Poojan Colour Point</t>
  </si>
  <si>
    <t>852/24-25</t>
  </si>
  <si>
    <t>27AAJFP0517A1ZQ</t>
  </si>
  <si>
    <t>854/2-25</t>
  </si>
  <si>
    <t>Mahaveer Enterprises &amp; Personal Services</t>
  </si>
  <si>
    <t>72/2024-25</t>
  </si>
  <si>
    <t>27AECPY5912R2ZM</t>
  </si>
  <si>
    <t>0166</t>
  </si>
  <si>
    <t>Pratik Transport</t>
  </si>
  <si>
    <t>039</t>
  </si>
  <si>
    <t>55141</t>
  </si>
  <si>
    <t>55199</t>
  </si>
  <si>
    <t>55340</t>
  </si>
  <si>
    <t>55362</t>
  </si>
  <si>
    <t>55416</t>
  </si>
  <si>
    <t>55421</t>
  </si>
  <si>
    <t>55612</t>
  </si>
  <si>
    <t>55700</t>
  </si>
  <si>
    <t>55987</t>
  </si>
  <si>
    <t>56325</t>
  </si>
  <si>
    <t>1643</t>
  </si>
  <si>
    <t>56638</t>
  </si>
  <si>
    <t>Rajshree Transport</t>
  </si>
  <si>
    <t>25</t>
  </si>
  <si>
    <t>Landmark Consultants &amp; Engg. Technology</t>
  </si>
  <si>
    <t>L-1456</t>
  </si>
  <si>
    <t>27AVBPP6929K1Z1</t>
  </si>
  <si>
    <t>L-0039</t>
  </si>
  <si>
    <t>MRT-27215</t>
  </si>
  <si>
    <t>27ABACS8249K1ZU</t>
  </si>
  <si>
    <t>L-0123</t>
  </si>
  <si>
    <t>L-0253</t>
  </si>
  <si>
    <t>L-0278</t>
  </si>
  <si>
    <t>L-0415</t>
  </si>
  <si>
    <t>L-0454</t>
  </si>
  <si>
    <t>L-0486</t>
  </si>
  <si>
    <t>MRT-29735</t>
  </si>
  <si>
    <t>L-0530</t>
  </si>
  <si>
    <t>MRT-30227</t>
  </si>
  <si>
    <t>MRT-30400</t>
  </si>
  <si>
    <t>L-0611</t>
  </si>
  <si>
    <t>L-0653</t>
  </si>
  <si>
    <t>L-0156</t>
  </si>
  <si>
    <t>25/558/BLDG 6D/02/2024-25</t>
  </si>
  <si>
    <t>27ADTPD6280F1ZB</t>
  </si>
  <si>
    <t>UBG &amp; Compnay</t>
  </si>
  <si>
    <t>4564</t>
  </si>
  <si>
    <t>27AAGFU4027K1ZY</t>
  </si>
  <si>
    <t>Cubictree Technology Solutions Pvt Ltd</t>
  </si>
  <si>
    <t>23-24/BPR/3343</t>
  </si>
  <si>
    <t>27AADCC8997J1ZW</t>
  </si>
  <si>
    <t>MRT-23802</t>
  </si>
  <si>
    <t>MRT-23803</t>
  </si>
  <si>
    <t>L-0954</t>
  </si>
  <si>
    <t>L-0980</t>
  </si>
  <si>
    <t>MRT-23092</t>
  </si>
  <si>
    <t>MRT-24079</t>
  </si>
  <si>
    <t>L-1050</t>
  </si>
  <si>
    <t>L-1129</t>
  </si>
  <si>
    <t>MRT-25066</t>
  </si>
  <si>
    <t>L-1275</t>
  </si>
  <si>
    <t>MRT-25223</t>
  </si>
  <si>
    <t>MRT-25355</t>
  </si>
  <si>
    <t>MRT-26376</t>
  </si>
  <si>
    <t>MRT-25629</t>
  </si>
  <si>
    <t>Arch Graphics</t>
  </si>
  <si>
    <t>27ABQPH0195L1Z7</t>
  </si>
  <si>
    <t>Eco Mep Consultants</t>
  </si>
  <si>
    <t>EMC/23-24/222</t>
  </si>
  <si>
    <t>27ANRPR8651E1ZD</t>
  </si>
  <si>
    <t>Vastukala Consultants (I) Pvt Ltd</t>
  </si>
  <si>
    <t>MUM/2324/FEB/079</t>
  </si>
  <si>
    <t>27AADCV4303R1ZX</t>
  </si>
  <si>
    <t>Yogesh R. Vankar</t>
  </si>
  <si>
    <t>144/558/Bldg 6C/2023-24</t>
  </si>
  <si>
    <t>L-1360</t>
  </si>
  <si>
    <t>L-1410</t>
  </si>
  <si>
    <t>TL/SBI/1272</t>
  </si>
  <si>
    <t>Adv. Rachana Marwal</t>
  </si>
  <si>
    <t>369</t>
  </si>
  <si>
    <t>MAHARASHTRA CHAMBER OF HOUSING INDUSTRY</t>
  </si>
  <si>
    <t>Bill Not Available</t>
  </si>
  <si>
    <t>27AAATM0334K1ZP</t>
  </si>
  <si>
    <t>FSI Purchase (Blossom C&amp;D)</t>
  </si>
  <si>
    <t>Ajmera Developers</t>
  </si>
  <si>
    <t>31.08.2024 as per Bill Tally (inclusive of GST)</t>
  </si>
  <si>
    <t>Cost incurred as %age of cost incurred as on 31.08.2024</t>
  </si>
  <si>
    <t>Difference b/w bills of 31.08.2024 &amp; CA Certificate</t>
  </si>
  <si>
    <t>Difference of Cost incurred as %age of cost incurred as on 31.08.2024 &amp; CA Certificate</t>
  </si>
  <si>
    <t>CA Certificate till 30.09.2024</t>
  </si>
  <si>
    <t>Incurred Cost as per CA till 31.08.2024</t>
  </si>
  <si>
    <t>WING C</t>
  </si>
  <si>
    <t>Built Up Area in Sq. M.</t>
  </si>
  <si>
    <t>Balcony Area in Sq. M.</t>
  </si>
  <si>
    <t>Staircase / Lift Area in Sq. M.</t>
  </si>
  <si>
    <t>EF Area in Sq. M.</t>
  </si>
  <si>
    <t>Patio Area in Sq. M.</t>
  </si>
  <si>
    <t>Refuge Area in Sq. M.</t>
  </si>
  <si>
    <t>Other Area in Sq. M.</t>
  </si>
  <si>
    <t>Total Construction Area in Sq. Ft.</t>
  </si>
  <si>
    <t>Rate of Construction</t>
  </si>
  <si>
    <t>Value after Completion</t>
  </si>
  <si>
    <t>% work completed</t>
  </si>
  <si>
    <t>Value as on Date</t>
  </si>
  <si>
    <t>Basement Floor</t>
  </si>
  <si>
    <t>1st Floor (Pt. Podium)</t>
  </si>
  <si>
    <t>2nd Floor (pt. Podium)</t>
  </si>
  <si>
    <t>Terrace / OHT</t>
  </si>
  <si>
    <t>Deep Excavation &amp; Raft Footing Cost</t>
  </si>
  <si>
    <t>TOTAL CONSTRUCTION COST OF WING C</t>
  </si>
  <si>
    <t>WING D</t>
  </si>
  <si>
    <t>Wing</t>
  </si>
  <si>
    <t>Construction Cost of Wing C</t>
  </si>
  <si>
    <t>Excavation Cost of Wing C</t>
  </si>
  <si>
    <t>10% of Cost of Construction of Wing C</t>
  </si>
  <si>
    <t>Construction Cost of Wing D</t>
  </si>
  <si>
    <t>Excavation Cost of Wing D</t>
  </si>
  <si>
    <t>10% of Cost of Construction of Wing D</t>
  </si>
  <si>
    <t>Podium Joining Area</t>
  </si>
  <si>
    <r>
      <t xml:space="preserve">Actual Expenditure till date in </t>
    </r>
    <r>
      <rPr>
        <b/>
        <sz val="11"/>
        <color rgb="FF000000"/>
        <rFont val="Rupee Foradian"/>
        <family val="2"/>
      </rPr>
      <t>`</t>
    </r>
    <r>
      <rPr>
        <b/>
        <sz val="11"/>
        <color rgb="FF000000"/>
        <rFont val="Arial Narrow"/>
        <family val="2"/>
      </rPr>
      <t xml:space="preserve"> </t>
    </r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</si>
  <si>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</si>
  <si>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Incurred Cost in ` till 31.08.2024</t>
  </si>
  <si>
    <t>Incurred Cost in ` Cr. Till 31.08.2024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</si>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</sst>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dd\-mmm\-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4" fillId="0" borderId="0"/>
    <xf numFmtId="165" fontId="12" fillId="0" borderId="0" applyFont="0" applyFill="0" applyBorder="0" applyAlignment="0" applyProtection="0"/>
  </cellStyleXfs>
  <cellXfs count="15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43" fontId="4" fillId="0" borderId="5" xfId="3" applyFont="1" applyFill="1" applyBorder="1" applyAlignment="1">
      <alignment horizontal="right"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17" fontId="0" fillId="0" borderId="0" xfId="0" applyNumberFormat="1"/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3" fontId="4" fillId="0" borderId="2" xfId="3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0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1" fillId="0" borderId="2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9" fontId="10" fillId="0" borderId="2" xfId="2" applyFont="1" applyBorder="1"/>
    <xf numFmtId="43" fontId="10" fillId="0" borderId="2" xfId="8" applyNumberFormat="1" applyFont="1" applyBorder="1"/>
    <xf numFmtId="0" fontId="11" fillId="0" borderId="2" xfId="8" applyFont="1" applyBorder="1" applyAlignment="1">
      <alignment wrapText="1"/>
    </xf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43" fontId="11" fillId="0" borderId="2" xfId="8" applyNumberFormat="1" applyFont="1" applyBorder="1" applyAlignment="1">
      <alignment horizontal="center" vertical="center" wrapText="1"/>
    </xf>
    <xf numFmtId="0" fontId="10" fillId="0" borderId="2" xfId="8" applyFont="1" applyBorder="1"/>
    <xf numFmtId="0" fontId="11" fillId="0" borderId="0" xfId="8" applyFont="1" applyAlignment="1">
      <alignment wrapText="1"/>
    </xf>
    <xf numFmtId="43" fontId="23" fillId="0" borderId="2" xfId="8" applyNumberFormat="1" applyFont="1" applyBorder="1"/>
    <xf numFmtId="43" fontId="17" fillId="0" borderId="13" xfId="1" applyFont="1" applyBorder="1" applyAlignment="1">
      <alignment horizontal="right" vertical="top"/>
    </xf>
    <xf numFmtId="43" fontId="17" fillId="0" borderId="12" xfId="1" applyFont="1" applyBorder="1" applyAlignment="1">
      <alignment horizontal="right" vertical="top"/>
    </xf>
    <xf numFmtId="49" fontId="19" fillId="0" borderId="13" xfId="0" applyNumberFormat="1" applyFont="1" applyBorder="1" applyAlignment="1">
      <alignment vertical="top"/>
    </xf>
    <xf numFmtId="49" fontId="19" fillId="0" borderId="12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vertical="top"/>
    </xf>
    <xf numFmtId="49" fontId="17" fillId="0" borderId="12" xfId="0" applyNumberFormat="1" applyFont="1" applyBorder="1" applyAlignment="1">
      <alignment vertical="top"/>
    </xf>
    <xf numFmtId="43" fontId="11" fillId="0" borderId="2" xfId="8" applyNumberFormat="1" applyFont="1" applyBorder="1" applyAlignment="1">
      <alignment vertical="center" wrapText="1"/>
    </xf>
    <xf numFmtId="0" fontId="16" fillId="0" borderId="0" xfId="8" applyFont="1" applyAlignment="1">
      <alignment wrapText="1"/>
    </xf>
    <xf numFmtId="43" fontId="16" fillId="0" borderId="0" xfId="8" applyNumberFormat="1" applyFont="1" applyAlignment="1">
      <alignment wrapText="1"/>
    </xf>
    <xf numFmtId="43" fontId="1" fillId="0" borderId="0" xfId="1" applyFont="1"/>
    <xf numFmtId="49" fontId="17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43" fontId="17" fillId="0" borderId="1" xfId="1" applyFont="1" applyBorder="1" applyAlignment="1">
      <alignment horizontal="center" vertical="top" wrapText="1"/>
    </xf>
    <xf numFmtId="43" fontId="17" fillId="0" borderId="12" xfId="1" applyFont="1" applyFill="1" applyBorder="1" applyAlignment="1">
      <alignment horizontal="center" vertical="top" wrapText="1"/>
    </xf>
    <xf numFmtId="43" fontId="17" fillId="0" borderId="0" xfId="1" applyFont="1" applyFill="1" applyBorder="1" applyAlignment="1">
      <alignment horizontal="center" vertical="top" wrapText="1"/>
    </xf>
    <xf numFmtId="166" fontId="17" fillId="0" borderId="12" xfId="0" applyNumberFormat="1" applyFont="1" applyBorder="1" applyAlignment="1">
      <alignment horizontal="right" vertical="top"/>
    </xf>
    <xf numFmtId="43" fontId="19" fillId="0" borderId="12" xfId="1" applyFont="1" applyBorder="1" applyAlignment="1">
      <alignment horizontal="right" vertical="top"/>
    </xf>
    <xf numFmtId="43" fontId="17" fillId="0" borderId="0" xfId="1" applyFont="1" applyFill="1" applyBorder="1" applyAlignment="1">
      <alignment horizontal="right" vertical="top"/>
    </xf>
    <xf numFmtId="43" fontId="17" fillId="0" borderId="10" xfId="1" applyFont="1" applyBorder="1" applyAlignment="1">
      <alignment horizontal="right" vertical="top"/>
    </xf>
    <xf numFmtId="43" fontId="17" fillId="0" borderId="0" xfId="1" applyFont="1" applyBorder="1" applyAlignment="1">
      <alignment horizontal="right" vertical="top"/>
    </xf>
    <xf numFmtId="166" fontId="17" fillId="0" borderId="13" xfId="0" applyNumberFormat="1" applyFont="1" applyBorder="1" applyAlignment="1">
      <alignment horizontal="right" vertical="top"/>
    </xf>
    <xf numFmtId="43" fontId="19" fillId="0" borderId="13" xfId="1" applyFont="1" applyBorder="1" applyAlignment="1">
      <alignment horizontal="right" vertical="top"/>
    </xf>
    <xf numFmtId="43" fontId="0" fillId="0" borderId="0" xfId="1" applyFont="1" applyAlignment="1"/>
    <xf numFmtId="10" fontId="0" fillId="0" borderId="0" xfId="2" applyNumberFormat="1" applyFont="1"/>
    <xf numFmtId="0" fontId="10" fillId="0" borderId="9" xfId="8" applyFont="1" applyBorder="1" applyAlignment="1">
      <alignment horizontal="center" wrapText="1"/>
    </xf>
    <xf numFmtId="0" fontId="11" fillId="0" borderId="0" xfId="8" applyFont="1" applyAlignment="1">
      <alignment horizontal="center" vertical="center" wrapText="1"/>
    </xf>
    <xf numFmtId="43" fontId="11" fillId="0" borderId="2" xfId="1" applyFont="1" applyBorder="1" applyAlignment="1">
      <alignment wrapText="1"/>
    </xf>
    <xf numFmtId="9" fontId="11" fillId="0" borderId="2" xfId="2" applyFont="1" applyBorder="1" applyAlignment="1">
      <alignment wrapText="1"/>
    </xf>
    <xf numFmtId="43" fontId="10" fillId="0" borderId="2" xfId="1" applyFont="1" applyBorder="1" applyAlignment="1">
      <alignment wrapText="1"/>
    </xf>
    <xf numFmtId="10" fontId="10" fillId="0" borderId="2" xfId="2" applyNumberFormat="1" applyFont="1" applyBorder="1" applyAlignment="1">
      <alignment wrapText="1"/>
    </xf>
    <xf numFmtId="0" fontId="10" fillId="0" borderId="0" xfId="8" applyFont="1" applyAlignment="1">
      <alignment horizontal="center" wrapText="1"/>
    </xf>
    <xf numFmtId="43" fontId="10" fillId="0" borderId="0" xfId="1" applyFont="1" applyBorder="1" applyAlignment="1">
      <alignment wrapText="1"/>
    </xf>
    <xf numFmtId="10" fontId="10" fillId="0" borderId="0" xfId="2" applyNumberFormat="1" applyFont="1" applyBorder="1" applyAlignment="1">
      <alignment wrapText="1"/>
    </xf>
    <xf numFmtId="43" fontId="11" fillId="0" borderId="0" xfId="1" applyFont="1" applyAlignment="1">
      <alignment wrapText="1"/>
    </xf>
    <xf numFmtId="10" fontId="11" fillId="0" borderId="2" xfId="2" applyNumberFormat="1" applyFont="1" applyBorder="1" applyAlignment="1">
      <alignment wrapText="1"/>
    </xf>
    <xf numFmtId="43" fontId="11" fillId="0" borderId="2" xfId="1" applyFont="1" applyBorder="1" applyAlignment="1">
      <alignment horizont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wrapText="1"/>
    </xf>
    <xf numFmtId="43" fontId="4" fillId="0" borderId="10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10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0" fontId="10" fillId="0" borderId="2" xfId="8" applyFont="1" applyBorder="1" applyAlignment="1">
      <alignment horizontal="center" wrapText="1"/>
    </xf>
    <xf numFmtId="0" fontId="20" fillId="0" borderId="2" xfId="8" applyFont="1" applyBorder="1"/>
    <xf numFmtId="0" fontId="10" fillId="0" borderId="9" xfId="8" applyFont="1" applyBorder="1" applyAlignment="1">
      <alignment horizontal="center"/>
    </xf>
    <xf numFmtId="0" fontId="11" fillId="0" borderId="5" xfId="8" applyFont="1" applyBorder="1" applyAlignment="1">
      <alignment horizontal="center" vertical="center" wrapText="1"/>
    </xf>
    <xf numFmtId="0" fontId="11" fillId="0" borderId="10" xfId="8" applyFont="1" applyBorder="1" applyAlignment="1">
      <alignment horizontal="center" vertical="center" wrapText="1"/>
    </xf>
    <xf numFmtId="14" fontId="11" fillId="0" borderId="5" xfId="8" applyNumberFormat="1" applyFont="1" applyBorder="1" applyAlignment="1">
      <alignment horizontal="center" vertical="center"/>
    </xf>
    <xf numFmtId="14" fontId="11" fillId="0" borderId="10" xfId="8" applyNumberFormat="1" applyFont="1" applyBorder="1" applyAlignment="1">
      <alignment horizontal="center" vertical="center"/>
    </xf>
    <xf numFmtId="0" fontId="20" fillId="0" borderId="5" xfId="8" applyFont="1" applyBorder="1" applyAlignment="1">
      <alignment horizontal="center" vertical="center"/>
    </xf>
    <xf numFmtId="0" fontId="20" fillId="0" borderId="3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 wrapText="1"/>
    </xf>
    <xf numFmtId="14" fontId="11" fillId="0" borderId="10" xfId="8" applyNumberFormat="1" applyFont="1" applyBorder="1" applyAlignment="1">
      <alignment horizontal="center"/>
    </xf>
    <xf numFmtId="14" fontId="11" fillId="0" borderId="3" xfId="8" applyNumberFormat="1" applyFont="1" applyBorder="1" applyAlignment="1">
      <alignment horizontal="center"/>
    </xf>
    <xf numFmtId="43" fontId="11" fillId="0" borderId="5" xfId="8" applyNumberFormat="1" applyFont="1" applyBorder="1" applyAlignment="1">
      <alignment horizontal="center" vertical="center" wrapText="1"/>
    </xf>
    <xf numFmtId="43" fontId="11" fillId="0" borderId="3" xfId="8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2" xfId="8" applyFont="1" applyBorder="1" applyAlignment="1">
      <alignment horizontal="center"/>
    </xf>
    <xf numFmtId="0" fontId="22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  <xf numFmtId="0" fontId="10" fillId="0" borderId="11" xfId="8" applyFont="1" applyBorder="1" applyAlignment="1">
      <alignment horizontal="center" wrapText="1"/>
    </xf>
    <xf numFmtId="0" fontId="10" fillId="0" borderId="4" xfId="8" applyFont="1" applyBorder="1" applyAlignment="1">
      <alignment horizontal="center" wrapText="1"/>
    </xf>
    <xf numFmtId="43" fontId="11" fillId="0" borderId="1" xfId="1" applyFont="1" applyBorder="1" applyAlignment="1">
      <alignment horizontal="center" wrapText="1"/>
    </xf>
    <xf numFmtId="43" fontId="11" fillId="0" borderId="8" xfId="1" applyFont="1" applyBorder="1" applyAlignment="1">
      <alignment horizontal="center" wrapText="1"/>
    </xf>
    <xf numFmtId="43" fontId="11" fillId="0" borderId="7" xfId="1" applyFont="1" applyBorder="1" applyAlignment="1">
      <alignment horizontal="center" wrapText="1"/>
    </xf>
    <xf numFmtId="0" fontId="10" fillId="0" borderId="9" xfId="8" applyFont="1" applyBorder="1" applyAlignment="1">
      <alignment horizontal="center" wrapText="1"/>
    </xf>
    <xf numFmtId="43" fontId="0" fillId="0" borderId="5" xfId="3" applyFont="1" applyBorder="1" applyAlignment="1">
      <alignment horizontal="center" wrapText="1"/>
    </xf>
    <xf numFmtId="43" fontId="0" fillId="0" borderId="10" xfId="3" applyFont="1" applyBorder="1" applyAlignment="1">
      <alignment horizontal="center" wrapText="1"/>
    </xf>
    <xf numFmtId="43" fontId="0" fillId="0" borderId="3" xfId="3" applyFont="1" applyBorder="1" applyAlignment="1">
      <alignment horizontal="center" wrapText="1"/>
    </xf>
    <xf numFmtId="10" fontId="0" fillId="0" borderId="5" xfId="2" applyNumberFormat="1" applyFont="1" applyBorder="1" applyAlignment="1">
      <alignment horizontal="center" wrapText="1"/>
    </xf>
    <xf numFmtId="10" fontId="0" fillId="0" borderId="10" xfId="2" applyNumberFormat="1" applyFont="1" applyBorder="1" applyAlignment="1">
      <alignment horizontal="center" wrapText="1"/>
    </xf>
    <xf numFmtId="10" fontId="0" fillId="0" borderId="3" xfId="2" applyNumberFormat="1" applyFont="1" applyBorder="1" applyAlignment="1">
      <alignment horizontal="center" wrapText="1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4"/>
  <sheetViews>
    <sheetView tabSelected="1" workbookViewId="0">
      <selection activeCell="E34" sqref="E34"/>
    </sheetView>
  </sheetViews>
  <sheetFormatPr defaultRowHeight="15" x14ac:dyDescent="0.25"/>
  <cols>
    <col min="1" max="1" width="58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1.42578125" style="22" bestFit="1" customWidth="1"/>
    <col min="8" max="9" width="12.7109375" style="22" hidden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180</v>
      </c>
      <c r="D1" s="4" t="s">
        <v>728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</row>
    <row r="2" spans="1:12" ht="15.75" x14ac:dyDescent="0.25">
      <c r="A2" s="6" t="s">
        <v>11</v>
      </c>
      <c r="B2" s="7">
        <v>23.3</v>
      </c>
      <c r="C2" s="8">
        <f>'Summary Sheet'!D2</f>
        <v>23.298363999999999</v>
      </c>
      <c r="D2" s="9">
        <v>23.3</v>
      </c>
      <c r="E2" s="10"/>
      <c r="F2" s="11"/>
      <c r="G2" s="11">
        <f>C2-D2</f>
        <v>-1.6360000000013031E-3</v>
      </c>
      <c r="H2" s="11"/>
      <c r="I2" s="11"/>
      <c r="J2" s="12"/>
    </row>
    <row r="3" spans="1:12" ht="15.75" x14ac:dyDescent="0.25">
      <c r="A3" s="13" t="s">
        <v>12</v>
      </c>
      <c r="B3" s="7">
        <v>63.92</v>
      </c>
      <c r="C3" s="8">
        <f>'Summary Sheet'!D3</f>
        <v>11.489202499999999</v>
      </c>
      <c r="D3" s="9">
        <v>11.48</v>
      </c>
      <c r="E3" s="10"/>
      <c r="F3" s="12"/>
      <c r="G3" s="11">
        <f t="shared" ref="G3:G9" si="0">C3-D3</f>
        <v>9.2024999999988921E-3</v>
      </c>
      <c r="H3" s="11"/>
      <c r="I3" s="11"/>
      <c r="J3" s="14"/>
    </row>
    <row r="4" spans="1:12" ht="31.5" x14ac:dyDescent="0.25">
      <c r="A4" s="13" t="s">
        <v>13</v>
      </c>
      <c r="B4" s="7">
        <v>0.75</v>
      </c>
      <c r="C4" s="8">
        <f>'Summary Sheet'!D4</f>
        <v>0</v>
      </c>
      <c r="D4" s="9">
        <v>0</v>
      </c>
      <c r="E4" s="10"/>
      <c r="F4" s="16"/>
      <c r="G4" s="11"/>
      <c r="H4" s="11"/>
      <c r="I4" s="11"/>
      <c r="J4" s="14"/>
    </row>
    <row r="5" spans="1:12" ht="15.75" x14ac:dyDescent="0.25">
      <c r="A5" s="15" t="s">
        <v>14</v>
      </c>
      <c r="B5" s="7">
        <v>0.64</v>
      </c>
      <c r="C5" s="8">
        <f>'Summary Sheet'!D5</f>
        <v>9.7374799999999997E-2</v>
      </c>
      <c r="D5" s="117">
        <v>0.72</v>
      </c>
      <c r="E5" s="10"/>
      <c r="F5" s="16"/>
      <c r="G5" s="120">
        <f>C5+C6+C7-D5</f>
        <v>0.13343660000000002</v>
      </c>
      <c r="H5" s="11"/>
      <c r="I5" s="11"/>
      <c r="J5" s="56"/>
    </row>
    <row r="6" spans="1:12" ht="15.75" x14ac:dyDescent="0.25">
      <c r="A6" s="17" t="s">
        <v>15</v>
      </c>
      <c r="B6" s="7">
        <v>3.2</v>
      </c>
      <c r="C6" s="8">
        <f>'Summary Sheet'!D6</f>
        <v>0.69806939999999995</v>
      </c>
      <c r="D6" s="118"/>
      <c r="E6" s="10"/>
      <c r="F6" s="16"/>
      <c r="G6" s="121"/>
      <c r="H6" s="11"/>
      <c r="I6" s="11"/>
      <c r="J6" s="115"/>
    </row>
    <row r="7" spans="1:12" ht="15.75" x14ac:dyDescent="0.25">
      <c r="A7" s="17" t="s">
        <v>16</v>
      </c>
      <c r="B7" s="7">
        <v>2.75</v>
      </c>
      <c r="C7" s="8">
        <f>'Summary Sheet'!D7</f>
        <v>5.79924E-2</v>
      </c>
      <c r="D7" s="119"/>
      <c r="E7" s="10"/>
      <c r="F7" s="16"/>
      <c r="G7" s="122"/>
      <c r="H7" s="11"/>
      <c r="I7" s="11"/>
      <c r="J7" s="116"/>
    </row>
    <row r="8" spans="1:12" ht="15.75" x14ac:dyDescent="0.25">
      <c r="A8" s="17" t="s">
        <v>17</v>
      </c>
      <c r="B8" s="7">
        <v>12.04</v>
      </c>
      <c r="C8" s="7">
        <f>'Summary Sheet'!D8</f>
        <v>0.18253440000000001</v>
      </c>
      <c r="D8" s="7">
        <v>0.18</v>
      </c>
      <c r="E8" s="10"/>
      <c r="F8" s="16"/>
      <c r="G8" s="11">
        <f t="shared" si="0"/>
        <v>2.53440000000002E-3</v>
      </c>
      <c r="H8" s="11"/>
      <c r="I8" s="11"/>
      <c r="J8" s="14"/>
    </row>
    <row r="9" spans="1:12" s="19" customFormat="1" ht="15.75" x14ac:dyDescent="0.25">
      <c r="A9" s="17" t="s">
        <v>38</v>
      </c>
      <c r="B9" s="7">
        <v>1.92</v>
      </c>
      <c r="C9" s="7">
        <v>0</v>
      </c>
      <c r="D9" s="7">
        <v>0</v>
      </c>
      <c r="E9" s="18"/>
      <c r="F9" s="12"/>
      <c r="G9" s="11">
        <f t="shared" si="0"/>
        <v>0</v>
      </c>
      <c r="H9" s="11"/>
      <c r="I9" s="11"/>
      <c r="J9" s="14"/>
    </row>
    <row r="10" spans="1:12" ht="15.75" x14ac:dyDescent="0.25">
      <c r="A10" s="20" t="s">
        <v>18</v>
      </c>
      <c r="B10" s="21">
        <f t="shared" ref="B10:I10" si="1">SUM(B2:B9)</f>
        <v>108.52</v>
      </c>
      <c r="C10" s="21">
        <f t="shared" si="1"/>
        <v>35.8235375</v>
      </c>
      <c r="D10" s="21">
        <f t="shared" si="1"/>
        <v>35.68</v>
      </c>
      <c r="E10" s="21">
        <f t="shared" si="1"/>
        <v>0</v>
      </c>
      <c r="F10" s="21">
        <f t="shared" si="1"/>
        <v>0</v>
      </c>
      <c r="G10" s="21">
        <f t="shared" si="1"/>
        <v>0.14353749999999763</v>
      </c>
      <c r="H10" s="21">
        <f t="shared" si="1"/>
        <v>0</v>
      </c>
      <c r="I10" s="21">
        <f t="shared" si="1"/>
        <v>0</v>
      </c>
      <c r="J10" s="56"/>
      <c r="K10" s="2"/>
    </row>
    <row r="11" spans="1:12" x14ac:dyDescent="0.25">
      <c r="C11" s="2">
        <f>B10-C10</f>
        <v>72.696462499999996</v>
      </c>
      <c r="D11" s="101">
        <f>D10/B10</f>
        <v>0.32878732030962038</v>
      </c>
      <c r="J11" s="2"/>
      <c r="L11" s="2"/>
    </row>
    <row r="12" spans="1:12" x14ac:dyDescent="0.25">
      <c r="D12" s="2"/>
    </row>
    <row r="13" spans="1:12" ht="60" x14ac:dyDescent="0.25">
      <c r="A13" s="23" t="s">
        <v>1</v>
      </c>
      <c r="B13" s="23" t="s">
        <v>19</v>
      </c>
      <c r="C13" s="24" t="s">
        <v>723</v>
      </c>
      <c r="D13" s="24" t="s">
        <v>20</v>
      </c>
      <c r="E13" s="24" t="s">
        <v>724</v>
      </c>
      <c r="F13" s="25"/>
      <c r="G13" s="25"/>
      <c r="H13" s="25"/>
      <c r="I13" s="25"/>
    </row>
    <row r="14" spans="1:12" ht="15.75" x14ac:dyDescent="0.25">
      <c r="A14" s="6" t="s">
        <v>11</v>
      </c>
      <c r="B14" s="7">
        <f t="shared" ref="B14:C21" si="2">B2</f>
        <v>23.3</v>
      </c>
      <c r="C14" s="8">
        <f t="shared" si="2"/>
        <v>23.298363999999999</v>
      </c>
      <c r="D14" s="26">
        <f>C14/B14</f>
        <v>0.99992978540772526</v>
      </c>
      <c r="E14" s="26">
        <f t="shared" ref="E14:E21" si="3">C14/$B$22</f>
        <v>0.21469189089568744</v>
      </c>
      <c r="F14" s="27"/>
      <c r="G14" s="27"/>
      <c r="H14" s="27"/>
      <c r="I14" s="27"/>
    </row>
    <row r="15" spans="1:12" ht="15.75" x14ac:dyDescent="0.25">
      <c r="A15" s="13" t="s">
        <v>12</v>
      </c>
      <c r="B15" s="7">
        <f t="shared" si="2"/>
        <v>63.92</v>
      </c>
      <c r="C15" s="8">
        <f t="shared" si="2"/>
        <v>11.489202499999999</v>
      </c>
      <c r="D15" s="26">
        <f t="shared" ref="D15:D21" si="4">C15/B15</f>
        <v>0.17974346839799749</v>
      </c>
      <c r="E15" s="26">
        <f t="shared" si="3"/>
        <v>0.10587175175082934</v>
      </c>
      <c r="F15" s="27"/>
      <c r="G15" s="27"/>
      <c r="H15" s="27"/>
      <c r="I15" s="27"/>
    </row>
    <row r="16" spans="1:12" ht="31.5" x14ac:dyDescent="0.25">
      <c r="A16" s="13" t="s">
        <v>13</v>
      </c>
      <c r="B16" s="7">
        <f t="shared" si="2"/>
        <v>0.75</v>
      </c>
      <c r="C16" s="8">
        <f t="shared" si="2"/>
        <v>0</v>
      </c>
      <c r="D16" s="26">
        <f t="shared" si="4"/>
        <v>0</v>
      </c>
      <c r="E16" s="26">
        <f t="shared" si="3"/>
        <v>0</v>
      </c>
      <c r="F16" s="27"/>
      <c r="G16" s="27"/>
      <c r="H16" s="27"/>
      <c r="I16" s="27"/>
    </row>
    <row r="17" spans="1:9" ht="15.75" x14ac:dyDescent="0.25">
      <c r="A17" s="15" t="s">
        <v>14</v>
      </c>
      <c r="B17" s="7">
        <f t="shared" si="2"/>
        <v>0.64</v>
      </c>
      <c r="C17" s="8">
        <f t="shared" si="2"/>
        <v>9.7374799999999997E-2</v>
      </c>
      <c r="D17" s="26">
        <f t="shared" si="4"/>
        <v>0.152148125</v>
      </c>
      <c r="E17" s="26">
        <f t="shared" si="3"/>
        <v>8.972981938813122E-4</v>
      </c>
      <c r="F17" s="27"/>
      <c r="G17" s="27"/>
      <c r="H17" s="27"/>
      <c r="I17" s="27"/>
    </row>
    <row r="18" spans="1:9" ht="15.75" x14ac:dyDescent="0.25">
      <c r="A18" s="17" t="s">
        <v>15</v>
      </c>
      <c r="B18" s="7">
        <f t="shared" si="2"/>
        <v>3.2</v>
      </c>
      <c r="C18" s="8">
        <f t="shared" si="2"/>
        <v>0.69806939999999995</v>
      </c>
      <c r="D18" s="26">
        <f t="shared" si="4"/>
        <v>0.21814668749999996</v>
      </c>
      <c r="E18" s="26">
        <f t="shared" si="3"/>
        <v>6.4326336159233315E-3</v>
      </c>
      <c r="F18" s="27"/>
      <c r="G18" s="27"/>
      <c r="H18" s="27"/>
      <c r="I18" s="27"/>
    </row>
    <row r="19" spans="1:9" ht="15.75" x14ac:dyDescent="0.25">
      <c r="A19" s="17" t="s">
        <v>16</v>
      </c>
      <c r="B19" s="7">
        <f t="shared" si="2"/>
        <v>2.75</v>
      </c>
      <c r="C19" s="8">
        <f t="shared" si="2"/>
        <v>5.79924E-2</v>
      </c>
      <c r="D19" s="26">
        <f t="shared" si="4"/>
        <v>2.1088145454545456E-2</v>
      </c>
      <c r="E19" s="26">
        <f t="shared" si="3"/>
        <v>5.3439366015481013E-4</v>
      </c>
      <c r="F19" s="27"/>
      <c r="G19" s="27"/>
      <c r="H19" s="27"/>
      <c r="I19" s="27"/>
    </row>
    <row r="20" spans="1:9" ht="15.75" x14ac:dyDescent="0.25">
      <c r="A20" s="17" t="s">
        <v>17</v>
      </c>
      <c r="B20" s="7">
        <f t="shared" si="2"/>
        <v>12.04</v>
      </c>
      <c r="C20" s="8">
        <f t="shared" si="2"/>
        <v>0.18253440000000001</v>
      </c>
      <c r="D20" s="26">
        <f t="shared" si="4"/>
        <v>1.5160664451827245E-2</v>
      </c>
      <c r="E20" s="26">
        <f t="shared" si="3"/>
        <v>1.6820346479911538E-3</v>
      </c>
      <c r="F20" s="27"/>
      <c r="G20" s="27"/>
      <c r="H20" s="27"/>
      <c r="I20" s="27"/>
    </row>
    <row r="21" spans="1:9" ht="15.75" x14ac:dyDescent="0.25">
      <c r="A21" s="17" t="s">
        <v>38</v>
      </c>
      <c r="B21" s="7">
        <f t="shared" si="2"/>
        <v>1.92</v>
      </c>
      <c r="C21" s="8">
        <f t="shared" si="2"/>
        <v>0</v>
      </c>
      <c r="D21" s="26">
        <f t="shared" si="4"/>
        <v>0</v>
      </c>
      <c r="E21" s="26">
        <f t="shared" si="3"/>
        <v>0</v>
      </c>
      <c r="F21" s="27"/>
      <c r="G21" s="27"/>
      <c r="H21" s="27"/>
      <c r="I21" s="27"/>
    </row>
    <row r="22" spans="1:9" ht="15.75" x14ac:dyDescent="0.25">
      <c r="A22" s="28" t="s">
        <v>21</v>
      </c>
      <c r="B22" s="21">
        <f>SUM(B14:B21)</f>
        <v>108.52</v>
      </c>
      <c r="C22" s="29">
        <f>SUM(C14:C21)</f>
        <v>35.8235375</v>
      </c>
      <c r="D22" s="26">
        <f>C22/B22</f>
        <v>0.33011000276446739</v>
      </c>
      <c r="E22" s="30">
        <f>SUM(E14:E21)</f>
        <v>0.33011000276446734</v>
      </c>
      <c r="F22" s="31"/>
      <c r="G22" s="31"/>
      <c r="H22" s="31"/>
      <c r="I22" s="31"/>
    </row>
    <row r="23" spans="1:9" x14ac:dyDescent="0.25">
      <c r="B23" s="5"/>
      <c r="C23" s="5"/>
      <c r="D23" s="32"/>
      <c r="E23" s="32"/>
      <c r="F23" s="32"/>
      <c r="G23" s="32"/>
      <c r="H23" s="32"/>
      <c r="I23" s="32"/>
    </row>
    <row r="24" spans="1:9" x14ac:dyDescent="0.25">
      <c r="B24" s="5"/>
      <c r="C24" s="5"/>
      <c r="D24" s="32"/>
      <c r="E24" s="32"/>
      <c r="F24" s="32"/>
      <c r="G24" s="32"/>
      <c r="H24" s="32"/>
      <c r="I24" s="32"/>
    </row>
    <row r="25" spans="1:9" ht="90" x14ac:dyDescent="0.25">
      <c r="A25" s="23" t="s">
        <v>22</v>
      </c>
      <c r="B25" s="24" t="s">
        <v>723</v>
      </c>
      <c r="C25" s="24" t="s">
        <v>727</v>
      </c>
      <c r="D25" s="24" t="s">
        <v>725</v>
      </c>
      <c r="E25" s="33" t="s">
        <v>726</v>
      </c>
      <c r="F25" s="25"/>
      <c r="G25" s="25"/>
      <c r="H25" s="25"/>
      <c r="I25" s="25"/>
    </row>
    <row r="26" spans="1:9" ht="15.75" x14ac:dyDescent="0.25">
      <c r="A26" s="6" t="s">
        <v>11</v>
      </c>
      <c r="B26" s="7">
        <f t="shared" ref="B26:C33" si="5">C2</f>
        <v>23.298363999999999</v>
      </c>
      <c r="C26" s="11">
        <f t="shared" si="5"/>
        <v>23.3</v>
      </c>
      <c r="D26" s="34">
        <f>ROUND(B26-C26,2)</f>
        <v>0</v>
      </c>
      <c r="E26" s="26">
        <f t="shared" ref="E26:E34" si="6">D26/$B$34</f>
        <v>0</v>
      </c>
      <c r="F26" s="27"/>
      <c r="G26" s="27"/>
      <c r="H26" s="27"/>
      <c r="I26" s="27"/>
    </row>
    <row r="27" spans="1:9" ht="15.75" x14ac:dyDescent="0.25">
      <c r="A27" s="13" t="s">
        <v>12</v>
      </c>
      <c r="B27" s="7">
        <f t="shared" si="5"/>
        <v>11.489202499999999</v>
      </c>
      <c r="C27" s="11">
        <f t="shared" si="5"/>
        <v>11.48</v>
      </c>
      <c r="D27" s="34">
        <f t="shared" ref="D27:D33" si="7">ROUND(B27-C27,2)</f>
        <v>0.01</v>
      </c>
      <c r="E27" s="26">
        <f t="shared" si="6"/>
        <v>2.7914607818951435E-4</v>
      </c>
      <c r="F27" s="27"/>
      <c r="G27" s="27"/>
      <c r="H27" s="27"/>
      <c r="I27" s="27"/>
    </row>
    <row r="28" spans="1:9" ht="31.5" x14ac:dyDescent="0.25">
      <c r="A28" s="13" t="s">
        <v>13</v>
      </c>
      <c r="B28" s="7">
        <f t="shared" si="5"/>
        <v>0</v>
      </c>
      <c r="C28" s="11">
        <f t="shared" si="5"/>
        <v>0</v>
      </c>
      <c r="D28" s="34">
        <f t="shared" si="7"/>
        <v>0</v>
      </c>
      <c r="E28" s="26">
        <f t="shared" si="6"/>
        <v>0</v>
      </c>
      <c r="F28" s="27"/>
      <c r="G28" s="27"/>
      <c r="H28" s="27"/>
      <c r="I28" s="27"/>
    </row>
    <row r="29" spans="1:9" ht="15.75" x14ac:dyDescent="0.25">
      <c r="A29" s="15" t="s">
        <v>14</v>
      </c>
      <c r="B29" s="7">
        <f t="shared" si="5"/>
        <v>9.7374799999999997E-2</v>
      </c>
      <c r="C29" s="120">
        <f t="shared" si="5"/>
        <v>0.72</v>
      </c>
      <c r="D29" s="148">
        <f>B29+B30+B31-C29</f>
        <v>0.13343660000000002</v>
      </c>
      <c r="E29" s="151">
        <f t="shared" si="6"/>
        <v>3.7248303576942958E-3</v>
      </c>
      <c r="F29" s="27"/>
      <c r="G29" s="27"/>
      <c r="H29" s="27"/>
      <c r="I29" s="27"/>
    </row>
    <row r="30" spans="1:9" ht="15.75" x14ac:dyDescent="0.25">
      <c r="A30" s="17" t="s">
        <v>15</v>
      </c>
      <c r="B30" s="7">
        <f t="shared" si="5"/>
        <v>0.69806939999999995</v>
      </c>
      <c r="C30" s="121"/>
      <c r="D30" s="149"/>
      <c r="E30" s="152"/>
      <c r="F30" s="27"/>
      <c r="G30" s="27"/>
      <c r="H30" s="27"/>
      <c r="I30" s="27"/>
    </row>
    <row r="31" spans="1:9" ht="15.75" x14ac:dyDescent="0.25">
      <c r="A31" s="17" t="s">
        <v>16</v>
      </c>
      <c r="B31" s="7">
        <f t="shared" si="5"/>
        <v>5.79924E-2</v>
      </c>
      <c r="C31" s="122"/>
      <c r="D31" s="150"/>
      <c r="E31" s="153"/>
      <c r="F31" s="27"/>
      <c r="G31" s="27"/>
      <c r="H31" s="27"/>
      <c r="I31" s="27"/>
    </row>
    <row r="32" spans="1:9" ht="15.75" x14ac:dyDescent="0.25">
      <c r="A32" s="17" t="s">
        <v>17</v>
      </c>
      <c r="B32" s="7">
        <f t="shared" si="5"/>
        <v>0.18253440000000001</v>
      </c>
      <c r="C32" s="11">
        <f t="shared" si="5"/>
        <v>0.18</v>
      </c>
      <c r="D32" s="34">
        <f t="shared" si="7"/>
        <v>0</v>
      </c>
      <c r="E32" s="26">
        <f t="shared" si="6"/>
        <v>0</v>
      </c>
      <c r="F32" s="27"/>
      <c r="G32" s="27"/>
      <c r="H32" s="27"/>
      <c r="I32" s="27"/>
    </row>
    <row r="33" spans="1:9" ht="15.75" x14ac:dyDescent="0.25">
      <c r="A33" s="17" t="s">
        <v>38</v>
      </c>
      <c r="B33" s="7">
        <f t="shared" si="5"/>
        <v>0</v>
      </c>
      <c r="C33" s="11">
        <f t="shared" si="5"/>
        <v>0</v>
      </c>
      <c r="D33" s="34">
        <f t="shared" si="7"/>
        <v>0</v>
      </c>
      <c r="E33" s="26">
        <f t="shared" si="6"/>
        <v>0</v>
      </c>
      <c r="F33" s="27"/>
      <c r="G33" s="27"/>
      <c r="H33" s="27"/>
      <c r="I33" s="27"/>
    </row>
    <row r="34" spans="1:9" ht="15.75" x14ac:dyDescent="0.25">
      <c r="A34" s="28" t="s">
        <v>21</v>
      </c>
      <c r="B34" s="29">
        <f>SUM(B26:B33)</f>
        <v>35.8235375</v>
      </c>
      <c r="C34" s="29">
        <f>SUM(C26:C33)</f>
        <v>35.68</v>
      </c>
      <c r="D34" s="34">
        <f t="shared" ref="D34" si="8">ROUND(B34-C34,2)</f>
        <v>0.14000000000000001</v>
      </c>
      <c r="E34" s="26">
        <f t="shared" si="6"/>
        <v>3.9080450946532017E-3</v>
      </c>
      <c r="F34" s="31"/>
      <c r="G34" s="31"/>
      <c r="H34" s="31"/>
      <c r="I34" s="31"/>
    </row>
  </sheetData>
  <mergeCells count="6">
    <mergeCell ref="C29:C31"/>
    <mergeCell ref="J6:J7"/>
    <mergeCell ref="D5:D7"/>
    <mergeCell ref="G5:G7"/>
    <mergeCell ref="D29:D31"/>
    <mergeCell ref="E29:E3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8"/>
  <sheetViews>
    <sheetView workbookViewId="0">
      <selection activeCell="H1" sqref="H1"/>
    </sheetView>
  </sheetViews>
  <sheetFormatPr defaultColWidth="14.42578125" defaultRowHeight="15" customHeight="1" x14ac:dyDescent="0.25"/>
  <cols>
    <col min="1" max="1" width="3.85546875" style="53" customWidth="1"/>
    <col min="2" max="2" width="13.7109375" style="53" bestFit="1" customWidth="1"/>
    <col min="3" max="3" width="17.85546875" style="53" customWidth="1"/>
    <col min="4" max="4" width="12.42578125" style="53" customWidth="1"/>
    <col min="5" max="5" width="11.140625" style="53" bestFit="1" customWidth="1"/>
    <col min="6" max="6" width="15.28515625" style="53" bestFit="1" customWidth="1"/>
    <col min="7" max="7" width="11.85546875" style="53" customWidth="1"/>
    <col min="8" max="8" width="14.85546875" style="53" customWidth="1"/>
    <col min="9" max="14" width="8.7109375" style="53" customWidth="1"/>
    <col min="15" max="16384" width="14.42578125" style="53"/>
  </cols>
  <sheetData>
    <row r="1" spans="1:14" ht="49.5" x14ac:dyDescent="0.25">
      <c r="A1" s="59" t="s">
        <v>23</v>
      </c>
      <c r="B1" s="59" t="s">
        <v>39</v>
      </c>
      <c r="C1" s="59" t="s">
        <v>40</v>
      </c>
      <c r="D1" s="62" t="s">
        <v>42</v>
      </c>
      <c r="E1" s="63" t="s">
        <v>43</v>
      </c>
      <c r="F1" s="63" t="s">
        <v>44</v>
      </c>
      <c r="G1" s="63" t="s">
        <v>45</v>
      </c>
      <c r="H1" s="63" t="s">
        <v>46</v>
      </c>
      <c r="I1" s="57"/>
      <c r="J1" s="57"/>
      <c r="K1" s="57"/>
      <c r="L1" s="57"/>
      <c r="M1" s="57"/>
      <c r="N1" s="57"/>
    </row>
    <row r="2" spans="1:14" ht="16.5" x14ac:dyDescent="0.3">
      <c r="A2" s="60">
        <v>1</v>
      </c>
      <c r="B2" s="60" t="s">
        <v>41</v>
      </c>
      <c r="C2" s="64"/>
      <c r="D2" s="66"/>
      <c r="E2" s="66"/>
      <c r="F2" s="66">
        <v>29168399</v>
      </c>
      <c r="G2" s="67">
        <v>1</v>
      </c>
      <c r="H2" s="66">
        <f>F2*G2</f>
        <v>29168399</v>
      </c>
      <c r="I2" s="57"/>
      <c r="J2" s="57"/>
      <c r="K2" s="57"/>
      <c r="L2" s="57"/>
      <c r="M2" s="57"/>
      <c r="N2" s="57"/>
    </row>
    <row r="3" spans="1:14" ht="16.5" x14ac:dyDescent="0.3">
      <c r="A3" s="61">
        <v>2</v>
      </c>
      <c r="B3" s="61" t="s">
        <v>50</v>
      </c>
      <c r="C3" s="77">
        <v>365.64</v>
      </c>
      <c r="D3" s="65">
        <f>C3</f>
        <v>365.64</v>
      </c>
      <c r="E3" s="65">
        <v>30000</v>
      </c>
      <c r="F3" s="65">
        <f>C3*E3</f>
        <v>10969200</v>
      </c>
      <c r="G3" s="67">
        <v>0.5</v>
      </c>
      <c r="H3" s="66">
        <f t="shared" ref="H3:H29" si="0">F3*G3</f>
        <v>5484600</v>
      </c>
    </row>
    <row r="4" spans="1:14" ht="16.5" x14ac:dyDescent="0.3">
      <c r="A4" s="60">
        <v>3</v>
      </c>
      <c r="B4" s="61" t="s">
        <v>55</v>
      </c>
      <c r="C4" s="77">
        <v>365.64</v>
      </c>
      <c r="D4" s="65">
        <f t="shared" ref="D4:D8" si="1">C4</f>
        <v>365.64</v>
      </c>
      <c r="E4" s="65">
        <v>30000</v>
      </c>
      <c r="F4" s="65">
        <f t="shared" ref="F4:F29" si="2">C4*E4</f>
        <v>10969200</v>
      </c>
      <c r="G4" s="67">
        <v>0.5</v>
      </c>
      <c r="H4" s="66">
        <f t="shared" si="0"/>
        <v>5484600</v>
      </c>
    </row>
    <row r="5" spans="1:14" ht="16.5" x14ac:dyDescent="0.3">
      <c r="A5" s="61">
        <v>4</v>
      </c>
      <c r="B5" s="61" t="s">
        <v>56</v>
      </c>
      <c r="C5" s="77">
        <v>393.26100000000002</v>
      </c>
      <c r="D5" s="65">
        <f t="shared" si="1"/>
        <v>393.26100000000002</v>
      </c>
      <c r="E5" s="65">
        <v>30000</v>
      </c>
      <c r="F5" s="65">
        <f t="shared" si="2"/>
        <v>11797830</v>
      </c>
      <c r="G5" s="67">
        <v>0.5</v>
      </c>
      <c r="H5" s="66">
        <f t="shared" si="0"/>
        <v>5898915</v>
      </c>
    </row>
    <row r="6" spans="1:14" ht="16.5" x14ac:dyDescent="0.3">
      <c r="A6" s="60">
        <v>5</v>
      </c>
      <c r="B6" s="61" t="s">
        <v>57</v>
      </c>
      <c r="C6" s="77">
        <v>391.88100000000003</v>
      </c>
      <c r="D6" s="65">
        <f t="shared" si="1"/>
        <v>391.88100000000003</v>
      </c>
      <c r="E6" s="65">
        <v>30000</v>
      </c>
      <c r="F6" s="65">
        <f t="shared" si="2"/>
        <v>11756430</v>
      </c>
      <c r="G6" s="67">
        <v>0.5</v>
      </c>
      <c r="H6" s="66">
        <f t="shared" si="0"/>
        <v>5878215</v>
      </c>
    </row>
    <row r="7" spans="1:14" ht="16.5" x14ac:dyDescent="0.3">
      <c r="A7" s="61">
        <v>6</v>
      </c>
      <c r="B7" s="61" t="s">
        <v>58</v>
      </c>
      <c r="C7" s="77">
        <v>391.88100000000003</v>
      </c>
      <c r="D7" s="65">
        <f t="shared" si="1"/>
        <v>391.88100000000003</v>
      </c>
      <c r="E7" s="65">
        <v>30000</v>
      </c>
      <c r="F7" s="65">
        <f t="shared" si="2"/>
        <v>11756430</v>
      </c>
      <c r="G7" s="67">
        <v>0.5</v>
      </c>
      <c r="H7" s="66">
        <f t="shared" si="0"/>
        <v>5878215</v>
      </c>
    </row>
    <row r="8" spans="1:14" ht="16.5" x14ac:dyDescent="0.3">
      <c r="A8" s="60">
        <v>7</v>
      </c>
      <c r="B8" s="61" t="s">
        <v>59</v>
      </c>
      <c r="C8" s="77">
        <v>391.88100000000003</v>
      </c>
      <c r="D8" s="65">
        <f t="shared" si="1"/>
        <v>391.88100000000003</v>
      </c>
      <c r="E8" s="65">
        <v>30000</v>
      </c>
      <c r="F8" s="65">
        <f t="shared" si="2"/>
        <v>11756430</v>
      </c>
      <c r="G8" s="67">
        <v>0.4</v>
      </c>
      <c r="H8" s="66">
        <f t="shared" si="0"/>
        <v>4702572</v>
      </c>
    </row>
    <row r="9" spans="1:14" ht="16.5" x14ac:dyDescent="0.3">
      <c r="A9" s="61">
        <v>8</v>
      </c>
      <c r="B9" s="61" t="s">
        <v>60</v>
      </c>
      <c r="C9" s="77">
        <v>391.88100000000003</v>
      </c>
      <c r="D9" s="65"/>
      <c r="E9" s="65">
        <v>30000</v>
      </c>
      <c r="F9" s="65">
        <f t="shared" si="2"/>
        <v>11756430</v>
      </c>
      <c r="G9" s="67"/>
      <c r="H9" s="66">
        <f t="shared" si="0"/>
        <v>0</v>
      </c>
    </row>
    <row r="10" spans="1:14" ht="16.5" x14ac:dyDescent="0.3">
      <c r="A10" s="60">
        <v>9</v>
      </c>
      <c r="B10" s="61" t="s">
        <v>61</v>
      </c>
      <c r="C10" s="77">
        <v>391.88100000000003</v>
      </c>
      <c r="D10" s="65"/>
      <c r="E10" s="65">
        <v>30000</v>
      </c>
      <c r="F10" s="65">
        <f t="shared" si="2"/>
        <v>11756430</v>
      </c>
      <c r="G10" s="67"/>
      <c r="H10" s="66">
        <f t="shared" si="0"/>
        <v>0</v>
      </c>
    </row>
    <row r="11" spans="1:14" ht="16.5" x14ac:dyDescent="0.3">
      <c r="A11" s="61">
        <v>10</v>
      </c>
      <c r="B11" s="61" t="s">
        <v>62</v>
      </c>
      <c r="C11" s="77">
        <v>391.88100000000003</v>
      </c>
      <c r="D11" s="65"/>
      <c r="E11" s="65">
        <v>30000</v>
      </c>
      <c r="F11" s="65">
        <f t="shared" si="2"/>
        <v>11756430</v>
      </c>
      <c r="G11" s="67"/>
      <c r="H11" s="66">
        <f t="shared" si="0"/>
        <v>0</v>
      </c>
    </row>
    <row r="12" spans="1:14" ht="16.5" x14ac:dyDescent="0.3">
      <c r="A12" s="60">
        <v>11</v>
      </c>
      <c r="B12" s="61" t="s">
        <v>63</v>
      </c>
      <c r="C12" s="77">
        <v>408.52350000000001</v>
      </c>
      <c r="D12" s="65"/>
      <c r="E12" s="65">
        <v>30000</v>
      </c>
      <c r="F12" s="65">
        <f t="shared" si="2"/>
        <v>12255705</v>
      </c>
      <c r="G12" s="67"/>
      <c r="H12" s="66">
        <f t="shared" si="0"/>
        <v>0</v>
      </c>
    </row>
    <row r="13" spans="1:14" ht="16.5" x14ac:dyDescent="0.3">
      <c r="A13" s="61">
        <v>12</v>
      </c>
      <c r="B13" s="61" t="s">
        <v>64</v>
      </c>
      <c r="C13" s="77">
        <v>408.52350000000001</v>
      </c>
      <c r="D13" s="65"/>
      <c r="E13" s="65">
        <v>30000</v>
      </c>
      <c r="F13" s="65">
        <f t="shared" si="2"/>
        <v>12255705</v>
      </c>
      <c r="G13" s="67"/>
      <c r="H13" s="66">
        <f t="shared" si="0"/>
        <v>0</v>
      </c>
    </row>
    <row r="14" spans="1:14" ht="16.5" x14ac:dyDescent="0.3">
      <c r="A14" s="60">
        <v>13</v>
      </c>
      <c r="B14" s="61" t="s">
        <v>65</v>
      </c>
      <c r="C14" s="77">
        <v>412.47350000000006</v>
      </c>
      <c r="D14" s="65"/>
      <c r="E14" s="65">
        <v>30000</v>
      </c>
      <c r="F14" s="65">
        <f t="shared" si="2"/>
        <v>12374205.000000002</v>
      </c>
      <c r="G14" s="67"/>
      <c r="H14" s="66">
        <f t="shared" si="0"/>
        <v>0</v>
      </c>
    </row>
    <row r="15" spans="1:14" ht="16.5" x14ac:dyDescent="0.3">
      <c r="A15" s="61">
        <v>14</v>
      </c>
      <c r="B15" s="61" t="s">
        <v>66</v>
      </c>
      <c r="C15" s="77">
        <v>415.53350000000006</v>
      </c>
      <c r="D15" s="65"/>
      <c r="E15" s="65">
        <v>30000</v>
      </c>
      <c r="F15" s="65">
        <f t="shared" ref="F15:F27" si="3">C15*E15</f>
        <v>12466005.000000002</v>
      </c>
      <c r="G15" s="67"/>
      <c r="H15" s="66">
        <f t="shared" si="0"/>
        <v>0</v>
      </c>
    </row>
    <row r="16" spans="1:14" ht="16.5" x14ac:dyDescent="0.3">
      <c r="A16" s="60">
        <v>15</v>
      </c>
      <c r="B16" s="61" t="s">
        <v>67</v>
      </c>
      <c r="C16" s="77">
        <v>415.53350000000006</v>
      </c>
      <c r="D16" s="65"/>
      <c r="E16" s="65">
        <v>30000</v>
      </c>
      <c r="F16" s="65">
        <f t="shared" si="3"/>
        <v>12466005.000000002</v>
      </c>
      <c r="G16" s="67"/>
      <c r="H16" s="66">
        <f t="shared" si="0"/>
        <v>0</v>
      </c>
    </row>
    <row r="17" spans="1:14" ht="16.5" x14ac:dyDescent="0.3">
      <c r="A17" s="61">
        <v>16</v>
      </c>
      <c r="B17" s="61" t="s">
        <v>68</v>
      </c>
      <c r="C17" s="77">
        <v>415.53350000000006</v>
      </c>
      <c r="D17" s="65"/>
      <c r="E17" s="65">
        <v>30000</v>
      </c>
      <c r="F17" s="65">
        <f t="shared" si="3"/>
        <v>12466005.000000002</v>
      </c>
      <c r="G17" s="67"/>
      <c r="H17" s="66">
        <f t="shared" si="0"/>
        <v>0</v>
      </c>
    </row>
    <row r="18" spans="1:14" ht="16.5" x14ac:dyDescent="0.3">
      <c r="A18" s="60">
        <v>17</v>
      </c>
      <c r="B18" s="61" t="s">
        <v>69</v>
      </c>
      <c r="C18" s="77">
        <v>415.83350000000002</v>
      </c>
      <c r="D18" s="65"/>
      <c r="E18" s="65">
        <v>30000</v>
      </c>
      <c r="F18" s="65">
        <f t="shared" si="3"/>
        <v>12475005</v>
      </c>
      <c r="G18" s="67"/>
      <c r="H18" s="66">
        <f t="shared" si="0"/>
        <v>0</v>
      </c>
    </row>
    <row r="19" spans="1:14" ht="16.5" x14ac:dyDescent="0.3">
      <c r="A19" s="61">
        <v>18</v>
      </c>
      <c r="B19" s="61" t="s">
        <v>70</v>
      </c>
      <c r="C19" s="77">
        <v>422.27350000000001</v>
      </c>
      <c r="D19" s="65"/>
      <c r="E19" s="65">
        <v>30000</v>
      </c>
      <c r="F19" s="65">
        <f t="shared" si="3"/>
        <v>12668205</v>
      </c>
      <c r="G19" s="67"/>
      <c r="H19" s="66">
        <f t="shared" si="0"/>
        <v>0</v>
      </c>
    </row>
    <row r="20" spans="1:14" ht="16.5" x14ac:dyDescent="0.3">
      <c r="A20" s="60">
        <v>19</v>
      </c>
      <c r="B20" s="61" t="s">
        <v>71</v>
      </c>
      <c r="C20" s="77">
        <v>422.25350000000003</v>
      </c>
      <c r="D20" s="65"/>
      <c r="E20" s="65">
        <v>30000</v>
      </c>
      <c r="F20" s="65">
        <f t="shared" si="3"/>
        <v>12667605</v>
      </c>
      <c r="G20" s="67"/>
      <c r="H20" s="66">
        <f t="shared" si="0"/>
        <v>0</v>
      </c>
    </row>
    <row r="21" spans="1:14" ht="16.5" x14ac:dyDescent="0.3">
      <c r="A21" s="61">
        <v>20</v>
      </c>
      <c r="B21" s="61" t="s">
        <v>72</v>
      </c>
      <c r="C21" s="77">
        <v>411.10350000000005</v>
      </c>
      <c r="D21" s="65"/>
      <c r="E21" s="65">
        <v>30000</v>
      </c>
      <c r="F21" s="65">
        <f t="shared" si="3"/>
        <v>12333105.000000002</v>
      </c>
      <c r="G21" s="67"/>
      <c r="H21" s="66">
        <f t="shared" si="0"/>
        <v>0</v>
      </c>
    </row>
    <row r="22" spans="1:14" ht="16.5" x14ac:dyDescent="0.3">
      <c r="A22" s="60">
        <v>21</v>
      </c>
      <c r="B22" s="61" t="s">
        <v>73</v>
      </c>
      <c r="C22" s="77">
        <v>411.10350000000005</v>
      </c>
      <c r="D22" s="65"/>
      <c r="E22" s="65">
        <v>30000</v>
      </c>
      <c r="F22" s="65">
        <f t="shared" si="3"/>
        <v>12333105.000000002</v>
      </c>
      <c r="G22" s="67"/>
      <c r="H22" s="66">
        <f t="shared" si="0"/>
        <v>0</v>
      </c>
    </row>
    <row r="23" spans="1:14" ht="16.5" x14ac:dyDescent="0.3">
      <c r="A23" s="61">
        <v>22</v>
      </c>
      <c r="B23" s="61" t="s">
        <v>74</v>
      </c>
      <c r="C23" s="77">
        <v>411.10350000000005</v>
      </c>
      <c r="D23" s="65"/>
      <c r="E23" s="65">
        <v>30000</v>
      </c>
      <c r="F23" s="65">
        <f t="shared" si="3"/>
        <v>12333105.000000002</v>
      </c>
      <c r="G23" s="67"/>
      <c r="H23" s="66">
        <f t="shared" si="0"/>
        <v>0</v>
      </c>
    </row>
    <row r="24" spans="1:14" ht="16.5" x14ac:dyDescent="0.3">
      <c r="A24" s="60">
        <v>23</v>
      </c>
      <c r="B24" s="61" t="s">
        <v>75</v>
      </c>
      <c r="C24" s="77">
        <v>411.10350000000005</v>
      </c>
      <c r="D24" s="65"/>
      <c r="E24" s="65">
        <v>30000</v>
      </c>
      <c r="F24" s="65">
        <f t="shared" si="3"/>
        <v>12333105.000000002</v>
      </c>
      <c r="G24" s="67"/>
      <c r="H24" s="66">
        <f t="shared" si="0"/>
        <v>0</v>
      </c>
    </row>
    <row r="25" spans="1:14" ht="16.5" x14ac:dyDescent="0.3">
      <c r="A25" s="61">
        <v>24</v>
      </c>
      <c r="B25" s="61" t="s">
        <v>76</v>
      </c>
      <c r="C25" s="77">
        <v>411.10350000000005</v>
      </c>
      <c r="D25" s="65"/>
      <c r="E25" s="65">
        <v>30000</v>
      </c>
      <c r="F25" s="65">
        <f t="shared" si="3"/>
        <v>12333105.000000002</v>
      </c>
      <c r="G25" s="67"/>
      <c r="H25" s="66">
        <f t="shared" si="0"/>
        <v>0</v>
      </c>
    </row>
    <row r="26" spans="1:14" ht="16.5" x14ac:dyDescent="0.3">
      <c r="A26" s="60">
        <v>25</v>
      </c>
      <c r="B26" s="61" t="s">
        <v>77</v>
      </c>
      <c r="C26" s="77">
        <v>411.10350000000005</v>
      </c>
      <c r="D26" s="65"/>
      <c r="E26" s="65">
        <v>30000</v>
      </c>
      <c r="F26" s="65">
        <f t="shared" si="3"/>
        <v>12333105.000000002</v>
      </c>
      <c r="G26" s="67"/>
      <c r="H26" s="66">
        <f t="shared" si="0"/>
        <v>0</v>
      </c>
    </row>
    <row r="27" spans="1:14" ht="16.5" x14ac:dyDescent="0.3">
      <c r="A27" s="61">
        <v>26</v>
      </c>
      <c r="B27" s="71" t="s">
        <v>78</v>
      </c>
      <c r="C27" s="77">
        <v>43.87</v>
      </c>
      <c r="D27" s="65"/>
      <c r="E27" s="65">
        <v>30000</v>
      </c>
      <c r="F27" s="65">
        <f t="shared" si="3"/>
        <v>1316100</v>
      </c>
      <c r="G27" s="67"/>
      <c r="H27" s="66">
        <f t="shared" si="0"/>
        <v>0</v>
      </c>
    </row>
    <row r="28" spans="1:14" ht="15.75" customHeight="1" x14ac:dyDescent="0.3">
      <c r="A28" s="138" t="s">
        <v>48</v>
      </c>
      <c r="B28" s="139"/>
      <c r="C28" s="68">
        <f>SUM(C3:C27)</f>
        <v>9722.7994999999992</v>
      </c>
      <c r="D28" s="68">
        <f>SUM(D3:D27)</f>
        <v>2300.1840000000002</v>
      </c>
      <c r="E28" s="68"/>
      <c r="F28" s="68">
        <f>SUM(F2:F27)</f>
        <v>320852384</v>
      </c>
      <c r="G28" s="69"/>
      <c r="H28" s="68">
        <f>SUM(H2:H27)</f>
        <v>62495516</v>
      </c>
      <c r="I28" s="55"/>
      <c r="J28" s="55"/>
      <c r="K28" s="55"/>
      <c r="L28" s="55"/>
      <c r="M28" s="55"/>
      <c r="N28" s="55"/>
    </row>
    <row r="29" spans="1:14" ht="30" customHeight="1" x14ac:dyDescent="0.3">
      <c r="A29" s="140" t="s">
        <v>49</v>
      </c>
      <c r="B29" s="141"/>
      <c r="C29" s="68">
        <v>49</v>
      </c>
      <c r="D29" s="68"/>
      <c r="E29" s="68">
        <v>350000</v>
      </c>
      <c r="F29" s="68">
        <f t="shared" si="2"/>
        <v>17150000</v>
      </c>
      <c r="G29" s="69"/>
      <c r="H29" s="36">
        <f t="shared" si="0"/>
        <v>0</v>
      </c>
      <c r="I29" s="55"/>
      <c r="J29" s="55"/>
      <c r="K29" s="55"/>
      <c r="L29" s="55"/>
      <c r="M29" s="55"/>
      <c r="N29" s="55"/>
    </row>
    <row r="30" spans="1:14" ht="15.75" customHeight="1" x14ac:dyDescent="0.3">
      <c r="A30" s="138" t="s">
        <v>47</v>
      </c>
      <c r="B30" s="138"/>
      <c r="C30" s="138"/>
      <c r="D30" s="138"/>
      <c r="E30" s="138"/>
      <c r="F30" s="70">
        <f>F28+F29</f>
        <v>338002384</v>
      </c>
      <c r="G30" s="69">
        <f>H30/F30</f>
        <v>0.18489667220808714</v>
      </c>
      <c r="H30" s="70">
        <f>H28+H29</f>
        <v>62495516</v>
      </c>
    </row>
    <row r="31" spans="1:14" ht="15.75" customHeight="1" x14ac:dyDescent="0.25">
      <c r="C31" s="54"/>
      <c r="D31" s="54"/>
    </row>
    <row r="32" spans="1:14" ht="15.75" customHeight="1" x14ac:dyDescent="0.25">
      <c r="C32" s="52"/>
      <c r="D32" s="52"/>
    </row>
    <row r="33" spans="3:4" ht="15.75" customHeight="1" x14ac:dyDescent="0.25">
      <c r="C33" s="52"/>
      <c r="D33" s="52"/>
    </row>
    <row r="34" spans="3:4" ht="15.75" customHeight="1" x14ac:dyDescent="0.25">
      <c r="C34" s="52"/>
      <c r="D34" s="52"/>
    </row>
    <row r="35" spans="3:4" ht="15.75" customHeight="1" x14ac:dyDescent="0.25">
      <c r="C35" s="58"/>
      <c r="D35" s="58"/>
    </row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3">
    <mergeCell ref="A30:E30"/>
    <mergeCell ref="A28:B28"/>
    <mergeCell ref="A29:B29"/>
  </mergeCells>
  <pageMargins left="0.7" right="0.7" top="0.75" bottom="0.75" header="0" footer="0"/>
  <pageSetup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0721-CA52-4D22-80E3-B8E09ACCBE4E}">
  <dimension ref="A1:O63"/>
  <sheetViews>
    <sheetView topLeftCell="A41" zoomScaleNormal="100" workbookViewId="0">
      <selection activeCell="D63" sqref="D63"/>
    </sheetView>
  </sheetViews>
  <sheetFormatPr defaultColWidth="14.42578125" defaultRowHeight="16.5" x14ac:dyDescent="0.3"/>
  <cols>
    <col min="1" max="1" width="3.85546875" style="76" bestFit="1" customWidth="1"/>
    <col min="2" max="2" width="12.7109375" style="76" bestFit="1" customWidth="1"/>
    <col min="3" max="3" width="12.85546875" style="111" bestFit="1" customWidth="1"/>
    <col min="4" max="4" width="12.7109375" style="111" bestFit="1" customWidth="1"/>
    <col min="5" max="5" width="13.7109375" style="111" bestFit="1" customWidth="1"/>
    <col min="6" max="6" width="14.7109375" style="111" bestFit="1" customWidth="1"/>
    <col min="7" max="7" width="10.28515625" style="111" bestFit="1" customWidth="1"/>
    <col min="8" max="8" width="14.7109375" style="111" bestFit="1" customWidth="1"/>
    <col min="9" max="9" width="10.7109375" style="111" bestFit="1" customWidth="1"/>
    <col min="10" max="10" width="17" style="111" bestFit="1" customWidth="1"/>
    <col min="11" max="11" width="17" style="76" bestFit="1" customWidth="1"/>
    <col min="12" max="12" width="12.42578125" style="76" bestFit="1" customWidth="1"/>
    <col min="13" max="13" width="14.7109375" style="76" bestFit="1" customWidth="1"/>
    <col min="14" max="14" width="10.140625" style="76" bestFit="1" customWidth="1"/>
    <col min="15" max="15" width="17.7109375" style="76" bestFit="1" customWidth="1"/>
    <col min="16" max="19" width="8.7109375" style="76" customWidth="1"/>
    <col min="20" max="16384" width="14.42578125" style="76"/>
  </cols>
  <sheetData>
    <row r="1" spans="1:15" x14ac:dyDescent="0.3">
      <c r="A1" s="147" t="s">
        <v>729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5" s="103" customFormat="1" ht="49.5" x14ac:dyDescent="0.25">
      <c r="A2" s="59" t="s">
        <v>23</v>
      </c>
      <c r="B2" s="59" t="s">
        <v>39</v>
      </c>
      <c r="C2" s="36" t="s">
        <v>730</v>
      </c>
      <c r="D2" s="36" t="s">
        <v>731</v>
      </c>
      <c r="E2" s="36" t="s">
        <v>732</v>
      </c>
      <c r="F2" s="36" t="s">
        <v>733</v>
      </c>
      <c r="G2" s="36" t="s">
        <v>734</v>
      </c>
      <c r="H2" s="36" t="s">
        <v>735</v>
      </c>
      <c r="I2" s="36" t="s">
        <v>736</v>
      </c>
      <c r="J2" s="36" t="s">
        <v>40</v>
      </c>
      <c r="K2" s="36" t="s">
        <v>737</v>
      </c>
      <c r="L2" s="36" t="s">
        <v>738</v>
      </c>
      <c r="M2" s="36" t="s">
        <v>739</v>
      </c>
      <c r="N2" s="36" t="s">
        <v>740</v>
      </c>
      <c r="O2" s="114" t="s">
        <v>757</v>
      </c>
    </row>
    <row r="3" spans="1:15" ht="33" x14ac:dyDescent="0.3">
      <c r="A3" s="71">
        <v>1</v>
      </c>
      <c r="B3" s="71" t="s">
        <v>742</v>
      </c>
      <c r="C3" s="104">
        <v>0</v>
      </c>
      <c r="D3" s="104">
        <v>0</v>
      </c>
      <c r="E3" s="104">
        <f>33.62+17.57</f>
        <v>51.19</v>
      </c>
      <c r="F3" s="104">
        <v>0</v>
      </c>
      <c r="G3" s="104">
        <v>0</v>
      </c>
      <c r="H3" s="104">
        <v>0</v>
      </c>
      <c r="I3" s="104">
        <v>466.04</v>
      </c>
      <c r="J3" s="104">
        <f t="shared" ref="J3:J21" si="0">SUM(C3:I3)</f>
        <v>517.23</v>
      </c>
      <c r="K3" s="72">
        <f>J3*10.764</f>
        <v>5567.4637199999997</v>
      </c>
      <c r="L3" s="72">
        <v>30000</v>
      </c>
      <c r="M3" s="72">
        <f>L3*J3</f>
        <v>15516900</v>
      </c>
      <c r="N3" s="105">
        <v>0.5</v>
      </c>
      <c r="O3" s="72">
        <f>M3*N3</f>
        <v>7758450</v>
      </c>
    </row>
    <row r="4" spans="1:15" x14ac:dyDescent="0.3">
      <c r="A4" s="71">
        <v>2</v>
      </c>
      <c r="B4" s="71" t="s">
        <v>55</v>
      </c>
      <c r="C4" s="104">
        <v>0</v>
      </c>
      <c r="D4" s="104">
        <v>0</v>
      </c>
      <c r="E4" s="104">
        <f>45.72+33.62+17.57+17.57</f>
        <v>114.47999999999999</v>
      </c>
      <c r="F4" s="104">
        <v>0</v>
      </c>
      <c r="G4" s="104">
        <v>0</v>
      </c>
      <c r="H4" s="104">
        <v>0</v>
      </c>
      <c r="I4" s="104">
        <f>240.18+466.04+33.3</f>
        <v>739.52</v>
      </c>
      <c r="J4" s="104">
        <f t="shared" si="0"/>
        <v>854</v>
      </c>
      <c r="K4" s="72">
        <f t="shared" ref="K4:K21" si="1">J4*10.764</f>
        <v>9192.4560000000001</v>
      </c>
      <c r="L4" s="72">
        <v>30000</v>
      </c>
      <c r="M4" s="72">
        <f t="shared" ref="M4:M21" si="2">L4*J4</f>
        <v>25620000</v>
      </c>
      <c r="N4" s="105">
        <v>0.5</v>
      </c>
      <c r="O4" s="72">
        <f t="shared" ref="O4:O23" si="3">M4*N4</f>
        <v>12810000</v>
      </c>
    </row>
    <row r="5" spans="1:15" ht="33" x14ac:dyDescent="0.3">
      <c r="A5" s="71">
        <v>3</v>
      </c>
      <c r="B5" s="71" t="s">
        <v>743</v>
      </c>
      <c r="C5" s="104">
        <v>164.24</v>
      </c>
      <c r="D5" s="104">
        <v>15.85</v>
      </c>
      <c r="E5" s="104">
        <f>51.74+17.57</f>
        <v>69.31</v>
      </c>
      <c r="F5" s="104">
        <v>19.190000000000001</v>
      </c>
      <c r="G5" s="104">
        <v>12.83</v>
      </c>
      <c r="H5" s="104">
        <v>0</v>
      </c>
      <c r="I5" s="104">
        <v>610.12</v>
      </c>
      <c r="J5" s="104">
        <f t="shared" si="0"/>
        <v>891.54</v>
      </c>
      <c r="K5" s="72">
        <f t="shared" si="1"/>
        <v>9596.5365599999986</v>
      </c>
      <c r="L5" s="72">
        <v>30000</v>
      </c>
      <c r="M5" s="72">
        <f t="shared" si="2"/>
        <v>26746200</v>
      </c>
      <c r="N5" s="105">
        <v>0.5</v>
      </c>
      <c r="O5" s="72">
        <f t="shared" si="3"/>
        <v>13373100</v>
      </c>
    </row>
    <row r="6" spans="1:15" ht="33" x14ac:dyDescent="0.3">
      <c r="A6" s="71">
        <v>4</v>
      </c>
      <c r="B6" s="71" t="s">
        <v>744</v>
      </c>
      <c r="C6" s="104">
        <v>225.09</v>
      </c>
      <c r="D6" s="104">
        <v>21.86</v>
      </c>
      <c r="E6" s="104">
        <f>53.96+17.57</f>
        <v>71.53</v>
      </c>
      <c r="F6" s="104">
        <v>27.58</v>
      </c>
      <c r="G6" s="104">
        <v>13.95</v>
      </c>
      <c r="H6" s="104">
        <v>0</v>
      </c>
      <c r="I6" s="104">
        <v>91.42</v>
      </c>
      <c r="J6" s="104">
        <f t="shared" si="0"/>
        <v>451.43</v>
      </c>
      <c r="K6" s="72">
        <f t="shared" si="1"/>
        <v>4859.1925199999996</v>
      </c>
      <c r="L6" s="72">
        <v>30000</v>
      </c>
      <c r="M6" s="72">
        <f t="shared" si="2"/>
        <v>13542900</v>
      </c>
      <c r="N6" s="105">
        <v>0.5</v>
      </c>
      <c r="O6" s="72">
        <f t="shared" si="3"/>
        <v>6771450</v>
      </c>
    </row>
    <row r="7" spans="1:15" x14ac:dyDescent="0.3">
      <c r="A7" s="71">
        <v>5</v>
      </c>
      <c r="B7" s="71" t="s">
        <v>58</v>
      </c>
      <c r="C7" s="104">
        <v>307.79000000000002</v>
      </c>
      <c r="D7" s="104">
        <v>30.58</v>
      </c>
      <c r="E7" s="104">
        <f t="shared" ref="E7:E20" si="4">53.96+17.57</f>
        <v>71.53</v>
      </c>
      <c r="F7" s="104">
        <v>35.99</v>
      </c>
      <c r="G7" s="104">
        <v>24.09</v>
      </c>
      <c r="H7" s="104">
        <v>0</v>
      </c>
      <c r="I7" s="104">
        <v>0</v>
      </c>
      <c r="J7" s="104">
        <f t="shared" si="0"/>
        <v>469.97999999999996</v>
      </c>
      <c r="K7" s="72">
        <f t="shared" si="1"/>
        <v>5058.8647199999996</v>
      </c>
      <c r="L7" s="72">
        <v>30000</v>
      </c>
      <c r="M7" s="72">
        <f t="shared" si="2"/>
        <v>14099399.999999998</v>
      </c>
      <c r="N7" s="105">
        <v>0.4</v>
      </c>
      <c r="O7" s="72">
        <f t="shared" si="3"/>
        <v>5639760</v>
      </c>
    </row>
    <row r="8" spans="1:15" x14ac:dyDescent="0.3">
      <c r="A8" s="71">
        <v>6</v>
      </c>
      <c r="B8" s="71" t="s">
        <v>59</v>
      </c>
      <c r="C8" s="104">
        <v>307.79000000000002</v>
      </c>
      <c r="D8" s="104">
        <v>30.58</v>
      </c>
      <c r="E8" s="104">
        <f t="shared" si="4"/>
        <v>71.53</v>
      </c>
      <c r="F8" s="104">
        <v>36.31</v>
      </c>
      <c r="G8" s="104">
        <v>23.06</v>
      </c>
      <c r="H8" s="104">
        <v>23.478999999999999</v>
      </c>
      <c r="I8" s="104">
        <v>0</v>
      </c>
      <c r="J8" s="104">
        <f t="shared" si="0"/>
        <v>492.74899999999997</v>
      </c>
      <c r="K8" s="72">
        <f t="shared" si="1"/>
        <v>5303.9502359999997</v>
      </c>
      <c r="L8" s="72">
        <v>30000</v>
      </c>
      <c r="M8" s="72">
        <f t="shared" si="2"/>
        <v>14782469.999999998</v>
      </c>
      <c r="N8" s="105">
        <v>0</v>
      </c>
      <c r="O8" s="72">
        <f t="shared" si="3"/>
        <v>0</v>
      </c>
    </row>
    <row r="9" spans="1:15" x14ac:dyDescent="0.3">
      <c r="A9" s="71">
        <v>7</v>
      </c>
      <c r="B9" s="71" t="s">
        <v>60</v>
      </c>
      <c r="C9" s="104">
        <v>307.79000000000002</v>
      </c>
      <c r="D9" s="104">
        <v>30.58</v>
      </c>
      <c r="E9" s="104">
        <f t="shared" si="4"/>
        <v>71.53</v>
      </c>
      <c r="F9" s="104">
        <v>35.99</v>
      </c>
      <c r="G9" s="104">
        <v>24.09</v>
      </c>
      <c r="H9" s="104">
        <v>0</v>
      </c>
      <c r="I9" s="104">
        <v>0</v>
      </c>
      <c r="J9" s="104">
        <f t="shared" si="0"/>
        <v>469.97999999999996</v>
      </c>
      <c r="K9" s="72">
        <f t="shared" si="1"/>
        <v>5058.8647199999996</v>
      </c>
      <c r="L9" s="72">
        <v>30000</v>
      </c>
      <c r="M9" s="72">
        <f t="shared" si="2"/>
        <v>14099399.999999998</v>
      </c>
      <c r="N9" s="105">
        <v>0</v>
      </c>
      <c r="O9" s="72">
        <f t="shared" si="3"/>
        <v>0</v>
      </c>
    </row>
    <row r="10" spans="1:15" x14ac:dyDescent="0.3">
      <c r="A10" s="71">
        <v>8</v>
      </c>
      <c r="B10" s="71" t="s">
        <v>61</v>
      </c>
      <c r="C10" s="104">
        <v>307.79000000000002</v>
      </c>
      <c r="D10" s="104">
        <v>30.58</v>
      </c>
      <c r="E10" s="104">
        <f t="shared" si="4"/>
        <v>71.53</v>
      </c>
      <c r="F10" s="104">
        <v>36.31</v>
      </c>
      <c r="G10" s="104">
        <v>23.06</v>
      </c>
      <c r="H10" s="104">
        <v>23.478999999999999</v>
      </c>
      <c r="I10" s="104">
        <v>0</v>
      </c>
      <c r="J10" s="104">
        <f t="shared" si="0"/>
        <v>492.74899999999997</v>
      </c>
      <c r="K10" s="72">
        <f t="shared" si="1"/>
        <v>5303.9502359999997</v>
      </c>
      <c r="L10" s="72">
        <v>30000</v>
      </c>
      <c r="M10" s="72">
        <f t="shared" si="2"/>
        <v>14782469.999999998</v>
      </c>
      <c r="N10" s="105">
        <v>0</v>
      </c>
      <c r="O10" s="72">
        <f t="shared" si="3"/>
        <v>0</v>
      </c>
    </row>
    <row r="11" spans="1:15" x14ac:dyDescent="0.3">
      <c r="A11" s="71">
        <v>9</v>
      </c>
      <c r="B11" s="71" t="s">
        <v>62</v>
      </c>
      <c r="C11" s="104">
        <v>307.79000000000002</v>
      </c>
      <c r="D11" s="104">
        <v>30.58</v>
      </c>
      <c r="E11" s="104">
        <f t="shared" si="4"/>
        <v>71.53</v>
      </c>
      <c r="F11" s="104">
        <v>35.99</v>
      </c>
      <c r="G11" s="104">
        <v>24.09</v>
      </c>
      <c r="H11" s="104">
        <v>0</v>
      </c>
      <c r="I11" s="104">
        <v>0</v>
      </c>
      <c r="J11" s="104">
        <f t="shared" si="0"/>
        <v>469.97999999999996</v>
      </c>
      <c r="K11" s="72">
        <f t="shared" si="1"/>
        <v>5058.8647199999996</v>
      </c>
      <c r="L11" s="72">
        <v>30000</v>
      </c>
      <c r="M11" s="72">
        <f t="shared" si="2"/>
        <v>14099399.999999998</v>
      </c>
      <c r="N11" s="105">
        <v>0</v>
      </c>
      <c r="O11" s="72">
        <f t="shared" si="3"/>
        <v>0</v>
      </c>
    </row>
    <row r="12" spans="1:15" x14ac:dyDescent="0.3">
      <c r="A12" s="71">
        <v>10</v>
      </c>
      <c r="B12" s="71" t="s">
        <v>63</v>
      </c>
      <c r="C12" s="104">
        <v>307.79000000000002</v>
      </c>
      <c r="D12" s="104">
        <v>30.58</v>
      </c>
      <c r="E12" s="104">
        <f t="shared" si="4"/>
        <v>71.53</v>
      </c>
      <c r="F12" s="104">
        <v>36.31</v>
      </c>
      <c r="G12" s="104">
        <v>23.06</v>
      </c>
      <c r="H12" s="104">
        <v>23.478999999999999</v>
      </c>
      <c r="I12" s="104">
        <v>0</v>
      </c>
      <c r="J12" s="104">
        <f t="shared" si="0"/>
        <v>492.74899999999997</v>
      </c>
      <c r="K12" s="72">
        <f t="shared" si="1"/>
        <v>5303.9502359999997</v>
      </c>
      <c r="L12" s="72">
        <v>30000</v>
      </c>
      <c r="M12" s="72">
        <f t="shared" si="2"/>
        <v>14782469.999999998</v>
      </c>
      <c r="N12" s="105">
        <v>0</v>
      </c>
      <c r="O12" s="72">
        <f t="shared" si="3"/>
        <v>0</v>
      </c>
    </row>
    <row r="13" spans="1:15" x14ac:dyDescent="0.3">
      <c r="A13" s="71">
        <v>11</v>
      </c>
      <c r="B13" s="71" t="s">
        <v>64</v>
      </c>
      <c r="C13" s="104">
        <v>307.79000000000002</v>
      </c>
      <c r="D13" s="104">
        <v>30.58</v>
      </c>
      <c r="E13" s="104">
        <f t="shared" si="4"/>
        <v>71.53</v>
      </c>
      <c r="F13" s="104">
        <v>35.99</v>
      </c>
      <c r="G13" s="104">
        <v>24.09</v>
      </c>
      <c r="H13" s="104">
        <v>0</v>
      </c>
      <c r="I13" s="104">
        <v>0</v>
      </c>
      <c r="J13" s="104">
        <f t="shared" si="0"/>
        <v>469.97999999999996</v>
      </c>
      <c r="K13" s="72">
        <f t="shared" si="1"/>
        <v>5058.8647199999996</v>
      </c>
      <c r="L13" s="72">
        <v>30000</v>
      </c>
      <c r="M13" s="72">
        <f t="shared" si="2"/>
        <v>14099399.999999998</v>
      </c>
      <c r="N13" s="105">
        <v>0</v>
      </c>
      <c r="O13" s="72">
        <f t="shared" si="3"/>
        <v>0</v>
      </c>
    </row>
    <row r="14" spans="1:15" x14ac:dyDescent="0.3">
      <c r="A14" s="71">
        <v>12</v>
      </c>
      <c r="B14" s="71" t="s">
        <v>65</v>
      </c>
      <c r="C14" s="104">
        <v>307.79000000000002</v>
      </c>
      <c r="D14" s="104">
        <v>30.58</v>
      </c>
      <c r="E14" s="104">
        <f t="shared" si="4"/>
        <v>71.53</v>
      </c>
      <c r="F14" s="104">
        <v>36.31</v>
      </c>
      <c r="G14" s="104">
        <v>23.06</v>
      </c>
      <c r="H14" s="104">
        <v>23.478999999999999</v>
      </c>
      <c r="I14" s="104">
        <v>0</v>
      </c>
      <c r="J14" s="104">
        <f t="shared" si="0"/>
        <v>492.74899999999997</v>
      </c>
      <c r="K14" s="72">
        <f t="shared" si="1"/>
        <v>5303.9502359999997</v>
      </c>
      <c r="L14" s="72">
        <v>30000</v>
      </c>
      <c r="M14" s="72">
        <f t="shared" si="2"/>
        <v>14782469.999999998</v>
      </c>
      <c r="N14" s="105">
        <v>0</v>
      </c>
      <c r="O14" s="72">
        <f t="shared" si="3"/>
        <v>0</v>
      </c>
    </row>
    <row r="15" spans="1:15" x14ac:dyDescent="0.3">
      <c r="A15" s="71">
        <v>13</v>
      </c>
      <c r="B15" s="71" t="s">
        <v>66</v>
      </c>
      <c r="C15" s="104">
        <v>307.79000000000002</v>
      </c>
      <c r="D15" s="104">
        <v>30.58</v>
      </c>
      <c r="E15" s="104">
        <f t="shared" si="4"/>
        <v>71.53</v>
      </c>
      <c r="F15" s="104">
        <v>35.99</v>
      </c>
      <c r="G15" s="104">
        <v>24.09</v>
      </c>
      <c r="H15" s="104">
        <v>0</v>
      </c>
      <c r="I15" s="104">
        <v>0</v>
      </c>
      <c r="J15" s="104">
        <f t="shared" si="0"/>
        <v>469.97999999999996</v>
      </c>
      <c r="K15" s="72">
        <f t="shared" si="1"/>
        <v>5058.8647199999996</v>
      </c>
      <c r="L15" s="72">
        <v>30000</v>
      </c>
      <c r="M15" s="72">
        <f t="shared" si="2"/>
        <v>14099399.999999998</v>
      </c>
      <c r="N15" s="105">
        <v>0</v>
      </c>
      <c r="O15" s="72">
        <f t="shared" si="3"/>
        <v>0</v>
      </c>
    </row>
    <row r="16" spans="1:15" x14ac:dyDescent="0.3">
      <c r="A16" s="71">
        <v>14</v>
      </c>
      <c r="B16" s="71" t="s">
        <v>67</v>
      </c>
      <c r="C16" s="104">
        <v>307.79000000000002</v>
      </c>
      <c r="D16" s="104">
        <v>30.58</v>
      </c>
      <c r="E16" s="104">
        <f t="shared" si="4"/>
        <v>71.53</v>
      </c>
      <c r="F16" s="104">
        <v>36.31</v>
      </c>
      <c r="G16" s="104">
        <v>23.06</v>
      </c>
      <c r="H16" s="104">
        <v>23.478999999999999</v>
      </c>
      <c r="I16" s="104">
        <v>0</v>
      </c>
      <c r="J16" s="104">
        <f t="shared" si="0"/>
        <v>492.74899999999997</v>
      </c>
      <c r="K16" s="72">
        <f t="shared" si="1"/>
        <v>5303.9502359999997</v>
      </c>
      <c r="L16" s="72">
        <v>30000</v>
      </c>
      <c r="M16" s="72">
        <f t="shared" si="2"/>
        <v>14782469.999999998</v>
      </c>
      <c r="N16" s="105">
        <v>0</v>
      </c>
      <c r="O16" s="72">
        <f t="shared" si="3"/>
        <v>0</v>
      </c>
    </row>
    <row r="17" spans="1:15" x14ac:dyDescent="0.3">
      <c r="A17" s="71">
        <v>15</v>
      </c>
      <c r="B17" s="71" t="s">
        <v>68</v>
      </c>
      <c r="C17" s="104">
        <v>307.79000000000002</v>
      </c>
      <c r="D17" s="104">
        <v>30.58</v>
      </c>
      <c r="E17" s="104">
        <f t="shared" si="4"/>
        <v>71.53</v>
      </c>
      <c r="F17" s="104">
        <v>35.99</v>
      </c>
      <c r="G17" s="104">
        <v>24.09</v>
      </c>
      <c r="H17" s="104">
        <v>0</v>
      </c>
      <c r="I17" s="104">
        <v>0</v>
      </c>
      <c r="J17" s="104">
        <f t="shared" si="0"/>
        <v>469.97999999999996</v>
      </c>
      <c r="K17" s="72">
        <f t="shared" si="1"/>
        <v>5058.8647199999996</v>
      </c>
      <c r="L17" s="72">
        <v>30000</v>
      </c>
      <c r="M17" s="72">
        <f t="shared" si="2"/>
        <v>14099399.999999998</v>
      </c>
      <c r="N17" s="105">
        <v>0</v>
      </c>
      <c r="O17" s="72">
        <f t="shared" si="3"/>
        <v>0</v>
      </c>
    </row>
    <row r="18" spans="1:15" x14ac:dyDescent="0.3">
      <c r="A18" s="71">
        <v>16</v>
      </c>
      <c r="B18" s="71" t="s">
        <v>69</v>
      </c>
      <c r="C18" s="104">
        <v>307.79000000000002</v>
      </c>
      <c r="D18" s="104">
        <v>30.58</v>
      </c>
      <c r="E18" s="104">
        <f t="shared" si="4"/>
        <v>71.53</v>
      </c>
      <c r="F18" s="104">
        <v>36.31</v>
      </c>
      <c r="G18" s="104">
        <v>23.06</v>
      </c>
      <c r="H18" s="104">
        <v>23.478999999999999</v>
      </c>
      <c r="I18" s="104">
        <v>0</v>
      </c>
      <c r="J18" s="104">
        <f t="shared" si="0"/>
        <v>492.74899999999997</v>
      </c>
      <c r="K18" s="72">
        <f t="shared" si="1"/>
        <v>5303.9502359999997</v>
      </c>
      <c r="L18" s="72">
        <v>30000</v>
      </c>
      <c r="M18" s="72">
        <f t="shared" si="2"/>
        <v>14782469.999999998</v>
      </c>
      <c r="N18" s="105">
        <v>0</v>
      </c>
      <c r="O18" s="72">
        <f t="shared" si="3"/>
        <v>0</v>
      </c>
    </row>
    <row r="19" spans="1:15" x14ac:dyDescent="0.3">
      <c r="A19" s="71">
        <v>17</v>
      </c>
      <c r="B19" s="71" t="s">
        <v>70</v>
      </c>
      <c r="C19" s="104">
        <v>307.79000000000002</v>
      </c>
      <c r="D19" s="104">
        <v>30.58</v>
      </c>
      <c r="E19" s="104">
        <f t="shared" si="4"/>
        <v>71.53</v>
      </c>
      <c r="F19" s="104">
        <v>35.99</v>
      </c>
      <c r="G19" s="104">
        <v>24.09</v>
      </c>
      <c r="H19" s="104">
        <v>0</v>
      </c>
      <c r="I19" s="104">
        <v>0</v>
      </c>
      <c r="J19" s="104">
        <f t="shared" si="0"/>
        <v>469.97999999999996</v>
      </c>
      <c r="K19" s="72">
        <f t="shared" si="1"/>
        <v>5058.8647199999996</v>
      </c>
      <c r="L19" s="72">
        <v>30000</v>
      </c>
      <c r="M19" s="72">
        <f t="shared" si="2"/>
        <v>14099399.999999998</v>
      </c>
      <c r="N19" s="105">
        <v>0</v>
      </c>
      <c r="O19" s="72">
        <f t="shared" si="3"/>
        <v>0</v>
      </c>
    </row>
    <row r="20" spans="1:15" x14ac:dyDescent="0.3">
      <c r="A20" s="71">
        <v>18</v>
      </c>
      <c r="B20" s="71" t="s">
        <v>71</v>
      </c>
      <c r="C20" s="104">
        <v>307.79000000000002</v>
      </c>
      <c r="D20" s="104">
        <v>30.58</v>
      </c>
      <c r="E20" s="104">
        <f t="shared" si="4"/>
        <v>71.53</v>
      </c>
      <c r="F20" s="104">
        <v>36.31</v>
      </c>
      <c r="G20" s="104">
        <v>23.06</v>
      </c>
      <c r="H20" s="104">
        <v>23.478999999999999</v>
      </c>
      <c r="I20" s="104">
        <v>0</v>
      </c>
      <c r="J20" s="104">
        <f t="shared" si="0"/>
        <v>492.74899999999997</v>
      </c>
      <c r="K20" s="72">
        <f t="shared" si="1"/>
        <v>5303.9502359999997</v>
      </c>
      <c r="L20" s="72">
        <v>30000</v>
      </c>
      <c r="M20" s="72">
        <f t="shared" si="2"/>
        <v>14782469.999999998</v>
      </c>
      <c r="N20" s="105">
        <v>0</v>
      </c>
      <c r="O20" s="72">
        <f t="shared" si="3"/>
        <v>0</v>
      </c>
    </row>
    <row r="21" spans="1:15" x14ac:dyDescent="0.3">
      <c r="A21" s="71">
        <v>19</v>
      </c>
      <c r="B21" s="71" t="s">
        <v>745</v>
      </c>
      <c r="C21" s="104">
        <v>0</v>
      </c>
      <c r="D21" s="104">
        <v>0</v>
      </c>
      <c r="E21" s="104">
        <f>53.96+17.57+12.77</f>
        <v>84.3</v>
      </c>
      <c r="F21" s="104">
        <v>0</v>
      </c>
      <c r="G21" s="104">
        <v>0</v>
      </c>
      <c r="H21" s="104">
        <v>0</v>
      </c>
      <c r="I21" s="104">
        <v>0</v>
      </c>
      <c r="J21" s="104">
        <f t="shared" si="0"/>
        <v>84.3</v>
      </c>
      <c r="K21" s="72">
        <f t="shared" si="1"/>
        <v>907.40519999999992</v>
      </c>
      <c r="L21" s="72">
        <v>30000</v>
      </c>
      <c r="M21" s="72">
        <f t="shared" si="2"/>
        <v>2529000</v>
      </c>
      <c r="N21" s="105">
        <v>0</v>
      </c>
      <c r="O21" s="72">
        <f t="shared" si="3"/>
        <v>0</v>
      </c>
    </row>
    <row r="22" spans="1:15" x14ac:dyDescent="0.3">
      <c r="A22" s="140" t="s">
        <v>35</v>
      </c>
      <c r="B22" s="141"/>
      <c r="C22" s="106">
        <f>SUM(C3:C21)</f>
        <v>4698.3900000000003</v>
      </c>
      <c r="D22" s="106">
        <f t="shared" ref="D22:O22" si="5">SUM(D3:D21)</f>
        <v>465.82999999999981</v>
      </c>
      <c r="E22" s="106">
        <f t="shared" si="5"/>
        <v>1392.2299999999996</v>
      </c>
      <c r="F22" s="106">
        <f t="shared" si="5"/>
        <v>552.87000000000012</v>
      </c>
      <c r="G22" s="106">
        <f t="shared" si="5"/>
        <v>356.83</v>
      </c>
      <c r="H22" s="106">
        <f t="shared" si="5"/>
        <v>164.35300000000001</v>
      </c>
      <c r="I22" s="106">
        <f t="shared" si="5"/>
        <v>1907.1</v>
      </c>
      <c r="J22" s="106">
        <f t="shared" si="5"/>
        <v>9537.6029999999955</v>
      </c>
      <c r="K22" s="106">
        <f t="shared" si="5"/>
        <v>102662.75869199999</v>
      </c>
      <c r="L22" s="106"/>
      <c r="M22" s="106">
        <f t="shared" si="5"/>
        <v>286128090</v>
      </c>
      <c r="N22" s="107">
        <f>O22/M22</f>
        <v>0.1620000329223181</v>
      </c>
      <c r="O22" s="106">
        <f t="shared" si="5"/>
        <v>46352760</v>
      </c>
    </row>
    <row r="23" spans="1:15" x14ac:dyDescent="0.3">
      <c r="A23" s="142" t="s">
        <v>746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3"/>
      <c r="M23" s="106">
        <f>M22*10%</f>
        <v>28612809</v>
      </c>
      <c r="N23" s="105">
        <v>1</v>
      </c>
      <c r="O23" s="72">
        <f t="shared" si="3"/>
        <v>28612809</v>
      </c>
    </row>
    <row r="24" spans="1:15" x14ac:dyDescent="0.3">
      <c r="A24" s="123" t="s">
        <v>747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06">
        <f>M22+M23</f>
        <v>314740899</v>
      </c>
      <c r="N24" s="107">
        <f>O24/M24</f>
        <v>0.23818184811119827</v>
      </c>
      <c r="O24" s="106">
        <f>O22+O23</f>
        <v>74965569</v>
      </c>
    </row>
    <row r="25" spans="1:15" x14ac:dyDescent="0.3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8"/>
      <c r="M25" s="109"/>
      <c r="N25" s="110"/>
      <c r="O25" s="109"/>
    </row>
    <row r="26" spans="1:15" x14ac:dyDescent="0.3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8"/>
      <c r="M26" s="109"/>
      <c r="N26" s="110"/>
      <c r="O26" s="109"/>
    </row>
    <row r="27" spans="1:15" x14ac:dyDescent="0.3">
      <c r="A27" s="147" t="s">
        <v>748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15" ht="49.5" x14ac:dyDescent="0.3">
      <c r="A28" s="59" t="s">
        <v>23</v>
      </c>
      <c r="B28" s="59" t="s">
        <v>39</v>
      </c>
      <c r="C28" s="36" t="s">
        <v>730</v>
      </c>
      <c r="D28" s="36" t="s">
        <v>731</v>
      </c>
      <c r="E28" s="36" t="s">
        <v>732</v>
      </c>
      <c r="F28" s="36" t="s">
        <v>733</v>
      </c>
      <c r="G28" s="36" t="s">
        <v>734</v>
      </c>
      <c r="H28" s="36" t="s">
        <v>735</v>
      </c>
      <c r="I28" s="36" t="s">
        <v>736</v>
      </c>
      <c r="J28" s="36" t="s">
        <v>40</v>
      </c>
      <c r="K28" s="36" t="s">
        <v>737</v>
      </c>
      <c r="L28" s="36" t="s">
        <v>738</v>
      </c>
      <c r="M28" s="36" t="s">
        <v>739</v>
      </c>
      <c r="N28" s="36" t="s">
        <v>740</v>
      </c>
      <c r="O28" s="114" t="s">
        <v>758</v>
      </c>
    </row>
    <row r="29" spans="1:15" ht="33" x14ac:dyDescent="0.3">
      <c r="A29" s="71">
        <v>1</v>
      </c>
      <c r="B29" s="71" t="s">
        <v>742</v>
      </c>
      <c r="C29" s="104">
        <v>0</v>
      </c>
      <c r="D29" s="104">
        <v>0</v>
      </c>
      <c r="E29" s="104">
        <f>35.61+19.8</f>
        <v>55.41</v>
      </c>
      <c r="F29" s="104">
        <v>0</v>
      </c>
      <c r="G29" s="104">
        <v>0</v>
      </c>
      <c r="H29" s="104">
        <v>0</v>
      </c>
      <c r="I29" s="104">
        <v>617.93700000000001</v>
      </c>
      <c r="J29" s="104">
        <f>SUM(C29:I29)</f>
        <v>673.34699999999998</v>
      </c>
      <c r="K29" s="72">
        <f>J29*10.764</f>
        <v>7247.9071079999994</v>
      </c>
      <c r="L29" s="72">
        <v>30000</v>
      </c>
      <c r="M29" s="72">
        <f>L29*J29</f>
        <v>20200410</v>
      </c>
      <c r="N29" s="105">
        <v>0.5</v>
      </c>
      <c r="O29" s="72">
        <f>M29*N29</f>
        <v>10100205</v>
      </c>
    </row>
    <row r="30" spans="1:15" x14ac:dyDescent="0.3">
      <c r="A30" s="71">
        <v>2</v>
      </c>
      <c r="B30" s="71" t="s">
        <v>55</v>
      </c>
      <c r="C30" s="104">
        <v>0</v>
      </c>
      <c r="D30" s="104">
        <v>0</v>
      </c>
      <c r="E30" s="104">
        <f>35.61+19.8+35.61+19.8</f>
        <v>110.82</v>
      </c>
      <c r="F30" s="104">
        <v>0</v>
      </c>
      <c r="G30" s="104">
        <v>0</v>
      </c>
      <c r="H30" s="104">
        <v>0</v>
      </c>
      <c r="I30" s="104">
        <f>114.444+497.188+27.8</f>
        <v>639.4319999999999</v>
      </c>
      <c r="J30" s="104">
        <f t="shared" ref="J29:J47" si="6">SUM(C30:I30)</f>
        <v>750.25199999999995</v>
      </c>
      <c r="K30" s="72">
        <f t="shared" ref="K30:K47" si="7">J30*10.764</f>
        <v>8075.7125279999991</v>
      </c>
      <c r="L30" s="72">
        <v>30000</v>
      </c>
      <c r="M30" s="72">
        <f t="shared" ref="M30:M47" si="8">L30*J30</f>
        <v>22507560</v>
      </c>
      <c r="N30" s="105">
        <v>0.5</v>
      </c>
      <c r="O30" s="72">
        <f t="shared" ref="O30:O47" si="9">M30*N30</f>
        <v>11253780</v>
      </c>
    </row>
    <row r="31" spans="1:15" ht="33" x14ac:dyDescent="0.3">
      <c r="A31" s="71">
        <v>3</v>
      </c>
      <c r="B31" s="71" t="s">
        <v>743</v>
      </c>
      <c r="C31" s="104">
        <v>0</v>
      </c>
      <c r="D31" s="104">
        <v>0</v>
      </c>
      <c r="E31" s="104">
        <f t="shared" ref="E31:E32" si="10">35.61+19.8</f>
        <v>55.41</v>
      </c>
      <c r="F31" s="104">
        <v>0</v>
      </c>
      <c r="G31" s="104">
        <v>0</v>
      </c>
      <c r="H31" s="104">
        <v>0</v>
      </c>
      <c r="I31" s="104">
        <v>690.35299999999995</v>
      </c>
      <c r="J31" s="104">
        <f t="shared" si="6"/>
        <v>745.76299999999992</v>
      </c>
      <c r="K31" s="72">
        <f t="shared" si="7"/>
        <v>8027.3929319999988</v>
      </c>
      <c r="L31" s="72">
        <v>30000</v>
      </c>
      <c r="M31" s="72">
        <f t="shared" si="8"/>
        <v>22372889.999999996</v>
      </c>
      <c r="N31" s="105">
        <v>0.6</v>
      </c>
      <c r="O31" s="72">
        <f t="shared" si="9"/>
        <v>13423733.999999998</v>
      </c>
    </row>
    <row r="32" spans="1:15" ht="33" x14ac:dyDescent="0.3">
      <c r="A32" s="71">
        <v>4</v>
      </c>
      <c r="B32" s="71" t="s">
        <v>744</v>
      </c>
      <c r="C32" s="104">
        <v>126.67</v>
      </c>
      <c r="D32" s="104">
        <v>8.26</v>
      </c>
      <c r="E32" s="104">
        <f t="shared" si="10"/>
        <v>55.41</v>
      </c>
      <c r="F32" s="104">
        <v>16.309999999999999</v>
      </c>
      <c r="G32" s="104">
        <v>9.6</v>
      </c>
      <c r="H32" s="104">
        <v>0</v>
      </c>
      <c r="I32" s="104">
        <v>105.2</v>
      </c>
      <c r="J32" s="104">
        <f t="shared" si="6"/>
        <v>321.45</v>
      </c>
      <c r="K32" s="72">
        <f t="shared" si="7"/>
        <v>3460.0877999999998</v>
      </c>
      <c r="L32" s="72">
        <v>30000</v>
      </c>
      <c r="M32" s="72">
        <f t="shared" si="8"/>
        <v>9643500</v>
      </c>
      <c r="N32" s="105">
        <v>0.6</v>
      </c>
      <c r="O32" s="72">
        <f t="shared" si="9"/>
        <v>5786100</v>
      </c>
    </row>
    <row r="33" spans="1:15" x14ac:dyDescent="0.3">
      <c r="A33" s="71">
        <v>5</v>
      </c>
      <c r="B33" s="71" t="s">
        <v>58</v>
      </c>
      <c r="C33" s="104">
        <v>220.40799999999999</v>
      </c>
      <c r="D33" s="104">
        <v>22.021999999999998</v>
      </c>
      <c r="E33" s="104">
        <f>34.22+19.11</f>
        <v>53.33</v>
      </c>
      <c r="F33" s="104">
        <v>29.5</v>
      </c>
      <c r="G33" s="104">
        <v>16.88</v>
      </c>
      <c r="H33" s="104">
        <v>0</v>
      </c>
      <c r="I33" s="104">
        <v>0</v>
      </c>
      <c r="J33" s="104">
        <f t="shared" si="6"/>
        <v>342.14</v>
      </c>
      <c r="K33" s="72">
        <f t="shared" si="7"/>
        <v>3682.7949599999997</v>
      </c>
      <c r="L33" s="72">
        <v>30000</v>
      </c>
      <c r="M33" s="72">
        <f t="shared" si="8"/>
        <v>10264200</v>
      </c>
      <c r="N33" s="105">
        <v>0.6</v>
      </c>
      <c r="O33" s="72">
        <f t="shared" si="9"/>
        <v>6158520</v>
      </c>
    </row>
    <row r="34" spans="1:15" x14ac:dyDescent="0.3">
      <c r="A34" s="71">
        <v>6</v>
      </c>
      <c r="B34" s="71" t="s">
        <v>59</v>
      </c>
      <c r="C34" s="104">
        <v>220.40799999999999</v>
      </c>
      <c r="D34" s="104">
        <v>22.021999999999998</v>
      </c>
      <c r="E34" s="104">
        <f t="shared" ref="E34:E46" si="11">34.22+19.11</f>
        <v>53.33</v>
      </c>
      <c r="F34" s="104">
        <v>28.65</v>
      </c>
      <c r="G34" s="104">
        <v>18.53</v>
      </c>
      <c r="H34" s="104">
        <v>17.285</v>
      </c>
      <c r="I34" s="104">
        <v>0</v>
      </c>
      <c r="J34" s="104">
        <f t="shared" si="6"/>
        <v>360.22499999999997</v>
      </c>
      <c r="K34" s="72">
        <f t="shared" si="7"/>
        <v>3877.4618999999993</v>
      </c>
      <c r="L34" s="72">
        <v>30000</v>
      </c>
      <c r="M34" s="72">
        <f t="shared" si="8"/>
        <v>10806749.999999998</v>
      </c>
      <c r="N34" s="105">
        <v>0.6</v>
      </c>
      <c r="O34" s="72">
        <f t="shared" si="9"/>
        <v>6484049.9999999991</v>
      </c>
    </row>
    <row r="35" spans="1:15" x14ac:dyDescent="0.3">
      <c r="A35" s="71">
        <v>7</v>
      </c>
      <c r="B35" s="71" t="s">
        <v>60</v>
      </c>
      <c r="C35" s="104">
        <v>220.40799999999999</v>
      </c>
      <c r="D35" s="104">
        <v>22.021999999999998</v>
      </c>
      <c r="E35" s="104">
        <f t="shared" si="11"/>
        <v>53.33</v>
      </c>
      <c r="F35" s="104">
        <v>29.5</v>
      </c>
      <c r="G35" s="104">
        <v>16.88</v>
      </c>
      <c r="H35" s="104">
        <v>0</v>
      </c>
      <c r="I35" s="104">
        <v>0</v>
      </c>
      <c r="J35" s="104">
        <f t="shared" si="6"/>
        <v>342.14</v>
      </c>
      <c r="K35" s="72">
        <f t="shared" si="7"/>
        <v>3682.7949599999997</v>
      </c>
      <c r="L35" s="72">
        <v>30000</v>
      </c>
      <c r="M35" s="72">
        <f t="shared" si="8"/>
        <v>10264200</v>
      </c>
      <c r="N35" s="105">
        <v>0.6</v>
      </c>
      <c r="O35" s="72">
        <f t="shared" si="9"/>
        <v>6158520</v>
      </c>
    </row>
    <row r="36" spans="1:15" x14ac:dyDescent="0.3">
      <c r="A36" s="71">
        <v>8</v>
      </c>
      <c r="B36" s="71" t="s">
        <v>61</v>
      </c>
      <c r="C36" s="104">
        <v>220.40799999999999</v>
      </c>
      <c r="D36" s="104">
        <v>22.021999999999998</v>
      </c>
      <c r="E36" s="104">
        <f t="shared" si="11"/>
        <v>53.33</v>
      </c>
      <c r="F36" s="104">
        <v>28.65</v>
      </c>
      <c r="G36" s="104">
        <v>18.53</v>
      </c>
      <c r="H36" s="104">
        <v>17.285</v>
      </c>
      <c r="I36" s="104">
        <v>0</v>
      </c>
      <c r="J36" s="104">
        <f t="shared" si="6"/>
        <v>360.22499999999997</v>
      </c>
      <c r="K36" s="72">
        <f t="shared" si="7"/>
        <v>3877.4618999999993</v>
      </c>
      <c r="L36" s="72">
        <v>30000</v>
      </c>
      <c r="M36" s="72">
        <f t="shared" si="8"/>
        <v>10806749.999999998</v>
      </c>
      <c r="N36" s="105">
        <v>0.6</v>
      </c>
      <c r="O36" s="72">
        <f t="shared" si="9"/>
        <v>6484049.9999999991</v>
      </c>
    </row>
    <row r="37" spans="1:15" x14ac:dyDescent="0.3">
      <c r="A37" s="71">
        <v>9</v>
      </c>
      <c r="B37" s="71" t="s">
        <v>62</v>
      </c>
      <c r="C37" s="104">
        <v>220.40799999999999</v>
      </c>
      <c r="D37" s="104">
        <v>22.021999999999998</v>
      </c>
      <c r="E37" s="104">
        <f t="shared" si="11"/>
        <v>53.33</v>
      </c>
      <c r="F37" s="104">
        <v>29.5</v>
      </c>
      <c r="G37" s="104">
        <v>16.88</v>
      </c>
      <c r="H37" s="104">
        <v>0</v>
      </c>
      <c r="I37" s="104">
        <v>0</v>
      </c>
      <c r="J37" s="104">
        <f t="shared" si="6"/>
        <v>342.14</v>
      </c>
      <c r="K37" s="72">
        <f t="shared" si="7"/>
        <v>3682.7949599999997</v>
      </c>
      <c r="L37" s="72">
        <v>30000</v>
      </c>
      <c r="M37" s="72">
        <f t="shared" si="8"/>
        <v>10264200</v>
      </c>
      <c r="N37" s="105">
        <v>0.6</v>
      </c>
      <c r="O37" s="72">
        <f t="shared" si="9"/>
        <v>6158520</v>
      </c>
    </row>
    <row r="38" spans="1:15" x14ac:dyDescent="0.3">
      <c r="A38" s="71">
        <v>10</v>
      </c>
      <c r="B38" s="71" t="s">
        <v>63</v>
      </c>
      <c r="C38" s="104">
        <v>220.40799999999999</v>
      </c>
      <c r="D38" s="104">
        <v>22.021999999999998</v>
      </c>
      <c r="E38" s="104">
        <f t="shared" si="11"/>
        <v>53.33</v>
      </c>
      <c r="F38" s="104">
        <v>28.65</v>
      </c>
      <c r="G38" s="104">
        <v>18.53</v>
      </c>
      <c r="H38" s="104">
        <v>17.285</v>
      </c>
      <c r="I38" s="104">
        <v>0</v>
      </c>
      <c r="J38" s="104">
        <f t="shared" si="6"/>
        <v>360.22499999999997</v>
      </c>
      <c r="K38" s="72">
        <f t="shared" si="7"/>
        <v>3877.4618999999993</v>
      </c>
      <c r="L38" s="72">
        <v>30000</v>
      </c>
      <c r="M38" s="72">
        <f t="shared" si="8"/>
        <v>10806749.999999998</v>
      </c>
      <c r="N38" s="105">
        <v>0.6</v>
      </c>
      <c r="O38" s="72">
        <f t="shared" si="9"/>
        <v>6484049.9999999991</v>
      </c>
    </row>
    <row r="39" spans="1:15" x14ac:dyDescent="0.3">
      <c r="A39" s="71">
        <v>11</v>
      </c>
      <c r="B39" s="71" t="s">
        <v>64</v>
      </c>
      <c r="C39" s="104">
        <v>220.40799999999999</v>
      </c>
      <c r="D39" s="104">
        <v>22.021999999999998</v>
      </c>
      <c r="E39" s="104">
        <f t="shared" si="11"/>
        <v>53.33</v>
      </c>
      <c r="F39" s="104">
        <v>29.5</v>
      </c>
      <c r="G39" s="104">
        <v>16.88</v>
      </c>
      <c r="H39" s="104">
        <v>0</v>
      </c>
      <c r="I39" s="104">
        <v>0</v>
      </c>
      <c r="J39" s="104">
        <f t="shared" si="6"/>
        <v>342.14</v>
      </c>
      <c r="K39" s="72">
        <f t="shared" si="7"/>
        <v>3682.7949599999997</v>
      </c>
      <c r="L39" s="72">
        <v>30000</v>
      </c>
      <c r="M39" s="72">
        <f t="shared" si="8"/>
        <v>10264200</v>
      </c>
      <c r="N39" s="105">
        <v>0.5</v>
      </c>
      <c r="O39" s="72">
        <f t="shared" si="9"/>
        <v>5132100</v>
      </c>
    </row>
    <row r="40" spans="1:15" x14ac:dyDescent="0.3">
      <c r="A40" s="71">
        <v>12</v>
      </c>
      <c r="B40" s="71" t="s">
        <v>65</v>
      </c>
      <c r="C40" s="104">
        <v>220.40799999999999</v>
      </c>
      <c r="D40" s="104">
        <v>22.021999999999998</v>
      </c>
      <c r="E40" s="104">
        <f t="shared" si="11"/>
        <v>53.33</v>
      </c>
      <c r="F40" s="104">
        <v>28.65</v>
      </c>
      <c r="G40" s="104">
        <v>18.53</v>
      </c>
      <c r="H40" s="104">
        <v>17.285</v>
      </c>
      <c r="I40" s="104">
        <v>0</v>
      </c>
      <c r="J40" s="104">
        <f t="shared" si="6"/>
        <v>360.22499999999997</v>
      </c>
      <c r="K40" s="72">
        <f t="shared" si="7"/>
        <v>3877.4618999999993</v>
      </c>
      <c r="L40" s="72">
        <v>30000</v>
      </c>
      <c r="M40" s="72">
        <f t="shared" si="8"/>
        <v>10806749.999999998</v>
      </c>
      <c r="N40" s="105">
        <v>0.5</v>
      </c>
      <c r="O40" s="72">
        <f t="shared" si="9"/>
        <v>5403374.9999999991</v>
      </c>
    </row>
    <row r="41" spans="1:15" x14ac:dyDescent="0.3">
      <c r="A41" s="71">
        <v>13</v>
      </c>
      <c r="B41" s="71" t="s">
        <v>66</v>
      </c>
      <c r="C41" s="104">
        <v>220.40799999999999</v>
      </c>
      <c r="D41" s="104">
        <v>22.021999999999998</v>
      </c>
      <c r="E41" s="104">
        <f t="shared" si="11"/>
        <v>53.33</v>
      </c>
      <c r="F41" s="104">
        <v>29.5</v>
      </c>
      <c r="G41" s="104">
        <v>16.88</v>
      </c>
      <c r="H41" s="104">
        <v>0</v>
      </c>
      <c r="I41" s="104">
        <v>0</v>
      </c>
      <c r="J41" s="104">
        <f t="shared" si="6"/>
        <v>342.14</v>
      </c>
      <c r="K41" s="72">
        <f t="shared" si="7"/>
        <v>3682.7949599999997</v>
      </c>
      <c r="L41" s="72">
        <v>30000</v>
      </c>
      <c r="M41" s="72">
        <f t="shared" si="8"/>
        <v>10264200</v>
      </c>
      <c r="N41" s="105">
        <v>0.5</v>
      </c>
      <c r="O41" s="72">
        <f t="shared" si="9"/>
        <v>5132100</v>
      </c>
    </row>
    <row r="42" spans="1:15" x14ac:dyDescent="0.3">
      <c r="A42" s="71">
        <v>14</v>
      </c>
      <c r="B42" s="71" t="s">
        <v>67</v>
      </c>
      <c r="C42" s="104">
        <v>220.40799999999999</v>
      </c>
      <c r="D42" s="104">
        <v>22.021999999999998</v>
      </c>
      <c r="E42" s="104">
        <f t="shared" si="11"/>
        <v>53.33</v>
      </c>
      <c r="F42" s="104">
        <v>28.65</v>
      </c>
      <c r="G42" s="104">
        <v>18.53</v>
      </c>
      <c r="H42" s="104">
        <v>17.285</v>
      </c>
      <c r="I42" s="104">
        <v>0</v>
      </c>
      <c r="J42" s="104">
        <f t="shared" si="6"/>
        <v>360.22499999999997</v>
      </c>
      <c r="K42" s="72">
        <f t="shared" si="7"/>
        <v>3877.4618999999993</v>
      </c>
      <c r="L42" s="72">
        <v>30000</v>
      </c>
      <c r="M42" s="72">
        <f t="shared" si="8"/>
        <v>10806749.999999998</v>
      </c>
      <c r="N42" s="105">
        <v>0.5</v>
      </c>
      <c r="O42" s="72">
        <f t="shared" si="9"/>
        <v>5403374.9999999991</v>
      </c>
    </row>
    <row r="43" spans="1:15" x14ac:dyDescent="0.3">
      <c r="A43" s="71">
        <v>15</v>
      </c>
      <c r="B43" s="71" t="s">
        <v>68</v>
      </c>
      <c r="C43" s="104">
        <v>220.40799999999999</v>
      </c>
      <c r="D43" s="104">
        <v>22.021999999999998</v>
      </c>
      <c r="E43" s="104">
        <f t="shared" si="11"/>
        <v>53.33</v>
      </c>
      <c r="F43" s="104">
        <v>29.5</v>
      </c>
      <c r="G43" s="104">
        <v>16.88</v>
      </c>
      <c r="H43" s="104">
        <v>0</v>
      </c>
      <c r="I43" s="104">
        <v>0</v>
      </c>
      <c r="J43" s="104">
        <f t="shared" si="6"/>
        <v>342.14</v>
      </c>
      <c r="K43" s="72">
        <f t="shared" si="7"/>
        <v>3682.7949599999997</v>
      </c>
      <c r="L43" s="72">
        <v>30000</v>
      </c>
      <c r="M43" s="72">
        <f t="shared" si="8"/>
        <v>10264200</v>
      </c>
      <c r="N43" s="105">
        <v>0.4</v>
      </c>
      <c r="O43" s="72">
        <f t="shared" si="9"/>
        <v>4105680</v>
      </c>
    </row>
    <row r="44" spans="1:15" x14ac:dyDescent="0.3">
      <c r="A44" s="71">
        <v>16</v>
      </c>
      <c r="B44" s="71" t="s">
        <v>69</v>
      </c>
      <c r="C44" s="104">
        <v>220.40799999999999</v>
      </c>
      <c r="D44" s="104">
        <v>22.021999999999998</v>
      </c>
      <c r="E44" s="104">
        <f t="shared" si="11"/>
        <v>53.33</v>
      </c>
      <c r="F44" s="104">
        <v>28.65</v>
      </c>
      <c r="G44" s="104">
        <v>18.53</v>
      </c>
      <c r="H44" s="104">
        <v>17.285</v>
      </c>
      <c r="I44" s="104">
        <v>0</v>
      </c>
      <c r="J44" s="104">
        <f t="shared" si="6"/>
        <v>360.22499999999997</v>
      </c>
      <c r="K44" s="72">
        <f t="shared" si="7"/>
        <v>3877.4618999999993</v>
      </c>
      <c r="L44" s="72">
        <v>30000</v>
      </c>
      <c r="M44" s="72">
        <f t="shared" si="8"/>
        <v>10806749.999999998</v>
      </c>
      <c r="N44" s="105">
        <v>0</v>
      </c>
      <c r="O44" s="72">
        <f t="shared" si="9"/>
        <v>0</v>
      </c>
    </row>
    <row r="45" spans="1:15" x14ac:dyDescent="0.3">
      <c r="A45" s="71">
        <v>17</v>
      </c>
      <c r="B45" s="71" t="s">
        <v>70</v>
      </c>
      <c r="C45" s="104">
        <v>220.40799999999999</v>
      </c>
      <c r="D45" s="104">
        <v>22.021999999999998</v>
      </c>
      <c r="E45" s="104">
        <f t="shared" si="11"/>
        <v>53.33</v>
      </c>
      <c r="F45" s="104">
        <v>29.5</v>
      </c>
      <c r="G45" s="104">
        <v>16.88</v>
      </c>
      <c r="H45" s="104">
        <v>0</v>
      </c>
      <c r="I45" s="104">
        <v>0</v>
      </c>
      <c r="J45" s="104">
        <f t="shared" si="6"/>
        <v>342.14</v>
      </c>
      <c r="K45" s="72">
        <f t="shared" si="7"/>
        <v>3682.7949599999997</v>
      </c>
      <c r="L45" s="72">
        <v>30000</v>
      </c>
      <c r="M45" s="72">
        <f t="shared" si="8"/>
        <v>10264200</v>
      </c>
      <c r="N45" s="105">
        <v>0</v>
      </c>
      <c r="O45" s="72">
        <f t="shared" si="9"/>
        <v>0</v>
      </c>
    </row>
    <row r="46" spans="1:15" x14ac:dyDescent="0.3">
      <c r="A46" s="71">
        <v>18</v>
      </c>
      <c r="B46" s="71" t="s">
        <v>71</v>
      </c>
      <c r="C46" s="104">
        <v>220.40799999999999</v>
      </c>
      <c r="D46" s="104">
        <v>22.021999999999998</v>
      </c>
      <c r="E46" s="104">
        <f t="shared" si="11"/>
        <v>53.33</v>
      </c>
      <c r="F46" s="104">
        <v>28.65</v>
      </c>
      <c r="G46" s="104">
        <v>18.53</v>
      </c>
      <c r="H46" s="104">
        <v>17.285</v>
      </c>
      <c r="I46" s="104">
        <v>0</v>
      </c>
      <c r="J46" s="104">
        <f t="shared" si="6"/>
        <v>360.22499999999997</v>
      </c>
      <c r="K46" s="72">
        <f t="shared" si="7"/>
        <v>3877.4618999999993</v>
      </c>
      <c r="L46" s="72">
        <v>30000</v>
      </c>
      <c r="M46" s="72">
        <f t="shared" si="8"/>
        <v>10806749.999999998</v>
      </c>
      <c r="N46" s="105">
        <v>0</v>
      </c>
      <c r="O46" s="72">
        <f t="shared" si="9"/>
        <v>0</v>
      </c>
    </row>
    <row r="47" spans="1:15" x14ac:dyDescent="0.3">
      <c r="A47" s="71">
        <v>19</v>
      </c>
      <c r="B47" s="71" t="s">
        <v>745</v>
      </c>
      <c r="C47" s="104">
        <v>0</v>
      </c>
      <c r="D47" s="104">
        <v>0</v>
      </c>
      <c r="E47" s="104">
        <f>34.22+19.11+14.36</f>
        <v>67.69</v>
      </c>
      <c r="F47" s="104">
        <v>0</v>
      </c>
      <c r="G47" s="104">
        <v>0</v>
      </c>
      <c r="H47" s="104">
        <v>0</v>
      </c>
      <c r="I47" s="104">
        <v>0</v>
      </c>
      <c r="J47" s="104">
        <f t="shared" si="6"/>
        <v>67.69</v>
      </c>
      <c r="K47" s="72">
        <f t="shared" si="7"/>
        <v>728.61515999999995</v>
      </c>
      <c r="L47" s="72">
        <v>30000</v>
      </c>
      <c r="M47" s="72">
        <f t="shared" si="8"/>
        <v>2030700</v>
      </c>
      <c r="N47" s="105">
        <v>0</v>
      </c>
      <c r="O47" s="72">
        <f t="shared" si="9"/>
        <v>0</v>
      </c>
    </row>
    <row r="48" spans="1:15" x14ac:dyDescent="0.3">
      <c r="A48" s="140" t="s">
        <v>35</v>
      </c>
      <c r="B48" s="141"/>
      <c r="C48" s="106">
        <f>SUM(C29:C47)</f>
        <v>3212.3819999999992</v>
      </c>
      <c r="D48" s="106">
        <f t="shared" ref="D48:K48" si="12">SUM(D29:D47)</f>
        <v>316.56799999999993</v>
      </c>
      <c r="E48" s="106">
        <f t="shared" si="12"/>
        <v>1091.3600000000004</v>
      </c>
      <c r="F48" s="106">
        <f t="shared" si="12"/>
        <v>423.35999999999996</v>
      </c>
      <c r="G48" s="106">
        <f t="shared" si="12"/>
        <v>257.47000000000003</v>
      </c>
      <c r="H48" s="106">
        <f t="shared" si="12"/>
        <v>120.99499999999999</v>
      </c>
      <c r="I48" s="106">
        <f t="shared" si="12"/>
        <v>2052.9219999999996</v>
      </c>
      <c r="J48" s="106">
        <f t="shared" si="12"/>
        <v>7475.0570000000025</v>
      </c>
      <c r="K48" s="106">
        <f t="shared" si="12"/>
        <v>80461.513548000003</v>
      </c>
      <c r="L48" s="106"/>
      <c r="M48" s="106">
        <f t="shared" ref="M48" si="13">SUM(M29:M47)</f>
        <v>224251710</v>
      </c>
      <c r="N48" s="107">
        <f>O48/M48</f>
        <v>0.46228480933322647</v>
      </c>
      <c r="O48" s="106">
        <f t="shared" ref="O48" si="14">SUM(O29:O47)</f>
        <v>103668159</v>
      </c>
    </row>
    <row r="49" spans="1:15" x14ac:dyDescent="0.3">
      <c r="A49" s="142" t="s">
        <v>746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3"/>
      <c r="M49" s="106">
        <f>M48*10%</f>
        <v>22425171</v>
      </c>
      <c r="N49" s="105">
        <v>1</v>
      </c>
      <c r="O49" s="72">
        <f t="shared" ref="O49" si="15">M49*N49</f>
        <v>22425171</v>
      </c>
    </row>
    <row r="50" spans="1:15" x14ac:dyDescent="0.3">
      <c r="A50" s="123" t="s">
        <v>747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06">
        <f>M48+M49</f>
        <v>246676881</v>
      </c>
      <c r="N50" s="107">
        <f>O50/M50</f>
        <v>0.5111680084847513</v>
      </c>
      <c r="O50" s="106">
        <f>O48+O49</f>
        <v>126093330</v>
      </c>
    </row>
    <row r="55" spans="1:15" ht="66" x14ac:dyDescent="0.3">
      <c r="A55" s="59" t="s">
        <v>23</v>
      </c>
      <c r="B55" s="36" t="s">
        <v>749</v>
      </c>
      <c r="C55" s="36" t="s">
        <v>40</v>
      </c>
      <c r="D55" s="36" t="s">
        <v>737</v>
      </c>
      <c r="E55" s="36" t="s">
        <v>738</v>
      </c>
      <c r="F55" s="36" t="s">
        <v>739</v>
      </c>
      <c r="G55" s="36" t="s">
        <v>740</v>
      </c>
      <c r="H55" s="36" t="s">
        <v>741</v>
      </c>
    </row>
    <row r="56" spans="1:15" ht="33" x14ac:dyDescent="0.3">
      <c r="A56" s="71">
        <v>1</v>
      </c>
      <c r="B56" s="71" t="s">
        <v>750</v>
      </c>
      <c r="C56" s="104">
        <f>J22</f>
        <v>9537.6029999999955</v>
      </c>
      <c r="D56" s="104">
        <f>C56*10.764</f>
        <v>102662.75869199994</v>
      </c>
      <c r="E56" s="104">
        <v>30000</v>
      </c>
      <c r="F56" s="104">
        <f>E56*C56</f>
        <v>286128089.99999988</v>
      </c>
      <c r="G56" s="112">
        <f>H56/F56</f>
        <v>0.16200003292231818</v>
      </c>
      <c r="H56" s="104">
        <f>O22</f>
        <v>46352760</v>
      </c>
    </row>
    <row r="57" spans="1:15" ht="33" x14ac:dyDescent="0.3">
      <c r="A57" s="71">
        <v>2</v>
      </c>
      <c r="B57" s="71" t="s">
        <v>751</v>
      </c>
      <c r="C57" s="144" t="s">
        <v>752</v>
      </c>
      <c r="D57" s="145"/>
      <c r="E57" s="146"/>
      <c r="F57" s="104">
        <f>F56*10%</f>
        <v>28612808.999999989</v>
      </c>
      <c r="G57" s="112">
        <f t="shared" ref="G57:G60" si="16">H57/F57</f>
        <v>1</v>
      </c>
      <c r="H57" s="104">
        <f>F57</f>
        <v>28612808.999999989</v>
      </c>
    </row>
    <row r="58" spans="1:15" ht="33" x14ac:dyDescent="0.3">
      <c r="A58" s="71">
        <v>3</v>
      </c>
      <c r="B58" s="71" t="s">
        <v>753</v>
      </c>
      <c r="C58" s="104">
        <f>J48</f>
        <v>7475.0570000000025</v>
      </c>
      <c r="D58" s="104">
        <f>C58*10.764</f>
        <v>80461.513548000017</v>
      </c>
      <c r="E58" s="104">
        <v>30000</v>
      </c>
      <c r="F58" s="104">
        <f>E58*C58</f>
        <v>224251710.00000009</v>
      </c>
      <c r="G58" s="112">
        <f t="shared" si="16"/>
        <v>0.4622848093332263</v>
      </c>
      <c r="H58" s="104">
        <f>O48</f>
        <v>103668159</v>
      </c>
    </row>
    <row r="59" spans="1:15" ht="33" x14ac:dyDescent="0.3">
      <c r="A59" s="71">
        <v>4</v>
      </c>
      <c r="B59" s="71" t="s">
        <v>754</v>
      </c>
      <c r="C59" s="144" t="s">
        <v>755</v>
      </c>
      <c r="D59" s="145"/>
      <c r="E59" s="146"/>
      <c r="F59" s="104">
        <f>F58*10%</f>
        <v>22425171.000000011</v>
      </c>
      <c r="G59" s="112">
        <f t="shared" si="16"/>
        <v>1</v>
      </c>
      <c r="H59" s="104">
        <f>F59</f>
        <v>22425171.000000011</v>
      </c>
    </row>
    <row r="60" spans="1:15" ht="33" x14ac:dyDescent="0.3">
      <c r="A60" s="71">
        <v>5</v>
      </c>
      <c r="B60" s="71" t="s">
        <v>756</v>
      </c>
      <c r="C60" s="113">
        <v>2592.34</v>
      </c>
      <c r="D60" s="104">
        <f>C60*10.764</f>
        <v>27903.947759999999</v>
      </c>
      <c r="E60" s="104">
        <v>30000</v>
      </c>
      <c r="F60" s="104">
        <f>E60*C60</f>
        <v>77770200</v>
      </c>
      <c r="G60" s="112">
        <f t="shared" si="16"/>
        <v>0</v>
      </c>
      <c r="H60" s="104">
        <v>0</v>
      </c>
    </row>
    <row r="61" spans="1:15" x14ac:dyDescent="0.3">
      <c r="A61" s="140" t="s">
        <v>35</v>
      </c>
      <c r="B61" s="141"/>
      <c r="C61" s="106">
        <f>SUM(C56:C60)</f>
        <v>19604.999999999996</v>
      </c>
      <c r="D61" s="106">
        <f t="shared" ref="D61:H61" si="17">SUM(D56:D60)</f>
        <v>211028.21999999997</v>
      </c>
      <c r="E61" s="106"/>
      <c r="F61" s="106">
        <f t="shared" si="17"/>
        <v>639187980</v>
      </c>
      <c r="G61" s="107">
        <f>H61/F61</f>
        <v>0.31455362943464615</v>
      </c>
      <c r="H61" s="106">
        <f t="shared" si="17"/>
        <v>201058899</v>
      </c>
    </row>
    <row r="62" spans="1:15" x14ac:dyDescent="0.3">
      <c r="C62" s="111">
        <v>19605</v>
      </c>
    </row>
    <row r="63" spans="1:15" x14ac:dyDescent="0.3">
      <c r="C63" s="111">
        <f>C62-C61</f>
        <v>0</v>
      </c>
    </row>
  </sheetData>
  <mergeCells count="11">
    <mergeCell ref="A48:B48"/>
    <mergeCell ref="A1:K1"/>
    <mergeCell ref="A22:B22"/>
    <mergeCell ref="A23:L23"/>
    <mergeCell ref="A24:L24"/>
    <mergeCell ref="A27:K27"/>
    <mergeCell ref="A49:L49"/>
    <mergeCell ref="A50:L50"/>
    <mergeCell ref="C57:E57"/>
    <mergeCell ref="C59:E59"/>
    <mergeCell ref="A61:B61"/>
  </mergeCells>
  <pageMargins left="0.7" right="0.7" top="0.75" bottom="0.75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093B-EC0D-4795-8655-2B15614A2013}">
  <dimension ref="A1:G17"/>
  <sheetViews>
    <sheetView workbookViewId="0">
      <selection activeCell="A8" sqref="A8:G12"/>
    </sheetView>
  </sheetViews>
  <sheetFormatPr defaultRowHeight="15" x14ac:dyDescent="0.25"/>
  <cols>
    <col min="1" max="1" width="4.7109375" customWidth="1"/>
    <col min="2" max="2" width="27.5703125" customWidth="1"/>
    <col min="3" max="3" width="16.7109375" customWidth="1"/>
    <col min="4" max="5" width="14.7109375" bestFit="1" customWidth="1"/>
    <col min="6" max="6" width="13.7109375" bestFit="1" customWidth="1"/>
    <col min="7" max="7" width="16.85546875" customWidth="1"/>
    <col min="8" max="8" width="8.5703125" bestFit="1" customWidth="1"/>
  </cols>
  <sheetData>
    <row r="1" spans="1:7" ht="24" x14ac:dyDescent="0.25">
      <c r="A1" s="88" t="s">
        <v>0</v>
      </c>
      <c r="B1" s="89" t="s">
        <v>1</v>
      </c>
      <c r="C1" s="88" t="s">
        <v>185</v>
      </c>
      <c r="D1" s="90" t="s">
        <v>2</v>
      </c>
      <c r="E1" s="90" t="s">
        <v>721</v>
      </c>
    </row>
    <row r="2" spans="1:7" x14ac:dyDescent="0.25">
      <c r="A2" s="93">
        <v>45296</v>
      </c>
      <c r="B2" s="81" t="s">
        <v>722</v>
      </c>
      <c r="C2" s="83" t="s">
        <v>196</v>
      </c>
      <c r="D2" s="94">
        <v>249677750</v>
      </c>
      <c r="E2" s="79">
        <v>249677750</v>
      </c>
    </row>
    <row r="3" spans="1:7" x14ac:dyDescent="0.25">
      <c r="D3" s="2">
        <f>D2-220000000</f>
        <v>29677750</v>
      </c>
    </row>
    <row r="8" spans="1:7" ht="49.5" x14ac:dyDescent="0.25">
      <c r="A8" s="59" t="s">
        <v>23</v>
      </c>
      <c r="B8" s="36" t="s">
        <v>749</v>
      </c>
      <c r="C8" s="36" t="s">
        <v>40</v>
      </c>
      <c r="D8" s="36" t="s">
        <v>737</v>
      </c>
      <c r="E8" s="36" t="s">
        <v>739</v>
      </c>
      <c r="F8" s="36" t="s">
        <v>740</v>
      </c>
      <c r="G8" s="36" t="s">
        <v>741</v>
      </c>
    </row>
    <row r="9" spans="1:7" ht="16.5" x14ac:dyDescent="0.3">
      <c r="A9" s="71">
        <v>1</v>
      </c>
      <c r="B9" s="71" t="s">
        <v>756</v>
      </c>
      <c r="C9" s="113">
        <v>2592.34</v>
      </c>
      <c r="D9" s="104">
        <f>C9*10.764</f>
        <v>27903.947759999999</v>
      </c>
      <c r="E9" s="104">
        <f>C9*30000</f>
        <v>77770200</v>
      </c>
      <c r="F9" s="112">
        <f t="shared" ref="F9" si="0">G9/E9</f>
        <v>0</v>
      </c>
      <c r="G9" s="104">
        <v>0</v>
      </c>
    </row>
    <row r="10" spans="1:7" ht="16.5" x14ac:dyDescent="0.3">
      <c r="A10" s="71">
        <v>2</v>
      </c>
      <c r="B10" s="71" t="s">
        <v>750</v>
      </c>
      <c r="C10" s="104">
        <f>'Construction Area Statement (2)'!J22</f>
        <v>9537.6029999999955</v>
      </c>
      <c r="D10" s="104">
        <f>C10*10.764</f>
        <v>102662.75869199994</v>
      </c>
      <c r="E10" s="104">
        <f>'Construction Area Statement (2)'!M24</f>
        <v>314740899</v>
      </c>
      <c r="F10" s="112">
        <f>G10/E10</f>
        <v>0.23818184811119827</v>
      </c>
      <c r="G10" s="104">
        <f>'Construction Area Statement (2)'!O24</f>
        <v>74965569</v>
      </c>
    </row>
    <row r="11" spans="1:7" ht="16.5" x14ac:dyDescent="0.3">
      <c r="A11" s="71">
        <v>3</v>
      </c>
      <c r="B11" s="71" t="s">
        <v>753</v>
      </c>
      <c r="C11" s="104">
        <f>'Construction Area Statement (2)'!J48</f>
        <v>7475.0570000000025</v>
      </c>
      <c r="D11" s="104">
        <f>C11*10.764</f>
        <v>80461.513548000017</v>
      </c>
      <c r="E11" s="104">
        <f>'Construction Area Statement (2)'!M50</f>
        <v>246676881</v>
      </c>
      <c r="F11" s="112">
        <f t="shared" ref="F11" si="1">G11/E11</f>
        <v>0.5111680084847513</v>
      </c>
      <c r="G11" s="104">
        <f>'Construction Area Statement (2)'!O50</f>
        <v>126093330</v>
      </c>
    </row>
    <row r="12" spans="1:7" ht="16.5" x14ac:dyDescent="0.3">
      <c r="A12" s="140" t="s">
        <v>35</v>
      </c>
      <c r="B12" s="141"/>
      <c r="C12" s="106">
        <f>SUM(C9:C11)</f>
        <v>19605</v>
      </c>
      <c r="D12" s="106">
        <f t="shared" ref="D12:G12" si="2">SUM(D9:D11)</f>
        <v>211028.21999999997</v>
      </c>
      <c r="E12" s="106">
        <f t="shared" si="2"/>
        <v>639187980</v>
      </c>
      <c r="F12" s="107">
        <f>G12/E12</f>
        <v>0.31455362943464615</v>
      </c>
      <c r="G12" s="106">
        <f t="shared" si="2"/>
        <v>201058899</v>
      </c>
    </row>
    <row r="17" spans="4:4" x14ac:dyDescent="0.25">
      <c r="D17" t="s">
        <v>761</v>
      </c>
    </row>
  </sheetData>
  <mergeCells count="1"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4"/>
  <sheetViews>
    <sheetView zoomScaleNormal="100" workbookViewId="0">
      <selection activeCell="D2" sqref="D2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23</v>
      </c>
      <c r="B1" s="35" t="s">
        <v>1</v>
      </c>
      <c r="C1" s="36" t="s">
        <v>759</v>
      </c>
      <c r="D1" s="36" t="s">
        <v>760</v>
      </c>
      <c r="E1" s="36" t="s">
        <v>24</v>
      </c>
      <c r="F1" s="36" t="s">
        <v>25</v>
      </c>
      <c r="G1" s="36" t="s">
        <v>26</v>
      </c>
      <c r="H1" s="36" t="s">
        <v>27</v>
      </c>
    </row>
    <row r="2" spans="1:10" ht="16.5" x14ac:dyDescent="0.3">
      <c r="A2" s="38">
        <v>1</v>
      </c>
      <c r="B2" s="39" t="s">
        <v>11</v>
      </c>
      <c r="C2" s="40">
        <f>'Land, Stamp Duty and rent cost'!F10</f>
        <v>232983640</v>
      </c>
      <c r="D2" s="40">
        <f t="shared" ref="D2:D8" si="0">C2/10^7</f>
        <v>23.298363999999999</v>
      </c>
      <c r="E2" s="40"/>
      <c r="F2" s="40"/>
      <c r="G2" s="41">
        <f>C2-E2</f>
        <v>232983640</v>
      </c>
      <c r="H2" s="41">
        <f>G2/10^7</f>
        <v>23.298363999999999</v>
      </c>
    </row>
    <row r="3" spans="1:10" ht="16.5" x14ac:dyDescent="0.3">
      <c r="A3" s="38">
        <v>2</v>
      </c>
      <c r="B3" s="42" t="s">
        <v>28</v>
      </c>
      <c r="C3" s="43">
        <f>Construction!F399+Sheet8!D3</f>
        <v>114892025</v>
      </c>
      <c r="D3" s="40">
        <f t="shared" si="0"/>
        <v>11.489202499999999</v>
      </c>
      <c r="E3" s="43"/>
      <c r="F3" s="40"/>
      <c r="G3" s="41">
        <f t="shared" ref="G3:G7" si="1">C3-E3</f>
        <v>114892025</v>
      </c>
      <c r="H3" s="41">
        <f t="shared" ref="H3:H5" si="2">G3/10^7</f>
        <v>11.489202499999999</v>
      </c>
      <c r="I3" s="1">
        <v>127278700</v>
      </c>
      <c r="J3" s="2">
        <f>G3/I3*100</f>
        <v>90.268069205609422</v>
      </c>
    </row>
    <row r="4" spans="1:10" ht="16.5" x14ac:dyDescent="0.3">
      <c r="A4" s="38">
        <v>3</v>
      </c>
      <c r="B4" s="44" t="s">
        <v>181</v>
      </c>
      <c r="C4" s="45">
        <v>0</v>
      </c>
      <c r="D4" s="40">
        <f t="shared" si="0"/>
        <v>0</v>
      </c>
      <c r="E4" s="45"/>
      <c r="F4" s="40"/>
      <c r="G4" s="41">
        <f t="shared" si="1"/>
        <v>0</v>
      </c>
      <c r="H4" s="41">
        <f t="shared" si="2"/>
        <v>0</v>
      </c>
    </row>
    <row r="5" spans="1:10" ht="16.5" x14ac:dyDescent="0.3">
      <c r="A5" s="38">
        <v>4</v>
      </c>
      <c r="B5" s="46" t="s">
        <v>29</v>
      </c>
      <c r="C5" s="47">
        <f>Professional!F53</f>
        <v>973748</v>
      </c>
      <c r="D5" s="40">
        <f t="shared" si="0"/>
        <v>9.7374799999999997E-2</v>
      </c>
      <c r="E5" s="47"/>
      <c r="F5" s="40"/>
      <c r="G5" s="41">
        <f t="shared" si="1"/>
        <v>973748</v>
      </c>
      <c r="H5" s="41">
        <f t="shared" si="2"/>
        <v>9.7374799999999997E-2</v>
      </c>
    </row>
    <row r="6" spans="1:10" ht="16.5" x14ac:dyDescent="0.3">
      <c r="A6" s="38">
        <v>5</v>
      </c>
      <c r="B6" s="42" t="s">
        <v>30</v>
      </c>
      <c r="C6" s="43">
        <f>Admin!F62</f>
        <v>6980694</v>
      </c>
      <c r="D6" s="40">
        <f t="shared" si="0"/>
        <v>0.69806939999999995</v>
      </c>
      <c r="E6" s="43"/>
      <c r="F6" s="40"/>
      <c r="G6" s="41">
        <f t="shared" si="1"/>
        <v>6980694</v>
      </c>
      <c r="H6" s="41">
        <f t="shared" ref="H6:H8" si="3">G6/10^7</f>
        <v>0.69806939999999995</v>
      </c>
    </row>
    <row r="7" spans="1:10" ht="16.5" x14ac:dyDescent="0.3">
      <c r="A7" s="38">
        <v>6</v>
      </c>
      <c r="B7" s="42" t="s">
        <v>31</v>
      </c>
      <c r="C7" s="43">
        <f>MArketing!F12</f>
        <v>579924</v>
      </c>
      <c r="D7" s="40">
        <f t="shared" si="0"/>
        <v>5.79924E-2</v>
      </c>
      <c r="E7" s="43"/>
      <c r="F7" s="40"/>
      <c r="G7" s="41">
        <f t="shared" si="1"/>
        <v>579924</v>
      </c>
      <c r="H7" s="41">
        <f t="shared" si="3"/>
        <v>5.79924E-2</v>
      </c>
    </row>
    <row r="8" spans="1:10" ht="16.5" x14ac:dyDescent="0.3">
      <c r="A8" s="38">
        <v>7</v>
      </c>
      <c r="B8" s="46" t="s">
        <v>32</v>
      </c>
      <c r="C8" s="47">
        <f>Interest!C8:C8</f>
        <v>1825344</v>
      </c>
      <c r="D8" s="40">
        <f t="shared" si="0"/>
        <v>0.18253440000000001</v>
      </c>
      <c r="E8" s="47"/>
      <c r="F8" s="40"/>
      <c r="G8" s="41">
        <f>C8-E8</f>
        <v>1825344</v>
      </c>
      <c r="H8" s="41">
        <f t="shared" si="3"/>
        <v>0.18253440000000001</v>
      </c>
    </row>
    <row r="9" spans="1:10" ht="16.5" x14ac:dyDescent="0.3">
      <c r="A9" s="38"/>
      <c r="B9" s="48" t="s">
        <v>21</v>
      </c>
      <c r="C9" s="49">
        <f>SUM(C2:C8)</f>
        <v>358235375</v>
      </c>
      <c r="D9" s="49">
        <f>SUM(D2:D8)</f>
        <v>35.8235375</v>
      </c>
      <c r="E9" s="49">
        <f>SUM(E2:E8)</f>
        <v>0</v>
      </c>
      <c r="F9" s="49">
        <f>SUM(F2:F8)</f>
        <v>0</v>
      </c>
      <c r="G9" s="50">
        <f t="shared" ref="G9:H9" si="4">SUM(G2:G8)</f>
        <v>358235375</v>
      </c>
      <c r="H9" s="50">
        <f t="shared" si="4"/>
        <v>35.8235375</v>
      </c>
    </row>
    <row r="11" spans="1:10" x14ac:dyDescent="0.25">
      <c r="C11" s="1">
        <v>120400000</v>
      </c>
    </row>
    <row r="12" spans="1:10" x14ac:dyDescent="0.25">
      <c r="C12" s="1">
        <f>C11-C8</f>
        <v>118574656</v>
      </c>
      <c r="D12"/>
      <c r="E12"/>
      <c r="F12"/>
    </row>
    <row r="13" spans="1:10" x14ac:dyDescent="0.25">
      <c r="D13"/>
      <c r="E13"/>
      <c r="F13"/>
    </row>
    <row r="14" spans="1:10" x14ac:dyDescent="0.25">
      <c r="C14" s="1">
        <f>SUM(C3:C7)</f>
        <v>123426391</v>
      </c>
      <c r="D14" s="1">
        <f>SUM(D3:D7)</f>
        <v>12.3426391</v>
      </c>
      <c r="E14"/>
      <c r="F14"/>
      <c r="G14" s="1">
        <f t="shared" ref="G14:H14" si="5">SUM(G3:G7)</f>
        <v>123426391</v>
      </c>
      <c r="H14" s="1">
        <f t="shared" si="5"/>
        <v>12.3426391</v>
      </c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904B4-5211-4F48-8C70-052E6DF4C724}">
  <dimension ref="A1:O818"/>
  <sheetViews>
    <sheetView zoomScaleNormal="100" workbookViewId="0">
      <selection activeCell="F28" sqref="F28"/>
    </sheetView>
  </sheetViews>
  <sheetFormatPr defaultColWidth="14.42578125" defaultRowHeight="15" x14ac:dyDescent="0.25"/>
  <cols>
    <col min="1" max="1" width="6.5703125" style="53" bestFit="1" customWidth="1"/>
    <col min="2" max="2" width="17" style="53" customWidth="1"/>
    <col min="3" max="3" width="12.85546875" style="53" customWidth="1"/>
    <col min="4" max="4" width="13.5703125" style="53" customWidth="1"/>
    <col min="5" max="5" width="14.42578125" style="53" customWidth="1"/>
    <col min="6" max="6" width="14.28515625" style="53" bestFit="1" customWidth="1"/>
    <col min="7" max="7" width="14.42578125" style="53" bestFit="1" customWidth="1"/>
    <col min="8" max="8" width="16.5703125" style="53" customWidth="1"/>
    <col min="9" max="9" width="17.42578125" style="53" customWidth="1"/>
    <col min="10" max="10" width="16.5703125" style="87" bestFit="1" customWidth="1"/>
    <col min="11" max="11" width="14.140625" style="53" bestFit="1" customWidth="1"/>
    <col min="12" max="12" width="17" style="53" bestFit="1" customWidth="1"/>
    <col min="13" max="13" width="14.28515625" style="53" customWidth="1"/>
    <col min="14" max="14" width="12.42578125" style="53" customWidth="1"/>
    <col min="15" max="15" width="15.28515625" style="53" customWidth="1"/>
    <col min="16" max="23" width="8.7109375" style="53" customWidth="1"/>
    <col min="24" max="16384" width="14.42578125" style="53"/>
  </cols>
  <sheetData>
    <row r="1" spans="1:15" ht="16.5" x14ac:dyDescent="0.3">
      <c r="A1" s="125" t="s">
        <v>182</v>
      </c>
      <c r="B1" s="125"/>
      <c r="C1" s="125"/>
      <c r="D1" s="125"/>
      <c r="E1" s="125"/>
      <c r="F1" s="125"/>
      <c r="G1" s="52"/>
      <c r="H1" s="52"/>
      <c r="I1" s="52"/>
      <c r="J1" s="53"/>
    </row>
    <row r="2" spans="1:15" ht="16.5" x14ac:dyDescent="0.3">
      <c r="A2" s="61" t="s">
        <v>23</v>
      </c>
      <c r="B2" s="71" t="s">
        <v>52</v>
      </c>
      <c r="C2" s="61" t="s">
        <v>0</v>
      </c>
      <c r="D2" s="72" t="s">
        <v>1</v>
      </c>
      <c r="E2" s="73" t="s">
        <v>51</v>
      </c>
      <c r="F2" s="73" t="s">
        <v>53</v>
      </c>
      <c r="G2" s="52"/>
      <c r="H2" s="52"/>
      <c r="I2" s="52"/>
      <c r="J2" s="53"/>
    </row>
    <row r="3" spans="1:15" ht="15" customHeight="1" x14ac:dyDescent="0.3">
      <c r="A3" s="61">
        <v>1</v>
      </c>
      <c r="B3" s="126" t="s">
        <v>183</v>
      </c>
      <c r="C3" s="128">
        <v>45413</v>
      </c>
      <c r="D3" s="74" t="s">
        <v>54</v>
      </c>
      <c r="E3" s="73">
        <v>220000000</v>
      </c>
      <c r="F3" s="73">
        <f t="shared" ref="F3:F9" si="0">E3</f>
        <v>220000000</v>
      </c>
      <c r="G3" s="52"/>
      <c r="H3" s="52"/>
      <c r="I3" s="52"/>
      <c r="J3" s="53"/>
    </row>
    <row r="4" spans="1:15" ht="16.5" x14ac:dyDescent="0.3">
      <c r="A4" s="61">
        <v>2</v>
      </c>
      <c r="B4" s="127"/>
      <c r="C4" s="129"/>
      <c r="D4" s="84" t="s">
        <v>33</v>
      </c>
      <c r="E4" s="73">
        <v>12950600</v>
      </c>
      <c r="F4" s="73">
        <f t="shared" si="0"/>
        <v>12950600</v>
      </c>
      <c r="G4" s="52"/>
      <c r="H4" s="52"/>
      <c r="I4" s="52"/>
      <c r="J4" s="53"/>
    </row>
    <row r="5" spans="1:15" ht="16.5" x14ac:dyDescent="0.3">
      <c r="A5" s="61">
        <v>3</v>
      </c>
      <c r="B5" s="127"/>
      <c r="C5" s="129"/>
      <c r="D5" s="130" t="s">
        <v>34</v>
      </c>
      <c r="E5" s="73">
        <v>30000</v>
      </c>
      <c r="F5" s="73">
        <f t="shared" si="0"/>
        <v>30000</v>
      </c>
      <c r="G5" s="52"/>
      <c r="H5" s="52"/>
      <c r="I5" s="52"/>
      <c r="J5" s="53"/>
    </row>
    <row r="6" spans="1:15" ht="14.45" customHeight="1" x14ac:dyDescent="0.3">
      <c r="A6" s="61">
        <v>4</v>
      </c>
      <c r="B6" s="127"/>
      <c r="C6" s="129"/>
      <c r="D6" s="131"/>
      <c r="E6" s="73">
        <v>1760</v>
      </c>
      <c r="F6" s="73">
        <f t="shared" si="0"/>
        <v>1760</v>
      </c>
      <c r="G6" s="52"/>
      <c r="H6" s="52"/>
      <c r="I6" s="52"/>
      <c r="J6" s="53"/>
    </row>
    <row r="7" spans="1:15" ht="16.5" x14ac:dyDescent="0.3">
      <c r="A7" s="61">
        <v>5</v>
      </c>
      <c r="B7" s="127" t="s">
        <v>184</v>
      </c>
      <c r="C7" s="133">
        <v>45413</v>
      </c>
      <c r="D7" s="74" t="s">
        <v>33</v>
      </c>
      <c r="E7" s="73">
        <v>500</v>
      </c>
      <c r="F7" s="73">
        <f t="shared" si="0"/>
        <v>500</v>
      </c>
      <c r="G7" s="52"/>
      <c r="H7" s="52"/>
      <c r="I7" s="52"/>
      <c r="J7" s="53"/>
    </row>
    <row r="8" spans="1:15" ht="14.45" customHeight="1" x14ac:dyDescent="0.3">
      <c r="A8" s="61">
        <v>6</v>
      </c>
      <c r="B8" s="127"/>
      <c r="C8" s="133"/>
      <c r="D8" s="135" t="s">
        <v>34</v>
      </c>
      <c r="E8" s="73">
        <v>680</v>
      </c>
      <c r="F8" s="73">
        <f t="shared" si="0"/>
        <v>680</v>
      </c>
      <c r="G8" s="52"/>
      <c r="H8" s="52"/>
      <c r="I8" s="52"/>
      <c r="J8" s="53"/>
    </row>
    <row r="9" spans="1:15" ht="16.5" x14ac:dyDescent="0.3">
      <c r="A9" s="61">
        <v>7</v>
      </c>
      <c r="B9" s="132"/>
      <c r="C9" s="134"/>
      <c r="D9" s="136"/>
      <c r="E9" s="73">
        <v>100</v>
      </c>
      <c r="F9" s="73">
        <f t="shared" si="0"/>
        <v>100</v>
      </c>
      <c r="G9" s="52"/>
      <c r="H9" s="52"/>
      <c r="I9" s="52"/>
      <c r="J9" s="53"/>
    </row>
    <row r="10" spans="1:15" ht="16.5" x14ac:dyDescent="0.3">
      <c r="A10" s="75"/>
      <c r="B10" s="123" t="s">
        <v>35</v>
      </c>
      <c r="C10" s="124"/>
      <c r="D10" s="124"/>
      <c r="E10" s="70">
        <f>SUM(E3:E9)</f>
        <v>232983640</v>
      </c>
      <c r="F10" s="70">
        <f>SUM(F3:F9)</f>
        <v>232983640</v>
      </c>
      <c r="G10" s="52"/>
      <c r="H10" s="52"/>
      <c r="J10" s="53"/>
      <c r="K10" s="52"/>
      <c r="L10" s="52"/>
      <c r="M10" s="52"/>
      <c r="N10" s="52"/>
    </row>
    <row r="11" spans="1:15" x14ac:dyDescent="0.25">
      <c r="B11" s="85"/>
      <c r="D11" s="86"/>
      <c r="E11" s="52"/>
      <c r="F11" s="52"/>
      <c r="G11" s="52"/>
      <c r="H11" s="52"/>
      <c r="I11" s="52"/>
      <c r="K11" s="52"/>
      <c r="L11" s="52"/>
      <c r="M11" s="52"/>
      <c r="N11" s="52"/>
    </row>
    <row r="12" spans="1:15" x14ac:dyDescent="0.25">
      <c r="B12" s="85"/>
      <c r="D12" s="86"/>
      <c r="E12" s="52"/>
      <c r="F12" s="52"/>
      <c r="G12" s="52"/>
      <c r="H12" s="52"/>
      <c r="I12" s="52"/>
      <c r="L12" s="52"/>
      <c r="M12" s="52"/>
      <c r="N12" s="52"/>
      <c r="O12" s="52"/>
    </row>
    <row r="13" spans="1:15" x14ac:dyDescent="0.25">
      <c r="B13" s="85"/>
      <c r="D13" s="86"/>
      <c r="E13" s="52"/>
      <c r="F13" s="52"/>
      <c r="G13" s="52"/>
      <c r="H13" s="52"/>
      <c r="I13" s="52"/>
      <c r="J13" s="54"/>
      <c r="K13" s="52"/>
      <c r="L13" s="52"/>
      <c r="M13" s="52"/>
      <c r="N13" s="52"/>
      <c r="O13" s="52"/>
    </row>
    <row r="14" spans="1:15" x14ac:dyDescent="0.25">
      <c r="B14" s="85"/>
      <c r="D14" s="86"/>
      <c r="E14" s="52"/>
      <c r="F14" s="52"/>
      <c r="G14" s="52"/>
      <c r="H14" s="52"/>
      <c r="I14" s="52"/>
      <c r="J14" s="54"/>
      <c r="K14" s="52"/>
      <c r="L14" s="52"/>
      <c r="M14" s="52"/>
      <c r="N14" s="52"/>
      <c r="O14" s="52"/>
    </row>
    <row r="15" spans="1:15" x14ac:dyDescent="0.25">
      <c r="B15" s="85"/>
      <c r="D15" s="86"/>
      <c r="E15" s="52"/>
      <c r="F15" s="52"/>
      <c r="G15" s="52"/>
      <c r="H15" s="52"/>
      <c r="I15" s="52"/>
      <c r="J15" s="54"/>
      <c r="K15" s="52"/>
      <c r="L15" s="52"/>
      <c r="M15" s="52"/>
      <c r="N15" s="52"/>
      <c r="O15" s="52"/>
    </row>
    <row r="16" spans="1:15" x14ac:dyDescent="0.25">
      <c r="B16" s="85"/>
      <c r="D16" s="86"/>
      <c r="E16" s="52"/>
      <c r="F16" s="52"/>
      <c r="G16" s="52"/>
      <c r="H16" s="52"/>
      <c r="I16" s="52"/>
      <c r="J16" s="54"/>
      <c r="K16" s="52"/>
      <c r="L16" s="52"/>
      <c r="M16" s="52"/>
      <c r="N16" s="52"/>
      <c r="O16" s="52"/>
    </row>
    <row r="17" spans="2:15" x14ac:dyDescent="0.25">
      <c r="B17" s="85"/>
      <c r="D17" s="86"/>
      <c r="E17" s="52"/>
      <c r="F17" s="52"/>
      <c r="G17" s="52"/>
      <c r="H17" s="52"/>
      <c r="I17" s="52"/>
      <c r="J17" s="54"/>
      <c r="K17" s="52"/>
      <c r="L17" s="52"/>
      <c r="M17" s="52"/>
      <c r="N17" s="52"/>
      <c r="O17" s="52"/>
    </row>
    <row r="18" spans="2:15" x14ac:dyDescent="0.25">
      <c r="B18" s="85"/>
      <c r="D18" s="86"/>
      <c r="E18" s="52"/>
      <c r="F18" s="52"/>
      <c r="G18" s="52"/>
      <c r="H18" s="52"/>
      <c r="I18" s="52"/>
      <c r="J18" s="54"/>
      <c r="K18" s="52"/>
      <c r="L18" s="52"/>
      <c r="M18" s="52"/>
      <c r="N18" s="52"/>
      <c r="O18" s="52"/>
    </row>
    <row r="19" spans="2:15" x14ac:dyDescent="0.25">
      <c r="B19" s="85"/>
      <c r="D19" s="86"/>
      <c r="E19" s="52"/>
      <c r="F19" s="52"/>
      <c r="G19" s="52"/>
      <c r="H19" s="52"/>
      <c r="I19" s="52"/>
      <c r="J19" s="54"/>
      <c r="K19" s="52"/>
      <c r="L19" s="52"/>
      <c r="M19" s="52"/>
      <c r="N19" s="52"/>
      <c r="O19" s="52"/>
    </row>
    <row r="20" spans="2:15" x14ac:dyDescent="0.25">
      <c r="B20" s="85"/>
      <c r="D20" s="86"/>
      <c r="E20" s="52"/>
      <c r="F20" s="52"/>
      <c r="G20" s="52"/>
      <c r="H20" s="52"/>
      <c r="I20" s="52"/>
      <c r="J20" s="54"/>
      <c r="K20" s="52"/>
      <c r="L20" s="52"/>
      <c r="M20" s="52"/>
      <c r="N20" s="52"/>
      <c r="O20" s="52"/>
    </row>
    <row r="21" spans="2:15" x14ac:dyDescent="0.25">
      <c r="B21" s="85"/>
      <c r="D21" s="86"/>
      <c r="E21" s="52"/>
      <c r="F21" s="52"/>
      <c r="G21" s="52"/>
      <c r="H21" s="52"/>
      <c r="I21" s="52"/>
      <c r="J21" s="54"/>
      <c r="K21" s="52"/>
      <c r="L21" s="52"/>
      <c r="M21" s="52"/>
      <c r="N21" s="52"/>
      <c r="O21" s="52"/>
    </row>
    <row r="22" spans="2:15" x14ac:dyDescent="0.25">
      <c r="B22" s="85"/>
      <c r="D22" s="86"/>
      <c r="E22" s="52"/>
      <c r="F22" s="52"/>
      <c r="G22" s="52"/>
      <c r="H22" s="52"/>
      <c r="I22" s="52"/>
      <c r="J22" s="54"/>
      <c r="K22" s="52"/>
      <c r="L22" s="52"/>
      <c r="M22" s="52"/>
      <c r="N22" s="52"/>
      <c r="O22" s="52"/>
    </row>
    <row r="23" spans="2:15" x14ac:dyDescent="0.25">
      <c r="B23" s="85"/>
      <c r="D23" s="86"/>
      <c r="E23" s="52"/>
      <c r="F23" s="52"/>
      <c r="G23" s="52"/>
      <c r="H23" s="52"/>
      <c r="I23" s="52"/>
      <c r="J23" s="54"/>
      <c r="K23" s="52"/>
      <c r="L23" s="52"/>
      <c r="M23" s="52"/>
      <c r="N23" s="52"/>
      <c r="O23" s="52"/>
    </row>
    <row r="24" spans="2:15" x14ac:dyDescent="0.25">
      <c r="B24" s="85"/>
      <c r="D24" s="86"/>
      <c r="E24" s="52"/>
      <c r="F24" s="52"/>
      <c r="G24" s="52"/>
      <c r="H24" s="52"/>
      <c r="I24" s="52"/>
      <c r="J24" s="54"/>
      <c r="K24" s="52"/>
      <c r="L24" s="52"/>
      <c r="M24" s="52"/>
      <c r="N24" s="52"/>
      <c r="O24" s="52"/>
    </row>
    <row r="25" spans="2:15" x14ac:dyDescent="0.25">
      <c r="B25" s="85"/>
      <c r="D25" s="86"/>
      <c r="E25" s="52"/>
      <c r="F25" s="52"/>
      <c r="G25" s="52"/>
      <c r="H25" s="52"/>
      <c r="I25" s="52"/>
      <c r="J25" s="54"/>
      <c r="K25" s="52"/>
      <c r="L25" s="52"/>
      <c r="M25" s="52"/>
      <c r="N25" s="52"/>
      <c r="O25" s="52"/>
    </row>
    <row r="26" spans="2:15" x14ac:dyDescent="0.25">
      <c r="B26" s="85"/>
      <c r="D26" s="86"/>
      <c r="E26" s="52"/>
      <c r="F26" s="52"/>
      <c r="G26" s="52"/>
      <c r="H26" s="52"/>
      <c r="I26" s="52"/>
      <c r="J26" s="54"/>
      <c r="K26" s="52"/>
      <c r="L26" s="52"/>
      <c r="M26" s="52"/>
      <c r="N26" s="52"/>
      <c r="O26" s="52"/>
    </row>
    <row r="27" spans="2:15" x14ac:dyDescent="0.25">
      <c r="B27" s="85"/>
      <c r="D27" s="86"/>
      <c r="E27" s="52"/>
      <c r="F27" s="52"/>
      <c r="G27" s="52"/>
      <c r="H27" s="52"/>
      <c r="I27" s="52"/>
      <c r="J27" s="54"/>
      <c r="K27" s="52"/>
      <c r="L27" s="52"/>
      <c r="M27" s="52"/>
      <c r="N27" s="52"/>
      <c r="O27" s="52"/>
    </row>
    <row r="28" spans="2:15" x14ac:dyDescent="0.25">
      <c r="B28" s="85"/>
      <c r="D28" s="86"/>
      <c r="E28" s="52"/>
      <c r="F28" s="52"/>
      <c r="G28" s="52"/>
      <c r="H28" s="52"/>
      <c r="I28" s="52"/>
      <c r="J28" s="54"/>
      <c r="K28" s="52"/>
      <c r="L28" s="52"/>
      <c r="M28" s="52"/>
      <c r="N28" s="52"/>
      <c r="O28" s="52"/>
    </row>
    <row r="29" spans="2:15" x14ac:dyDescent="0.25">
      <c r="B29" s="85"/>
      <c r="D29" s="86"/>
      <c r="E29" s="52"/>
      <c r="F29" s="52"/>
      <c r="G29" s="52"/>
      <c r="H29" s="52"/>
      <c r="I29" s="52"/>
      <c r="J29" s="54"/>
      <c r="K29" s="52"/>
      <c r="L29" s="52"/>
      <c r="M29" s="52"/>
      <c r="N29" s="52"/>
      <c r="O29" s="52"/>
    </row>
    <row r="30" spans="2:15" x14ac:dyDescent="0.25">
      <c r="B30" s="85"/>
      <c r="D30" s="86"/>
      <c r="E30" s="52"/>
      <c r="F30" s="52"/>
      <c r="G30" s="52"/>
      <c r="H30" s="52"/>
      <c r="I30" s="52"/>
      <c r="J30" s="54"/>
      <c r="K30" s="52"/>
      <c r="L30" s="52"/>
      <c r="M30" s="52"/>
      <c r="N30" s="52"/>
      <c r="O30" s="52"/>
    </row>
    <row r="31" spans="2:15" x14ac:dyDescent="0.25">
      <c r="B31" s="85"/>
      <c r="D31" s="86"/>
      <c r="E31" s="52"/>
      <c r="F31" s="52"/>
      <c r="G31" s="52"/>
      <c r="H31" s="52"/>
      <c r="I31" s="52"/>
      <c r="J31" s="54"/>
      <c r="K31" s="52"/>
      <c r="L31" s="52"/>
      <c r="M31" s="52"/>
      <c r="N31" s="52"/>
      <c r="O31" s="52"/>
    </row>
    <row r="32" spans="2:15" x14ac:dyDescent="0.25">
      <c r="B32" s="85"/>
      <c r="D32" s="86"/>
      <c r="E32" s="52"/>
      <c r="F32" s="52"/>
      <c r="G32" s="52"/>
      <c r="H32" s="52"/>
      <c r="I32" s="52"/>
      <c r="J32" s="54"/>
      <c r="K32" s="52"/>
      <c r="L32" s="52"/>
      <c r="M32" s="52"/>
      <c r="N32" s="52"/>
      <c r="O32" s="52"/>
    </row>
    <row r="33" spans="2:15" x14ac:dyDescent="0.25">
      <c r="B33" s="85"/>
      <c r="D33" s="86"/>
      <c r="E33" s="52"/>
      <c r="F33" s="52"/>
      <c r="G33" s="52"/>
      <c r="H33" s="52"/>
      <c r="I33" s="52"/>
      <c r="J33" s="54"/>
      <c r="K33" s="52"/>
      <c r="L33" s="52"/>
      <c r="M33" s="52"/>
      <c r="N33" s="52"/>
      <c r="O33" s="52"/>
    </row>
    <row r="34" spans="2:15" x14ac:dyDescent="0.25">
      <c r="B34" s="85"/>
      <c r="D34" s="86"/>
      <c r="E34" s="52"/>
      <c r="F34" s="52"/>
      <c r="G34" s="52"/>
      <c r="H34" s="52"/>
      <c r="I34" s="52"/>
      <c r="J34" s="54"/>
      <c r="K34" s="52"/>
      <c r="L34" s="52"/>
      <c r="M34" s="52"/>
      <c r="N34" s="52"/>
      <c r="O34" s="52"/>
    </row>
    <row r="35" spans="2:15" x14ac:dyDescent="0.25">
      <c r="B35" s="85"/>
      <c r="D35" s="86"/>
      <c r="E35" s="52"/>
      <c r="F35" s="52"/>
      <c r="G35" s="52"/>
      <c r="H35" s="52"/>
      <c r="I35" s="52"/>
      <c r="J35" s="54"/>
      <c r="K35" s="52"/>
      <c r="L35" s="52"/>
      <c r="M35" s="52"/>
      <c r="N35" s="52"/>
      <c r="O35" s="52"/>
    </row>
    <row r="36" spans="2:15" x14ac:dyDescent="0.25">
      <c r="B36" s="85"/>
      <c r="D36" s="86"/>
      <c r="E36" s="52"/>
      <c r="F36" s="52"/>
      <c r="G36" s="52"/>
      <c r="H36" s="52"/>
      <c r="I36" s="52"/>
      <c r="J36" s="54"/>
      <c r="K36" s="52"/>
      <c r="L36" s="52"/>
      <c r="M36" s="52"/>
      <c r="N36" s="52"/>
      <c r="O36" s="52"/>
    </row>
    <row r="37" spans="2:15" x14ac:dyDescent="0.25">
      <c r="B37" s="85"/>
      <c r="D37" s="86"/>
      <c r="E37" s="52"/>
      <c r="F37" s="52"/>
      <c r="G37" s="52"/>
      <c r="H37" s="52"/>
      <c r="I37" s="52"/>
      <c r="J37" s="54"/>
      <c r="K37" s="52"/>
      <c r="L37" s="52"/>
      <c r="M37" s="52"/>
      <c r="N37" s="52"/>
      <c r="O37" s="52"/>
    </row>
    <row r="38" spans="2:15" x14ac:dyDescent="0.25">
      <c r="B38" s="85"/>
      <c r="D38" s="86"/>
      <c r="E38" s="52"/>
      <c r="F38" s="52"/>
      <c r="G38" s="52"/>
      <c r="H38" s="52"/>
      <c r="I38" s="52"/>
      <c r="J38" s="54"/>
      <c r="K38" s="52"/>
      <c r="L38" s="52"/>
      <c r="M38" s="52"/>
      <c r="N38" s="52"/>
      <c r="O38" s="52"/>
    </row>
    <row r="39" spans="2:15" x14ac:dyDescent="0.25">
      <c r="B39" s="85"/>
      <c r="D39" s="86"/>
      <c r="E39" s="52"/>
      <c r="F39" s="52"/>
      <c r="G39" s="52"/>
      <c r="H39" s="52"/>
      <c r="I39" s="52"/>
      <c r="J39" s="54"/>
      <c r="K39" s="52"/>
      <c r="L39" s="52"/>
      <c r="M39" s="52"/>
      <c r="N39" s="52"/>
      <c r="O39" s="52"/>
    </row>
    <row r="40" spans="2:15" x14ac:dyDescent="0.25">
      <c r="B40" s="85"/>
      <c r="D40" s="86"/>
      <c r="E40" s="52"/>
      <c r="F40" s="52"/>
      <c r="G40" s="52"/>
      <c r="H40" s="52"/>
      <c r="I40" s="52"/>
      <c r="J40" s="54"/>
      <c r="K40" s="52"/>
      <c r="L40" s="52"/>
      <c r="M40" s="52"/>
      <c r="N40" s="52"/>
      <c r="O40" s="52"/>
    </row>
    <row r="41" spans="2:15" x14ac:dyDescent="0.25">
      <c r="B41" s="85"/>
      <c r="D41" s="86"/>
      <c r="E41" s="52"/>
      <c r="F41" s="52"/>
      <c r="G41" s="52"/>
      <c r="H41" s="52"/>
      <c r="I41" s="52"/>
      <c r="J41" s="54"/>
      <c r="K41" s="52"/>
      <c r="L41" s="52"/>
      <c r="M41" s="52"/>
      <c r="N41" s="52"/>
      <c r="O41" s="52"/>
    </row>
    <row r="42" spans="2:15" x14ac:dyDescent="0.25">
      <c r="B42" s="85"/>
      <c r="D42" s="86"/>
      <c r="E42" s="52"/>
      <c r="F42" s="52"/>
      <c r="G42" s="52"/>
      <c r="H42" s="52"/>
      <c r="I42" s="52"/>
      <c r="J42" s="54"/>
      <c r="K42" s="52"/>
      <c r="L42" s="52"/>
      <c r="M42" s="52"/>
      <c r="N42" s="52"/>
      <c r="O42" s="52"/>
    </row>
    <row r="43" spans="2:15" x14ac:dyDescent="0.25">
      <c r="B43" s="85"/>
      <c r="D43" s="86"/>
      <c r="E43" s="52"/>
      <c r="F43" s="52"/>
      <c r="G43" s="52"/>
      <c r="H43" s="52"/>
      <c r="I43" s="52"/>
      <c r="J43" s="54"/>
      <c r="K43" s="52"/>
      <c r="L43" s="52"/>
      <c r="M43" s="52"/>
      <c r="N43" s="52"/>
      <c r="O43" s="52"/>
    </row>
    <row r="44" spans="2:15" x14ac:dyDescent="0.25">
      <c r="B44" s="85"/>
      <c r="D44" s="86"/>
      <c r="E44" s="52"/>
      <c r="F44" s="52"/>
      <c r="G44" s="52"/>
      <c r="H44" s="52"/>
      <c r="I44" s="52"/>
      <c r="J44" s="54"/>
      <c r="K44" s="52"/>
      <c r="L44" s="52"/>
      <c r="M44" s="52"/>
      <c r="N44" s="52"/>
      <c r="O44" s="52"/>
    </row>
    <row r="45" spans="2:15" x14ac:dyDescent="0.25">
      <c r="B45" s="85"/>
      <c r="D45" s="86"/>
      <c r="E45" s="52"/>
      <c r="F45" s="52"/>
      <c r="G45" s="52"/>
      <c r="H45" s="52"/>
      <c r="I45" s="52"/>
      <c r="J45" s="54"/>
      <c r="K45" s="52"/>
      <c r="L45" s="52"/>
      <c r="M45" s="52"/>
      <c r="N45" s="52"/>
      <c r="O45" s="52"/>
    </row>
    <row r="46" spans="2:15" x14ac:dyDescent="0.25">
      <c r="B46" s="85"/>
      <c r="D46" s="86"/>
      <c r="E46" s="52"/>
      <c r="F46" s="52"/>
      <c r="G46" s="52"/>
      <c r="H46" s="52"/>
      <c r="I46" s="52"/>
      <c r="J46" s="54"/>
      <c r="K46" s="52"/>
      <c r="L46" s="52"/>
      <c r="M46" s="52"/>
      <c r="N46" s="52"/>
      <c r="O46" s="52"/>
    </row>
    <row r="47" spans="2:15" x14ac:dyDescent="0.25">
      <c r="B47" s="85"/>
      <c r="D47" s="86"/>
      <c r="E47" s="52"/>
      <c r="F47" s="52"/>
      <c r="G47" s="52"/>
      <c r="H47" s="52"/>
      <c r="I47" s="52"/>
      <c r="J47" s="54"/>
      <c r="K47" s="52"/>
      <c r="L47" s="52"/>
      <c r="M47" s="52"/>
      <c r="N47" s="52"/>
      <c r="O47" s="52"/>
    </row>
    <row r="48" spans="2:15" x14ac:dyDescent="0.25">
      <c r="B48" s="85"/>
      <c r="D48" s="86"/>
      <c r="E48" s="52"/>
      <c r="F48" s="52"/>
      <c r="G48" s="52"/>
      <c r="H48" s="52"/>
      <c r="I48" s="52"/>
      <c r="J48" s="54"/>
      <c r="K48" s="52"/>
      <c r="L48" s="52"/>
      <c r="M48" s="52"/>
      <c r="N48" s="52"/>
      <c r="O48" s="52"/>
    </row>
    <row r="49" spans="2:15" x14ac:dyDescent="0.25">
      <c r="B49" s="85"/>
      <c r="D49" s="86"/>
      <c r="E49" s="52"/>
      <c r="F49" s="52"/>
      <c r="G49" s="52"/>
      <c r="H49" s="52"/>
      <c r="I49" s="52"/>
      <c r="J49" s="54"/>
      <c r="K49" s="52"/>
      <c r="L49" s="52"/>
      <c r="M49" s="52"/>
      <c r="N49" s="52"/>
      <c r="O49" s="52"/>
    </row>
    <row r="50" spans="2:15" x14ac:dyDescent="0.25">
      <c r="B50" s="85"/>
      <c r="D50" s="86"/>
      <c r="E50" s="52"/>
      <c r="F50" s="52"/>
      <c r="G50" s="52"/>
      <c r="H50" s="52"/>
      <c r="I50" s="52"/>
      <c r="J50" s="54"/>
      <c r="K50" s="52"/>
      <c r="L50" s="52"/>
      <c r="M50" s="52"/>
      <c r="N50" s="52"/>
      <c r="O50" s="52"/>
    </row>
    <row r="51" spans="2:15" x14ac:dyDescent="0.25">
      <c r="B51" s="85"/>
      <c r="D51" s="86"/>
      <c r="E51" s="52"/>
      <c r="F51" s="52"/>
      <c r="G51" s="52"/>
      <c r="H51" s="52"/>
      <c r="I51" s="52"/>
      <c r="J51" s="54"/>
      <c r="K51" s="52"/>
      <c r="L51" s="52"/>
      <c r="M51" s="52"/>
      <c r="N51" s="52"/>
      <c r="O51" s="52"/>
    </row>
    <row r="52" spans="2:15" x14ac:dyDescent="0.25">
      <c r="B52" s="85"/>
      <c r="D52" s="86"/>
      <c r="E52" s="52"/>
      <c r="F52" s="52"/>
      <c r="G52" s="52"/>
      <c r="H52" s="52"/>
      <c r="I52" s="52"/>
      <c r="J52" s="54"/>
      <c r="K52" s="52"/>
      <c r="L52" s="52"/>
      <c r="M52" s="52"/>
      <c r="N52" s="52"/>
      <c r="O52" s="52"/>
    </row>
    <row r="53" spans="2:15" x14ac:dyDescent="0.25">
      <c r="B53" s="85"/>
      <c r="D53" s="86"/>
      <c r="E53" s="52"/>
      <c r="F53" s="52"/>
      <c r="G53" s="52"/>
      <c r="H53" s="52"/>
      <c r="I53" s="52"/>
      <c r="J53" s="54"/>
      <c r="K53" s="52"/>
      <c r="L53" s="52"/>
      <c r="M53" s="52"/>
      <c r="N53" s="52"/>
      <c r="O53" s="52"/>
    </row>
    <row r="54" spans="2:15" x14ac:dyDescent="0.25">
      <c r="B54" s="85"/>
      <c r="D54" s="86"/>
      <c r="E54" s="52"/>
      <c r="F54" s="52"/>
      <c r="G54" s="52"/>
      <c r="H54" s="52"/>
      <c r="I54" s="52"/>
      <c r="J54" s="54"/>
      <c r="K54" s="52"/>
      <c r="L54" s="52"/>
      <c r="M54" s="52"/>
      <c r="N54" s="52"/>
      <c r="O54" s="52"/>
    </row>
    <row r="55" spans="2:15" x14ac:dyDescent="0.25">
      <c r="B55" s="85"/>
      <c r="D55" s="86"/>
      <c r="E55" s="52"/>
      <c r="F55" s="52"/>
      <c r="G55" s="52"/>
      <c r="H55" s="52"/>
      <c r="I55" s="52"/>
      <c r="J55" s="54"/>
      <c r="K55" s="52"/>
      <c r="L55" s="52"/>
      <c r="M55" s="52"/>
      <c r="N55" s="52"/>
      <c r="O55" s="52"/>
    </row>
    <row r="56" spans="2:15" x14ac:dyDescent="0.25">
      <c r="B56" s="85"/>
      <c r="D56" s="86"/>
      <c r="E56" s="52"/>
      <c r="F56" s="52"/>
      <c r="G56" s="52"/>
      <c r="H56" s="52"/>
      <c r="I56" s="52"/>
      <c r="J56" s="54"/>
      <c r="K56" s="52"/>
      <c r="L56" s="52"/>
      <c r="M56" s="52"/>
      <c r="N56" s="52"/>
      <c r="O56" s="52"/>
    </row>
    <row r="57" spans="2:15" x14ac:dyDescent="0.25">
      <c r="B57" s="85"/>
      <c r="D57" s="86"/>
      <c r="E57" s="52"/>
      <c r="F57" s="52"/>
      <c r="G57" s="52"/>
      <c r="H57" s="52"/>
      <c r="I57" s="52"/>
      <c r="J57" s="54"/>
      <c r="K57" s="52"/>
      <c r="L57" s="52"/>
      <c r="M57" s="52"/>
      <c r="N57" s="52"/>
      <c r="O57" s="52"/>
    </row>
    <row r="58" spans="2:15" x14ac:dyDescent="0.25">
      <c r="B58" s="85"/>
      <c r="D58" s="86"/>
      <c r="E58" s="52"/>
      <c r="F58" s="52"/>
      <c r="G58" s="52"/>
      <c r="H58" s="52"/>
      <c r="I58" s="52"/>
      <c r="J58" s="54"/>
      <c r="K58" s="52"/>
      <c r="L58" s="52"/>
      <c r="M58" s="52"/>
      <c r="N58" s="52"/>
      <c r="O58" s="52"/>
    </row>
    <row r="59" spans="2:15" x14ac:dyDescent="0.25">
      <c r="B59" s="85"/>
      <c r="D59" s="86"/>
      <c r="E59" s="52"/>
      <c r="F59" s="52"/>
      <c r="G59" s="52"/>
      <c r="H59" s="52"/>
      <c r="I59" s="52"/>
      <c r="J59" s="54"/>
      <c r="K59" s="52"/>
      <c r="L59" s="52"/>
      <c r="M59" s="52"/>
      <c r="N59" s="52"/>
      <c r="O59" s="52"/>
    </row>
    <row r="60" spans="2:15" x14ac:dyDescent="0.25">
      <c r="B60" s="85"/>
      <c r="D60" s="86"/>
      <c r="E60" s="52"/>
      <c r="F60" s="52"/>
      <c r="G60" s="52"/>
      <c r="H60" s="52"/>
      <c r="I60" s="52"/>
      <c r="J60" s="54"/>
      <c r="K60" s="52"/>
      <c r="L60" s="52"/>
      <c r="M60" s="52"/>
      <c r="N60" s="52"/>
      <c r="O60" s="52"/>
    </row>
    <row r="61" spans="2:15" x14ac:dyDescent="0.25">
      <c r="B61" s="85"/>
      <c r="D61" s="86"/>
      <c r="E61" s="52"/>
      <c r="F61" s="52"/>
      <c r="G61" s="52"/>
      <c r="H61" s="52"/>
      <c r="I61" s="52"/>
      <c r="J61" s="54"/>
      <c r="K61" s="52"/>
      <c r="L61" s="52"/>
      <c r="M61" s="52"/>
      <c r="N61" s="52"/>
      <c r="O61" s="52"/>
    </row>
    <row r="62" spans="2:15" x14ac:dyDescent="0.25">
      <c r="B62" s="85"/>
      <c r="D62" s="86"/>
      <c r="E62" s="52"/>
      <c r="F62" s="52"/>
      <c r="G62" s="52"/>
      <c r="H62" s="52"/>
      <c r="I62" s="52"/>
      <c r="J62" s="54"/>
      <c r="K62" s="52"/>
      <c r="L62" s="52"/>
      <c r="M62" s="52"/>
      <c r="N62" s="52"/>
      <c r="O62" s="52"/>
    </row>
    <row r="63" spans="2:15" x14ac:dyDescent="0.25">
      <c r="B63" s="85"/>
      <c r="D63" s="86"/>
      <c r="E63" s="52"/>
      <c r="F63" s="52"/>
      <c r="G63" s="52"/>
      <c r="H63" s="52"/>
      <c r="I63" s="52"/>
      <c r="J63" s="54"/>
      <c r="K63" s="52"/>
      <c r="L63" s="52"/>
      <c r="M63" s="52"/>
      <c r="N63" s="52"/>
      <c r="O63" s="52"/>
    </row>
    <row r="64" spans="2:15" x14ac:dyDescent="0.25">
      <c r="B64" s="85"/>
      <c r="D64" s="86"/>
      <c r="E64" s="52"/>
      <c r="F64" s="52"/>
      <c r="G64" s="52"/>
      <c r="H64" s="52"/>
      <c r="I64" s="52"/>
      <c r="J64" s="54"/>
      <c r="K64" s="52"/>
      <c r="L64" s="52"/>
      <c r="M64" s="52"/>
      <c r="N64" s="52"/>
      <c r="O64" s="52"/>
    </row>
    <row r="65" spans="2:15" x14ac:dyDescent="0.25">
      <c r="B65" s="85"/>
      <c r="D65" s="86"/>
      <c r="E65" s="52"/>
      <c r="F65" s="52"/>
      <c r="G65" s="52"/>
      <c r="H65" s="52"/>
      <c r="I65" s="52"/>
      <c r="J65" s="54"/>
      <c r="K65" s="52"/>
      <c r="L65" s="52"/>
      <c r="M65" s="52"/>
      <c r="N65" s="52"/>
      <c r="O65" s="52"/>
    </row>
    <row r="66" spans="2:15" x14ac:dyDescent="0.25">
      <c r="B66" s="85"/>
      <c r="D66" s="86"/>
      <c r="E66" s="52"/>
      <c r="F66" s="52"/>
      <c r="G66" s="52"/>
      <c r="H66" s="52"/>
      <c r="I66" s="52"/>
      <c r="J66" s="54"/>
      <c r="K66" s="52"/>
      <c r="L66" s="52"/>
      <c r="M66" s="52"/>
      <c r="N66" s="52"/>
      <c r="O66" s="52"/>
    </row>
    <row r="67" spans="2:15" x14ac:dyDescent="0.25">
      <c r="B67" s="85"/>
      <c r="D67" s="86"/>
      <c r="E67" s="52"/>
      <c r="F67" s="52"/>
      <c r="G67" s="52"/>
      <c r="H67" s="52"/>
      <c r="I67" s="52"/>
      <c r="J67" s="54"/>
      <c r="K67" s="52"/>
      <c r="L67" s="52"/>
      <c r="M67" s="52"/>
      <c r="N67" s="52"/>
      <c r="O67" s="52"/>
    </row>
    <row r="68" spans="2:15" x14ac:dyDescent="0.25">
      <c r="B68" s="85"/>
      <c r="D68" s="86"/>
      <c r="E68" s="52"/>
      <c r="F68" s="52"/>
      <c r="G68" s="52"/>
      <c r="H68" s="52"/>
      <c r="I68" s="52"/>
      <c r="J68" s="54"/>
      <c r="K68" s="52"/>
      <c r="L68" s="52"/>
      <c r="M68" s="52"/>
      <c r="N68" s="52"/>
      <c r="O68" s="52"/>
    </row>
    <row r="69" spans="2:15" x14ac:dyDescent="0.25">
      <c r="B69" s="85"/>
      <c r="D69" s="86"/>
      <c r="E69" s="52"/>
      <c r="F69" s="52"/>
      <c r="G69" s="52"/>
      <c r="H69" s="52"/>
      <c r="I69" s="52"/>
      <c r="J69" s="54"/>
      <c r="K69" s="52"/>
      <c r="L69" s="52"/>
      <c r="M69" s="52"/>
      <c r="N69" s="52"/>
      <c r="O69" s="52"/>
    </row>
    <row r="70" spans="2:15" x14ac:dyDescent="0.25">
      <c r="B70" s="85"/>
      <c r="D70" s="86"/>
      <c r="E70" s="52"/>
      <c r="F70" s="52"/>
      <c r="G70" s="52"/>
      <c r="H70" s="52"/>
      <c r="I70" s="52"/>
      <c r="J70" s="54"/>
      <c r="K70" s="52"/>
      <c r="L70" s="52"/>
      <c r="M70" s="52"/>
      <c r="N70" s="52"/>
      <c r="O70" s="52"/>
    </row>
    <row r="71" spans="2:15" x14ac:dyDescent="0.25">
      <c r="B71" s="85"/>
      <c r="D71" s="86"/>
      <c r="E71" s="52"/>
      <c r="F71" s="52"/>
      <c r="G71" s="52"/>
      <c r="H71" s="52"/>
      <c r="I71" s="52"/>
      <c r="J71" s="54"/>
      <c r="K71" s="52"/>
      <c r="L71" s="52"/>
      <c r="M71" s="52"/>
      <c r="N71" s="52"/>
      <c r="O71" s="52"/>
    </row>
    <row r="72" spans="2:15" x14ac:dyDescent="0.25">
      <c r="B72" s="85"/>
      <c r="D72" s="86"/>
      <c r="E72" s="52"/>
      <c r="F72" s="52"/>
      <c r="G72" s="52"/>
      <c r="H72" s="52"/>
      <c r="I72" s="52"/>
      <c r="J72" s="54"/>
      <c r="K72" s="52"/>
      <c r="L72" s="52"/>
      <c r="M72" s="52"/>
      <c r="N72" s="52"/>
      <c r="O72" s="52"/>
    </row>
    <row r="73" spans="2:15" x14ac:dyDescent="0.25">
      <c r="B73" s="85"/>
      <c r="D73" s="86"/>
      <c r="E73" s="52"/>
      <c r="F73" s="52"/>
      <c r="G73" s="52"/>
      <c r="H73" s="52"/>
      <c r="I73" s="52"/>
      <c r="J73" s="54"/>
      <c r="K73" s="52"/>
      <c r="L73" s="52"/>
      <c r="M73" s="52"/>
      <c r="N73" s="52"/>
      <c r="O73" s="52"/>
    </row>
    <row r="74" spans="2:15" x14ac:dyDescent="0.25">
      <c r="B74" s="85"/>
      <c r="D74" s="86"/>
      <c r="E74" s="52"/>
      <c r="F74" s="52"/>
      <c r="G74" s="52"/>
      <c r="H74" s="52"/>
      <c r="I74" s="52"/>
      <c r="J74" s="54"/>
      <c r="K74" s="52"/>
      <c r="L74" s="52"/>
      <c r="M74" s="52"/>
      <c r="N74" s="52"/>
      <c r="O74" s="52"/>
    </row>
    <row r="75" spans="2:15" x14ac:dyDescent="0.25">
      <c r="B75" s="85"/>
      <c r="D75" s="86"/>
      <c r="E75" s="52"/>
      <c r="F75" s="52"/>
      <c r="G75" s="52"/>
      <c r="H75" s="52"/>
      <c r="I75" s="52"/>
      <c r="J75" s="54"/>
      <c r="K75" s="52"/>
      <c r="L75" s="52"/>
      <c r="M75" s="52"/>
      <c r="N75" s="52"/>
      <c r="O75" s="52"/>
    </row>
    <row r="76" spans="2:15" x14ac:dyDescent="0.25">
      <c r="B76" s="85"/>
      <c r="D76" s="86"/>
      <c r="E76" s="52"/>
      <c r="F76" s="52"/>
      <c r="G76" s="52"/>
      <c r="H76" s="52"/>
      <c r="I76" s="52"/>
      <c r="J76" s="54"/>
      <c r="K76" s="52"/>
      <c r="L76" s="52"/>
      <c r="M76" s="52"/>
      <c r="N76" s="52"/>
      <c r="O76" s="52"/>
    </row>
    <row r="77" spans="2:15" x14ac:dyDescent="0.25">
      <c r="B77" s="85"/>
      <c r="D77" s="86"/>
      <c r="E77" s="52"/>
      <c r="F77" s="52"/>
      <c r="G77" s="52"/>
      <c r="H77" s="52"/>
      <c r="I77" s="52"/>
      <c r="J77" s="54"/>
      <c r="K77" s="52"/>
      <c r="L77" s="52"/>
      <c r="M77" s="52"/>
      <c r="N77" s="52"/>
      <c r="O77" s="52"/>
    </row>
    <row r="78" spans="2:15" x14ac:dyDescent="0.25">
      <c r="B78" s="85"/>
      <c r="D78" s="86"/>
      <c r="E78" s="52"/>
      <c r="F78" s="52"/>
      <c r="G78" s="52"/>
      <c r="H78" s="52"/>
      <c r="I78" s="52"/>
      <c r="J78" s="54"/>
      <c r="K78" s="52"/>
      <c r="L78" s="52"/>
      <c r="M78" s="52"/>
      <c r="N78" s="52"/>
      <c r="O78" s="52"/>
    </row>
    <row r="79" spans="2:15" x14ac:dyDescent="0.25">
      <c r="B79" s="85"/>
      <c r="D79" s="86"/>
      <c r="E79" s="52"/>
      <c r="F79" s="52"/>
      <c r="G79" s="52"/>
      <c r="H79" s="52"/>
      <c r="I79" s="52"/>
      <c r="J79" s="54"/>
      <c r="K79" s="52"/>
      <c r="L79" s="52"/>
      <c r="M79" s="52"/>
      <c r="N79" s="52"/>
      <c r="O79" s="52"/>
    </row>
    <row r="80" spans="2:15" x14ac:dyDescent="0.25">
      <c r="B80" s="85"/>
      <c r="D80" s="86"/>
      <c r="E80" s="52"/>
      <c r="F80" s="52"/>
      <c r="G80" s="52"/>
      <c r="H80" s="52"/>
      <c r="I80" s="52"/>
      <c r="J80" s="54"/>
      <c r="K80" s="52"/>
      <c r="L80" s="52"/>
      <c r="M80" s="52"/>
      <c r="N80" s="52"/>
      <c r="O80" s="52"/>
    </row>
    <row r="81" spans="2:15" x14ac:dyDescent="0.25">
      <c r="B81" s="85"/>
      <c r="D81" s="86"/>
      <c r="E81" s="52"/>
      <c r="F81" s="52"/>
      <c r="G81" s="52"/>
      <c r="H81" s="52"/>
      <c r="I81" s="52"/>
      <c r="J81" s="54"/>
      <c r="K81" s="52"/>
      <c r="L81" s="52"/>
      <c r="M81" s="52"/>
      <c r="N81" s="52"/>
      <c r="O81" s="52"/>
    </row>
    <row r="82" spans="2:15" x14ac:dyDescent="0.25">
      <c r="B82" s="85"/>
      <c r="D82" s="86"/>
      <c r="E82" s="52"/>
      <c r="F82" s="52"/>
      <c r="G82" s="52"/>
      <c r="H82" s="52"/>
      <c r="I82" s="52"/>
      <c r="J82" s="54"/>
      <c r="K82" s="52"/>
      <c r="L82" s="52"/>
      <c r="M82" s="52"/>
      <c r="N82" s="52"/>
      <c r="O82" s="52"/>
    </row>
    <row r="83" spans="2:15" x14ac:dyDescent="0.25">
      <c r="B83" s="85"/>
      <c r="D83" s="86"/>
      <c r="E83" s="52"/>
      <c r="F83" s="52"/>
      <c r="G83" s="52"/>
      <c r="H83" s="52"/>
      <c r="I83" s="52"/>
      <c r="J83" s="54"/>
      <c r="K83" s="52"/>
      <c r="L83" s="52"/>
      <c r="M83" s="52"/>
      <c r="N83" s="52"/>
      <c r="O83" s="52"/>
    </row>
    <row r="84" spans="2:15" x14ac:dyDescent="0.25">
      <c r="B84" s="85"/>
      <c r="D84" s="86"/>
      <c r="E84" s="52"/>
      <c r="F84" s="52"/>
      <c r="G84" s="52"/>
      <c r="H84" s="52"/>
      <c r="I84" s="52"/>
      <c r="J84" s="54"/>
      <c r="K84" s="52"/>
      <c r="L84" s="52"/>
      <c r="M84" s="52"/>
      <c r="N84" s="52"/>
      <c r="O84" s="52"/>
    </row>
    <row r="85" spans="2:15" x14ac:dyDescent="0.25">
      <c r="B85" s="85"/>
      <c r="D85" s="86"/>
      <c r="E85" s="52"/>
      <c r="F85" s="52"/>
      <c r="G85" s="52"/>
      <c r="H85" s="52"/>
      <c r="I85" s="52"/>
      <c r="J85" s="54"/>
      <c r="K85" s="52"/>
      <c r="L85" s="52"/>
      <c r="M85" s="52"/>
      <c r="N85" s="52"/>
      <c r="O85" s="52"/>
    </row>
    <row r="86" spans="2:15" x14ac:dyDescent="0.25">
      <c r="B86" s="85"/>
      <c r="D86" s="86"/>
      <c r="E86" s="52"/>
      <c r="F86" s="52"/>
      <c r="G86" s="52"/>
      <c r="H86" s="52"/>
      <c r="I86" s="52"/>
      <c r="J86" s="54"/>
      <c r="K86" s="52"/>
      <c r="L86" s="52"/>
      <c r="M86" s="52"/>
      <c r="N86" s="52"/>
      <c r="O86" s="52"/>
    </row>
    <row r="87" spans="2:15" x14ac:dyDescent="0.25">
      <c r="B87" s="85"/>
      <c r="D87" s="86"/>
      <c r="E87" s="52"/>
      <c r="F87" s="52"/>
      <c r="G87" s="52"/>
      <c r="H87" s="52"/>
      <c r="I87" s="52"/>
      <c r="J87" s="54"/>
      <c r="K87" s="52"/>
      <c r="L87" s="52"/>
      <c r="M87" s="52"/>
      <c r="N87" s="52"/>
      <c r="O87" s="52"/>
    </row>
    <row r="88" spans="2:15" x14ac:dyDescent="0.25">
      <c r="B88" s="85"/>
      <c r="D88" s="86"/>
      <c r="E88" s="52"/>
      <c r="F88" s="52"/>
      <c r="G88" s="52"/>
      <c r="H88" s="52"/>
      <c r="I88" s="52"/>
      <c r="J88" s="54"/>
      <c r="K88" s="52"/>
      <c r="L88" s="52"/>
      <c r="M88" s="52"/>
      <c r="N88" s="52"/>
      <c r="O88" s="52"/>
    </row>
    <row r="89" spans="2:15" x14ac:dyDescent="0.25">
      <c r="B89" s="85"/>
      <c r="D89" s="86"/>
      <c r="E89" s="52"/>
      <c r="F89" s="52"/>
      <c r="G89" s="52"/>
      <c r="H89" s="52"/>
      <c r="I89" s="52"/>
      <c r="J89" s="54"/>
      <c r="K89" s="52"/>
      <c r="L89" s="52"/>
      <c r="M89" s="52"/>
      <c r="N89" s="52"/>
      <c r="O89" s="52"/>
    </row>
    <row r="90" spans="2:15" x14ac:dyDescent="0.25">
      <c r="B90" s="85"/>
      <c r="D90" s="86"/>
      <c r="E90" s="52"/>
      <c r="F90" s="52"/>
      <c r="G90" s="52"/>
      <c r="H90" s="52"/>
      <c r="I90" s="52"/>
      <c r="J90" s="54"/>
      <c r="K90" s="52"/>
      <c r="L90" s="52"/>
      <c r="M90" s="52"/>
      <c r="N90" s="52"/>
      <c r="O90" s="52"/>
    </row>
    <row r="91" spans="2:15" x14ac:dyDescent="0.25">
      <c r="B91" s="85"/>
      <c r="D91" s="86"/>
      <c r="E91" s="52"/>
      <c r="F91" s="52"/>
      <c r="G91" s="52"/>
      <c r="H91" s="52"/>
      <c r="I91" s="52"/>
      <c r="J91" s="54"/>
      <c r="K91" s="52"/>
      <c r="L91" s="52"/>
      <c r="M91" s="52"/>
      <c r="N91" s="52"/>
      <c r="O91" s="52"/>
    </row>
    <row r="92" spans="2:15" x14ac:dyDescent="0.25">
      <c r="B92" s="85"/>
      <c r="D92" s="86"/>
      <c r="E92" s="52"/>
      <c r="F92" s="52"/>
      <c r="G92" s="52"/>
      <c r="H92" s="52"/>
      <c r="I92" s="52"/>
      <c r="J92" s="54"/>
      <c r="K92" s="52"/>
      <c r="L92" s="52"/>
      <c r="M92" s="52"/>
      <c r="N92" s="52"/>
      <c r="O92" s="52"/>
    </row>
    <row r="93" spans="2:15" x14ac:dyDescent="0.25">
      <c r="B93" s="85"/>
      <c r="D93" s="86"/>
      <c r="E93" s="52"/>
      <c r="F93" s="52"/>
      <c r="G93" s="52"/>
      <c r="H93" s="52"/>
      <c r="I93" s="52"/>
      <c r="J93" s="54"/>
      <c r="K93" s="52"/>
      <c r="L93" s="52"/>
      <c r="M93" s="52"/>
      <c r="N93" s="52"/>
      <c r="O93" s="52"/>
    </row>
    <row r="94" spans="2:15" x14ac:dyDescent="0.25">
      <c r="B94" s="85"/>
      <c r="D94" s="86"/>
      <c r="E94" s="52"/>
      <c r="F94" s="52"/>
      <c r="G94" s="52"/>
      <c r="H94" s="52"/>
      <c r="I94" s="52"/>
      <c r="J94" s="54"/>
      <c r="K94" s="52"/>
      <c r="L94" s="52"/>
      <c r="M94" s="52"/>
      <c r="N94" s="52"/>
      <c r="O94" s="52"/>
    </row>
    <row r="95" spans="2:15" x14ac:dyDescent="0.25">
      <c r="B95" s="85"/>
      <c r="D95" s="86"/>
      <c r="E95" s="52"/>
      <c r="F95" s="52"/>
      <c r="G95" s="52"/>
      <c r="H95" s="52"/>
      <c r="I95" s="52"/>
      <c r="J95" s="54"/>
      <c r="K95" s="52"/>
      <c r="L95" s="52"/>
      <c r="M95" s="52"/>
      <c r="N95" s="52"/>
      <c r="O95" s="52"/>
    </row>
    <row r="96" spans="2:15" x14ac:dyDescent="0.25">
      <c r="B96" s="85"/>
      <c r="D96" s="86"/>
      <c r="E96" s="52"/>
      <c r="F96" s="52"/>
      <c r="G96" s="52"/>
      <c r="H96" s="52"/>
      <c r="I96" s="52"/>
      <c r="J96" s="54"/>
      <c r="K96" s="52"/>
      <c r="L96" s="52"/>
      <c r="M96" s="52"/>
      <c r="N96" s="52"/>
      <c r="O96" s="52"/>
    </row>
    <row r="97" spans="2:15" x14ac:dyDescent="0.25">
      <c r="B97" s="85"/>
      <c r="D97" s="86"/>
      <c r="E97" s="52"/>
      <c r="F97" s="52"/>
      <c r="G97" s="52"/>
      <c r="H97" s="52"/>
      <c r="I97" s="52"/>
      <c r="J97" s="54"/>
      <c r="K97" s="52"/>
      <c r="L97" s="52"/>
      <c r="M97" s="52"/>
      <c r="N97" s="52"/>
      <c r="O97" s="52"/>
    </row>
    <row r="98" spans="2:15" x14ac:dyDescent="0.25">
      <c r="B98" s="85"/>
      <c r="D98" s="86"/>
      <c r="E98" s="52"/>
      <c r="F98" s="52"/>
      <c r="G98" s="52"/>
      <c r="H98" s="52"/>
      <c r="I98" s="52"/>
      <c r="J98" s="54"/>
      <c r="K98" s="52"/>
      <c r="L98" s="52"/>
      <c r="M98" s="52"/>
      <c r="N98" s="52"/>
      <c r="O98" s="52"/>
    </row>
    <row r="99" spans="2:15" x14ac:dyDescent="0.25">
      <c r="B99" s="85"/>
      <c r="D99" s="86"/>
      <c r="E99" s="52"/>
      <c r="F99" s="52"/>
      <c r="G99" s="52"/>
      <c r="H99" s="52"/>
      <c r="I99" s="52"/>
      <c r="J99" s="54"/>
      <c r="K99" s="52"/>
      <c r="L99" s="52"/>
      <c r="M99" s="52"/>
      <c r="N99" s="52"/>
      <c r="O99" s="52"/>
    </row>
    <row r="100" spans="2:15" x14ac:dyDescent="0.25">
      <c r="B100" s="85"/>
      <c r="D100" s="86"/>
      <c r="E100" s="52"/>
      <c r="F100" s="52"/>
      <c r="G100" s="52"/>
      <c r="H100" s="52"/>
      <c r="I100" s="52"/>
      <c r="J100" s="54"/>
      <c r="K100" s="52"/>
      <c r="L100" s="52"/>
      <c r="M100" s="52"/>
      <c r="N100" s="52"/>
      <c r="O100" s="52"/>
    </row>
    <row r="101" spans="2:15" x14ac:dyDescent="0.25">
      <c r="B101" s="85"/>
      <c r="D101" s="86"/>
      <c r="E101" s="52"/>
      <c r="F101" s="52"/>
      <c r="G101" s="52"/>
      <c r="H101" s="52"/>
      <c r="I101" s="52"/>
      <c r="J101" s="54"/>
      <c r="K101" s="52"/>
      <c r="L101" s="52"/>
      <c r="M101" s="52"/>
      <c r="N101" s="52"/>
      <c r="O101" s="52"/>
    </row>
    <row r="102" spans="2:15" x14ac:dyDescent="0.25">
      <c r="B102" s="85"/>
      <c r="D102" s="86"/>
      <c r="E102" s="52"/>
      <c r="F102" s="52"/>
      <c r="G102" s="52"/>
      <c r="H102" s="52"/>
      <c r="I102" s="52"/>
      <c r="J102" s="54"/>
      <c r="K102" s="52"/>
      <c r="L102" s="52"/>
      <c r="M102" s="52"/>
      <c r="N102" s="52"/>
      <c r="O102" s="52"/>
    </row>
    <row r="103" spans="2:15" x14ac:dyDescent="0.25">
      <c r="B103" s="85"/>
      <c r="D103" s="86"/>
      <c r="E103" s="52"/>
      <c r="F103" s="52"/>
      <c r="G103" s="52"/>
      <c r="H103" s="52"/>
      <c r="I103" s="52"/>
      <c r="J103" s="54"/>
      <c r="K103" s="52"/>
      <c r="L103" s="52"/>
      <c r="M103" s="52"/>
      <c r="N103" s="52"/>
      <c r="O103" s="52"/>
    </row>
    <row r="104" spans="2:15" x14ac:dyDescent="0.25">
      <c r="B104" s="85"/>
      <c r="D104" s="86"/>
      <c r="E104" s="52"/>
      <c r="F104" s="52"/>
      <c r="G104" s="52"/>
      <c r="H104" s="52"/>
      <c r="I104" s="52"/>
      <c r="J104" s="54"/>
      <c r="K104" s="52"/>
      <c r="L104" s="52"/>
      <c r="M104" s="52"/>
      <c r="N104" s="52"/>
      <c r="O104" s="52"/>
    </row>
    <row r="105" spans="2:15" x14ac:dyDescent="0.25">
      <c r="B105" s="85"/>
      <c r="D105" s="86"/>
      <c r="E105" s="52"/>
      <c r="F105" s="52"/>
      <c r="G105" s="52"/>
      <c r="H105" s="52"/>
      <c r="I105" s="52"/>
      <c r="J105" s="54"/>
      <c r="K105" s="52"/>
      <c r="L105" s="52"/>
      <c r="M105" s="52"/>
      <c r="N105" s="52"/>
      <c r="O105" s="52"/>
    </row>
    <row r="106" spans="2:15" x14ac:dyDescent="0.25">
      <c r="B106" s="85"/>
      <c r="D106" s="86"/>
      <c r="E106" s="52"/>
      <c r="F106" s="52"/>
      <c r="G106" s="52"/>
      <c r="H106" s="52"/>
      <c r="I106" s="52"/>
      <c r="J106" s="54"/>
      <c r="K106" s="52"/>
      <c r="L106" s="52"/>
      <c r="M106" s="52"/>
      <c r="N106" s="52"/>
      <c r="O106" s="52"/>
    </row>
    <row r="107" spans="2:15" x14ac:dyDescent="0.25">
      <c r="B107" s="85"/>
      <c r="D107" s="86"/>
      <c r="E107" s="52"/>
      <c r="F107" s="52"/>
      <c r="G107" s="52"/>
      <c r="H107" s="52"/>
      <c r="I107" s="52"/>
      <c r="J107" s="54"/>
      <c r="K107" s="52"/>
      <c r="L107" s="52"/>
      <c r="M107" s="52"/>
      <c r="N107" s="52"/>
      <c r="O107" s="52"/>
    </row>
    <row r="108" spans="2:15" x14ac:dyDescent="0.25">
      <c r="B108" s="85"/>
      <c r="D108" s="86"/>
      <c r="E108" s="52"/>
      <c r="F108" s="52"/>
      <c r="G108" s="52"/>
      <c r="H108" s="52"/>
      <c r="I108" s="52"/>
      <c r="J108" s="54"/>
      <c r="K108" s="52"/>
      <c r="L108" s="52"/>
      <c r="M108" s="52"/>
      <c r="N108" s="52"/>
      <c r="O108" s="52"/>
    </row>
    <row r="109" spans="2:15" x14ac:dyDescent="0.25">
      <c r="B109" s="85"/>
      <c r="D109" s="86"/>
      <c r="E109" s="52"/>
      <c r="F109" s="52"/>
      <c r="G109" s="52"/>
      <c r="H109" s="52"/>
      <c r="I109" s="52"/>
      <c r="J109" s="54"/>
      <c r="K109" s="52"/>
      <c r="L109" s="52"/>
      <c r="M109" s="52"/>
      <c r="N109" s="52"/>
      <c r="O109" s="52"/>
    </row>
    <row r="110" spans="2:15" x14ac:dyDescent="0.25">
      <c r="B110" s="85"/>
      <c r="D110" s="86"/>
      <c r="E110" s="52"/>
      <c r="F110" s="52"/>
      <c r="G110" s="52"/>
      <c r="H110" s="52"/>
      <c r="I110" s="52"/>
      <c r="J110" s="54"/>
      <c r="K110" s="52"/>
      <c r="L110" s="52"/>
      <c r="M110" s="52"/>
      <c r="N110" s="52"/>
      <c r="O110" s="52"/>
    </row>
    <row r="111" spans="2:15" x14ac:dyDescent="0.25">
      <c r="B111" s="85"/>
      <c r="D111" s="86"/>
      <c r="E111" s="52"/>
      <c r="F111" s="52"/>
      <c r="G111" s="52"/>
      <c r="H111" s="52"/>
      <c r="I111" s="52"/>
      <c r="J111" s="54"/>
      <c r="K111" s="52"/>
      <c r="L111" s="52"/>
      <c r="M111" s="52"/>
      <c r="N111" s="52"/>
      <c r="O111" s="52"/>
    </row>
    <row r="112" spans="2:15" x14ac:dyDescent="0.25">
      <c r="B112" s="85"/>
      <c r="D112" s="86"/>
      <c r="E112" s="52"/>
      <c r="F112" s="52"/>
      <c r="G112" s="52"/>
      <c r="H112" s="52"/>
      <c r="I112" s="52"/>
      <c r="J112" s="54"/>
      <c r="K112" s="52"/>
      <c r="L112" s="52"/>
      <c r="M112" s="52"/>
      <c r="N112" s="52"/>
      <c r="O112" s="52"/>
    </row>
    <row r="113" spans="2:15" x14ac:dyDescent="0.25">
      <c r="B113" s="85"/>
      <c r="D113" s="86"/>
      <c r="E113" s="52"/>
      <c r="F113" s="52"/>
      <c r="G113" s="52"/>
      <c r="H113" s="52"/>
      <c r="I113" s="52"/>
      <c r="J113" s="54"/>
      <c r="K113" s="52"/>
      <c r="L113" s="52"/>
      <c r="M113" s="52"/>
      <c r="N113" s="52"/>
      <c r="O113" s="52"/>
    </row>
    <row r="114" spans="2:15" x14ac:dyDescent="0.25">
      <c r="B114" s="85"/>
      <c r="D114" s="86"/>
      <c r="E114" s="52"/>
      <c r="F114" s="52"/>
      <c r="G114" s="52"/>
      <c r="H114" s="52"/>
      <c r="I114" s="52"/>
      <c r="J114" s="54"/>
      <c r="K114" s="52"/>
      <c r="L114" s="52"/>
      <c r="M114" s="52"/>
      <c r="N114" s="52"/>
      <c r="O114" s="52"/>
    </row>
    <row r="115" spans="2:15" x14ac:dyDescent="0.25">
      <c r="B115" s="85"/>
      <c r="D115" s="86"/>
      <c r="E115" s="52"/>
      <c r="F115" s="52"/>
      <c r="G115" s="52"/>
      <c r="H115" s="52"/>
      <c r="I115" s="52"/>
      <c r="J115" s="54"/>
      <c r="K115" s="52"/>
      <c r="L115" s="52"/>
      <c r="M115" s="52"/>
      <c r="N115" s="52"/>
      <c r="O115" s="52"/>
    </row>
    <row r="116" spans="2:15" x14ac:dyDescent="0.25">
      <c r="B116" s="85"/>
      <c r="D116" s="86"/>
      <c r="E116" s="52"/>
      <c r="F116" s="52"/>
      <c r="G116" s="52"/>
      <c r="H116" s="52"/>
      <c r="I116" s="52"/>
      <c r="J116" s="54"/>
      <c r="K116" s="52"/>
      <c r="L116" s="52"/>
      <c r="M116" s="52"/>
      <c r="N116" s="52"/>
      <c r="O116" s="52"/>
    </row>
    <row r="117" spans="2:15" x14ac:dyDescent="0.25">
      <c r="B117" s="85"/>
      <c r="D117" s="86"/>
      <c r="E117" s="52"/>
      <c r="F117" s="52"/>
      <c r="G117" s="52"/>
      <c r="H117" s="52"/>
      <c r="I117" s="52"/>
      <c r="J117" s="54"/>
      <c r="K117" s="52"/>
      <c r="L117" s="52"/>
      <c r="M117" s="52"/>
      <c r="N117" s="52"/>
      <c r="O117" s="52"/>
    </row>
    <row r="118" spans="2:15" x14ac:dyDescent="0.25">
      <c r="B118" s="85"/>
      <c r="D118" s="86"/>
      <c r="E118" s="52"/>
      <c r="F118" s="52"/>
      <c r="G118" s="52"/>
      <c r="H118" s="52"/>
      <c r="I118" s="52"/>
      <c r="J118" s="54"/>
      <c r="K118" s="52"/>
      <c r="L118" s="52"/>
      <c r="M118" s="52"/>
      <c r="N118" s="52"/>
      <c r="O118" s="52"/>
    </row>
    <row r="119" spans="2:15" x14ac:dyDescent="0.25">
      <c r="B119" s="85"/>
      <c r="D119" s="86"/>
      <c r="E119" s="52"/>
      <c r="F119" s="52"/>
      <c r="G119" s="52"/>
      <c r="H119" s="52"/>
      <c r="I119" s="52"/>
      <c r="J119" s="54"/>
      <c r="K119" s="52"/>
      <c r="L119" s="52"/>
      <c r="M119" s="52"/>
      <c r="N119" s="52"/>
      <c r="O119" s="52"/>
    </row>
    <row r="120" spans="2:15" x14ac:dyDescent="0.25">
      <c r="B120" s="85"/>
      <c r="D120" s="86"/>
      <c r="E120" s="52"/>
      <c r="F120" s="52"/>
      <c r="G120" s="52"/>
      <c r="H120" s="52"/>
      <c r="I120" s="52"/>
      <c r="J120" s="54"/>
      <c r="K120" s="52"/>
      <c r="L120" s="52"/>
      <c r="M120" s="52"/>
      <c r="N120" s="52"/>
      <c r="O120" s="52"/>
    </row>
    <row r="121" spans="2:15" x14ac:dyDescent="0.25">
      <c r="B121" s="85"/>
      <c r="D121" s="86"/>
      <c r="E121" s="52"/>
      <c r="F121" s="52"/>
      <c r="G121" s="52"/>
      <c r="H121" s="52"/>
      <c r="I121" s="52"/>
      <c r="J121" s="54"/>
      <c r="K121" s="52"/>
      <c r="L121" s="52"/>
      <c r="M121" s="52"/>
      <c r="N121" s="52"/>
      <c r="O121" s="52"/>
    </row>
    <row r="122" spans="2:15" x14ac:dyDescent="0.25">
      <c r="B122" s="85"/>
      <c r="D122" s="86"/>
      <c r="E122" s="52"/>
      <c r="F122" s="52"/>
      <c r="G122" s="52"/>
      <c r="H122" s="52"/>
      <c r="I122" s="52"/>
      <c r="J122" s="54"/>
      <c r="K122" s="52"/>
      <c r="L122" s="52"/>
      <c r="M122" s="52"/>
      <c r="N122" s="52"/>
      <c r="O122" s="52"/>
    </row>
    <row r="123" spans="2:15" x14ac:dyDescent="0.25">
      <c r="B123" s="85"/>
      <c r="D123" s="86"/>
      <c r="E123" s="52"/>
      <c r="F123" s="52"/>
      <c r="G123" s="52"/>
      <c r="H123" s="52"/>
      <c r="I123" s="52"/>
      <c r="J123" s="54"/>
      <c r="K123" s="52"/>
      <c r="L123" s="52"/>
      <c r="M123" s="52"/>
      <c r="N123" s="52"/>
      <c r="O123" s="52"/>
    </row>
    <row r="124" spans="2:15" x14ac:dyDescent="0.25">
      <c r="B124" s="85"/>
      <c r="D124" s="86"/>
      <c r="E124" s="52"/>
      <c r="F124" s="52"/>
      <c r="G124" s="52"/>
      <c r="H124" s="52"/>
      <c r="I124" s="52"/>
      <c r="J124" s="54"/>
      <c r="K124" s="52"/>
      <c r="L124" s="52"/>
      <c r="M124" s="52"/>
      <c r="N124" s="52"/>
      <c r="O124" s="52"/>
    </row>
    <row r="125" spans="2:15" x14ac:dyDescent="0.25">
      <c r="B125" s="85"/>
      <c r="D125" s="86"/>
      <c r="E125" s="52"/>
      <c r="F125" s="52"/>
      <c r="G125" s="52"/>
      <c r="H125" s="52"/>
      <c r="I125" s="52"/>
      <c r="J125" s="54"/>
      <c r="K125" s="52"/>
      <c r="L125" s="52"/>
      <c r="M125" s="52"/>
      <c r="N125" s="52"/>
      <c r="O125" s="52"/>
    </row>
    <row r="126" spans="2:15" x14ac:dyDescent="0.25">
      <c r="B126" s="85"/>
      <c r="D126" s="86"/>
      <c r="E126" s="52"/>
      <c r="F126" s="52"/>
      <c r="G126" s="52"/>
      <c r="H126" s="52"/>
      <c r="I126" s="52"/>
      <c r="J126" s="54"/>
      <c r="K126" s="52"/>
      <c r="L126" s="52"/>
      <c r="M126" s="52"/>
      <c r="N126" s="52"/>
      <c r="O126" s="52"/>
    </row>
    <row r="127" spans="2:15" x14ac:dyDescent="0.25">
      <c r="B127" s="85"/>
      <c r="D127" s="86"/>
      <c r="E127" s="52"/>
      <c r="F127" s="52"/>
      <c r="G127" s="52"/>
      <c r="H127" s="52"/>
      <c r="I127" s="52"/>
      <c r="J127" s="54"/>
      <c r="K127" s="52"/>
      <c r="L127" s="52"/>
      <c r="M127" s="52"/>
      <c r="N127" s="52"/>
      <c r="O127" s="52"/>
    </row>
    <row r="128" spans="2:15" x14ac:dyDescent="0.25">
      <c r="B128" s="85"/>
      <c r="D128" s="86"/>
      <c r="E128" s="52"/>
      <c r="F128" s="52"/>
      <c r="G128" s="52"/>
      <c r="H128" s="52"/>
      <c r="I128" s="52"/>
      <c r="J128" s="54"/>
      <c r="K128" s="52"/>
      <c r="L128" s="52"/>
      <c r="M128" s="52"/>
      <c r="N128" s="52"/>
      <c r="O128" s="52"/>
    </row>
    <row r="129" spans="2:15" x14ac:dyDescent="0.25">
      <c r="B129" s="85"/>
      <c r="D129" s="86"/>
      <c r="E129" s="52"/>
      <c r="F129" s="52"/>
      <c r="G129" s="52"/>
      <c r="H129" s="52"/>
      <c r="I129" s="52"/>
      <c r="J129" s="54"/>
      <c r="K129" s="52"/>
      <c r="L129" s="52"/>
      <c r="M129" s="52"/>
      <c r="N129" s="52"/>
      <c r="O129" s="52"/>
    </row>
    <row r="130" spans="2:15" x14ac:dyDescent="0.25">
      <c r="B130" s="85"/>
      <c r="D130" s="86"/>
      <c r="E130" s="52"/>
      <c r="F130" s="52"/>
      <c r="G130" s="52"/>
      <c r="H130" s="52"/>
      <c r="I130" s="52"/>
      <c r="J130" s="54"/>
      <c r="K130" s="52"/>
      <c r="L130" s="52"/>
      <c r="M130" s="52"/>
      <c r="N130" s="52"/>
      <c r="O130" s="52"/>
    </row>
    <row r="131" spans="2:15" x14ac:dyDescent="0.25">
      <c r="B131" s="85"/>
      <c r="D131" s="86"/>
      <c r="E131" s="52"/>
      <c r="F131" s="52"/>
      <c r="G131" s="52"/>
      <c r="H131" s="52"/>
      <c r="I131" s="52"/>
      <c r="J131" s="54"/>
      <c r="K131" s="52"/>
      <c r="L131" s="52"/>
      <c r="M131" s="52"/>
      <c r="N131" s="52"/>
      <c r="O131" s="52"/>
    </row>
    <row r="132" spans="2:15" x14ac:dyDescent="0.25">
      <c r="B132" s="85"/>
      <c r="D132" s="86"/>
      <c r="E132" s="52"/>
      <c r="F132" s="52"/>
      <c r="G132" s="52"/>
      <c r="H132" s="52"/>
      <c r="I132" s="52"/>
      <c r="J132" s="54"/>
      <c r="K132" s="52"/>
      <c r="L132" s="52"/>
      <c r="M132" s="52"/>
      <c r="N132" s="52"/>
      <c r="O132" s="52"/>
    </row>
    <row r="133" spans="2:15" x14ac:dyDescent="0.25">
      <c r="B133" s="85"/>
      <c r="D133" s="86"/>
      <c r="E133" s="52"/>
      <c r="F133" s="52"/>
      <c r="G133" s="52"/>
      <c r="H133" s="52"/>
      <c r="I133" s="52"/>
      <c r="J133" s="54"/>
      <c r="K133" s="52"/>
      <c r="L133" s="52"/>
      <c r="M133" s="52"/>
      <c r="N133" s="52"/>
      <c r="O133" s="52"/>
    </row>
    <row r="134" spans="2:15" x14ac:dyDescent="0.25">
      <c r="B134" s="85"/>
      <c r="D134" s="86"/>
      <c r="E134" s="52"/>
      <c r="F134" s="52"/>
      <c r="G134" s="52"/>
      <c r="H134" s="52"/>
      <c r="I134" s="52"/>
      <c r="J134" s="54"/>
      <c r="K134" s="52"/>
      <c r="L134" s="52"/>
      <c r="M134" s="52"/>
      <c r="N134" s="52"/>
      <c r="O134" s="52"/>
    </row>
    <row r="135" spans="2:15" x14ac:dyDescent="0.25">
      <c r="B135" s="85"/>
      <c r="D135" s="86"/>
      <c r="E135" s="52"/>
      <c r="F135" s="52"/>
      <c r="G135" s="52"/>
      <c r="H135" s="52"/>
      <c r="I135" s="52"/>
      <c r="J135" s="54"/>
      <c r="K135" s="52"/>
      <c r="L135" s="52"/>
      <c r="M135" s="52"/>
      <c r="N135" s="52"/>
      <c r="O135" s="52"/>
    </row>
    <row r="136" spans="2:15" x14ac:dyDescent="0.25">
      <c r="B136" s="85"/>
      <c r="D136" s="86"/>
      <c r="E136" s="52"/>
      <c r="F136" s="52"/>
      <c r="G136" s="52"/>
      <c r="H136" s="52"/>
      <c r="I136" s="52"/>
      <c r="J136" s="54"/>
      <c r="K136" s="52"/>
      <c r="L136" s="52"/>
      <c r="M136" s="52"/>
      <c r="N136" s="52"/>
      <c r="O136" s="52"/>
    </row>
    <row r="137" spans="2:15" x14ac:dyDescent="0.25">
      <c r="B137" s="85"/>
      <c r="D137" s="86"/>
      <c r="E137" s="52"/>
      <c r="F137" s="52"/>
      <c r="G137" s="52"/>
      <c r="H137" s="52"/>
      <c r="I137" s="52"/>
      <c r="J137" s="54"/>
      <c r="K137" s="52"/>
      <c r="L137" s="52"/>
      <c r="M137" s="52"/>
      <c r="N137" s="52"/>
      <c r="O137" s="52"/>
    </row>
    <row r="138" spans="2:15" x14ac:dyDescent="0.25">
      <c r="B138" s="85"/>
      <c r="D138" s="86"/>
      <c r="E138" s="52"/>
      <c r="F138" s="52"/>
      <c r="G138" s="52"/>
      <c r="H138" s="52"/>
      <c r="I138" s="52"/>
      <c r="J138" s="54"/>
      <c r="K138" s="52"/>
      <c r="L138" s="52"/>
      <c r="M138" s="52"/>
      <c r="N138" s="52"/>
      <c r="O138" s="52"/>
    </row>
    <row r="139" spans="2:15" x14ac:dyDescent="0.25">
      <c r="B139" s="85"/>
      <c r="D139" s="86"/>
      <c r="E139" s="52"/>
      <c r="F139" s="52"/>
      <c r="G139" s="52"/>
      <c r="H139" s="52"/>
      <c r="I139" s="52"/>
      <c r="J139" s="54"/>
      <c r="K139" s="52"/>
      <c r="L139" s="52"/>
      <c r="M139" s="52"/>
      <c r="N139" s="52"/>
      <c r="O139" s="52"/>
    </row>
    <row r="140" spans="2:15" x14ac:dyDescent="0.25">
      <c r="B140" s="85"/>
      <c r="D140" s="86"/>
      <c r="E140" s="52"/>
      <c r="F140" s="52"/>
      <c r="G140" s="52"/>
      <c r="H140" s="52"/>
      <c r="I140" s="52"/>
      <c r="J140" s="54"/>
      <c r="K140" s="52"/>
      <c r="L140" s="52"/>
      <c r="M140" s="52"/>
      <c r="N140" s="52"/>
      <c r="O140" s="52"/>
    </row>
    <row r="141" spans="2:15" x14ac:dyDescent="0.25">
      <c r="B141" s="85"/>
      <c r="D141" s="86"/>
      <c r="E141" s="52"/>
      <c r="F141" s="52"/>
      <c r="G141" s="52"/>
      <c r="H141" s="52"/>
      <c r="I141" s="52"/>
      <c r="J141" s="54"/>
      <c r="K141" s="52"/>
      <c r="L141" s="52"/>
      <c r="M141" s="52"/>
      <c r="N141" s="52"/>
      <c r="O141" s="52"/>
    </row>
    <row r="142" spans="2:15" x14ac:dyDescent="0.25">
      <c r="B142" s="85"/>
      <c r="D142" s="86"/>
      <c r="E142" s="52"/>
      <c r="F142" s="52"/>
      <c r="G142" s="52"/>
      <c r="H142" s="52"/>
      <c r="I142" s="52"/>
      <c r="J142" s="54"/>
      <c r="K142" s="52"/>
      <c r="L142" s="52"/>
      <c r="M142" s="52"/>
      <c r="N142" s="52"/>
      <c r="O142" s="52"/>
    </row>
    <row r="143" spans="2:15" x14ac:dyDescent="0.25">
      <c r="B143" s="85"/>
      <c r="D143" s="86"/>
      <c r="E143" s="52"/>
      <c r="F143" s="52"/>
      <c r="G143" s="52"/>
      <c r="H143" s="52"/>
      <c r="I143" s="52"/>
      <c r="J143" s="54"/>
      <c r="K143" s="52"/>
      <c r="L143" s="52"/>
      <c r="M143" s="52"/>
      <c r="N143" s="52"/>
      <c r="O143" s="52"/>
    </row>
    <row r="144" spans="2:15" x14ac:dyDescent="0.25">
      <c r="B144" s="85"/>
      <c r="D144" s="86"/>
      <c r="E144" s="52"/>
      <c r="F144" s="52"/>
      <c r="G144" s="52"/>
      <c r="H144" s="52"/>
      <c r="I144" s="52"/>
      <c r="J144" s="54"/>
      <c r="K144" s="52"/>
      <c r="L144" s="52"/>
      <c r="M144" s="52"/>
      <c r="N144" s="52"/>
      <c r="O144" s="52"/>
    </row>
    <row r="145" spans="2:15" x14ac:dyDescent="0.25">
      <c r="B145" s="85"/>
      <c r="D145" s="86"/>
      <c r="E145" s="52"/>
      <c r="F145" s="52"/>
      <c r="G145" s="52"/>
      <c r="H145" s="52"/>
      <c r="I145" s="52"/>
      <c r="J145" s="54"/>
      <c r="K145" s="52"/>
      <c r="L145" s="52"/>
      <c r="M145" s="52"/>
      <c r="N145" s="52"/>
      <c r="O145" s="52"/>
    </row>
    <row r="146" spans="2:15" x14ac:dyDescent="0.25">
      <c r="B146" s="85"/>
      <c r="D146" s="86"/>
      <c r="E146" s="52"/>
      <c r="F146" s="52"/>
      <c r="G146" s="52"/>
      <c r="H146" s="52"/>
      <c r="I146" s="52"/>
      <c r="J146" s="54"/>
      <c r="K146" s="52"/>
      <c r="L146" s="52"/>
      <c r="M146" s="52"/>
      <c r="N146" s="52"/>
      <c r="O146" s="52"/>
    </row>
    <row r="147" spans="2:15" x14ac:dyDescent="0.25">
      <c r="B147" s="85"/>
      <c r="D147" s="86"/>
      <c r="E147" s="52"/>
      <c r="F147" s="52"/>
      <c r="G147" s="52"/>
      <c r="H147" s="52"/>
      <c r="I147" s="52"/>
      <c r="J147" s="54"/>
      <c r="K147" s="52"/>
      <c r="L147" s="52"/>
      <c r="M147" s="52"/>
      <c r="N147" s="52"/>
      <c r="O147" s="52"/>
    </row>
    <row r="148" spans="2:15" x14ac:dyDescent="0.25">
      <c r="B148" s="85"/>
      <c r="D148" s="86"/>
      <c r="E148" s="52"/>
      <c r="F148" s="52"/>
      <c r="G148" s="52"/>
      <c r="H148" s="52"/>
      <c r="I148" s="52"/>
      <c r="J148" s="54"/>
      <c r="K148" s="52"/>
      <c r="L148" s="52"/>
      <c r="M148" s="52"/>
      <c r="N148" s="52"/>
      <c r="O148" s="52"/>
    </row>
    <row r="149" spans="2:15" x14ac:dyDescent="0.25">
      <c r="B149" s="85"/>
      <c r="D149" s="86"/>
      <c r="E149" s="52"/>
      <c r="F149" s="52"/>
      <c r="G149" s="52"/>
      <c r="H149" s="52"/>
      <c r="I149" s="52"/>
      <c r="J149" s="54"/>
      <c r="K149" s="52"/>
      <c r="L149" s="52"/>
      <c r="M149" s="52"/>
      <c r="N149" s="52"/>
      <c r="O149" s="52"/>
    </row>
    <row r="150" spans="2:15" x14ac:dyDescent="0.25">
      <c r="B150" s="85"/>
      <c r="D150" s="86"/>
      <c r="E150" s="52"/>
      <c r="F150" s="52"/>
      <c r="G150" s="52"/>
      <c r="H150" s="52"/>
      <c r="I150" s="52"/>
      <c r="J150" s="54"/>
      <c r="K150" s="52"/>
      <c r="L150" s="52"/>
      <c r="M150" s="52"/>
      <c r="N150" s="52"/>
      <c r="O150" s="52"/>
    </row>
    <row r="151" spans="2:15" x14ac:dyDescent="0.25">
      <c r="B151" s="85"/>
      <c r="D151" s="86"/>
      <c r="E151" s="52"/>
      <c r="F151" s="52"/>
      <c r="G151" s="52"/>
      <c r="H151" s="52"/>
      <c r="I151" s="52"/>
      <c r="J151" s="54"/>
      <c r="K151" s="52"/>
      <c r="L151" s="52"/>
      <c r="M151" s="52"/>
      <c r="N151" s="52"/>
      <c r="O151" s="52"/>
    </row>
    <row r="152" spans="2:15" x14ac:dyDescent="0.25">
      <c r="B152" s="85"/>
      <c r="D152" s="86"/>
      <c r="E152" s="52"/>
      <c r="F152" s="52"/>
      <c r="G152" s="52"/>
      <c r="H152" s="52"/>
      <c r="I152" s="52"/>
      <c r="J152" s="54"/>
      <c r="K152" s="52"/>
      <c r="L152" s="52"/>
      <c r="M152" s="52"/>
      <c r="N152" s="52"/>
      <c r="O152" s="52"/>
    </row>
    <row r="153" spans="2:15" x14ac:dyDescent="0.25">
      <c r="B153" s="85"/>
      <c r="D153" s="86"/>
      <c r="E153" s="52"/>
      <c r="F153" s="52"/>
      <c r="G153" s="52"/>
      <c r="H153" s="52"/>
      <c r="I153" s="52"/>
      <c r="J153" s="54"/>
      <c r="K153" s="52"/>
      <c r="L153" s="52"/>
      <c r="M153" s="52"/>
      <c r="N153" s="52"/>
      <c r="O153" s="52"/>
    </row>
    <row r="154" spans="2:15" x14ac:dyDescent="0.25">
      <c r="B154" s="85"/>
      <c r="D154" s="86"/>
      <c r="E154" s="52"/>
      <c r="F154" s="52"/>
      <c r="G154" s="52"/>
      <c r="H154" s="52"/>
      <c r="I154" s="52"/>
      <c r="J154" s="54"/>
      <c r="K154" s="52"/>
      <c r="L154" s="52"/>
      <c r="M154" s="52"/>
      <c r="N154" s="52"/>
      <c r="O154" s="52"/>
    </row>
    <row r="155" spans="2:15" x14ac:dyDescent="0.25">
      <c r="B155" s="85"/>
      <c r="D155" s="86"/>
      <c r="E155" s="52"/>
      <c r="F155" s="52"/>
      <c r="G155" s="52"/>
      <c r="H155" s="52"/>
      <c r="I155" s="52"/>
      <c r="J155" s="54"/>
      <c r="K155" s="52"/>
      <c r="L155" s="52"/>
      <c r="M155" s="52"/>
      <c r="N155" s="52"/>
      <c r="O155" s="52"/>
    </row>
    <row r="156" spans="2:15" x14ac:dyDescent="0.25">
      <c r="B156" s="85"/>
      <c r="D156" s="86"/>
      <c r="E156" s="52"/>
      <c r="F156" s="52"/>
      <c r="G156" s="52"/>
      <c r="H156" s="52"/>
      <c r="I156" s="52"/>
      <c r="J156" s="54"/>
      <c r="K156" s="52"/>
      <c r="L156" s="52"/>
      <c r="M156" s="52"/>
      <c r="N156" s="52"/>
      <c r="O156" s="52"/>
    </row>
    <row r="157" spans="2:15" x14ac:dyDescent="0.25">
      <c r="B157" s="85"/>
      <c r="D157" s="86"/>
      <c r="E157" s="52"/>
      <c r="F157" s="52"/>
      <c r="G157" s="52"/>
      <c r="H157" s="52"/>
      <c r="I157" s="52"/>
      <c r="J157" s="54"/>
      <c r="K157" s="52"/>
      <c r="L157" s="52"/>
      <c r="M157" s="52"/>
      <c r="N157" s="52"/>
      <c r="O157" s="52"/>
    </row>
    <row r="158" spans="2:15" x14ac:dyDescent="0.25">
      <c r="B158" s="85"/>
      <c r="D158" s="86"/>
      <c r="E158" s="52"/>
      <c r="F158" s="52"/>
      <c r="G158" s="52"/>
      <c r="H158" s="52"/>
      <c r="I158" s="52"/>
      <c r="J158" s="54"/>
      <c r="K158" s="52"/>
      <c r="L158" s="52"/>
      <c r="M158" s="52"/>
      <c r="N158" s="52"/>
      <c r="O158" s="52"/>
    </row>
    <row r="159" spans="2:15" x14ac:dyDescent="0.25">
      <c r="B159" s="85"/>
      <c r="D159" s="86"/>
      <c r="E159" s="52"/>
      <c r="F159" s="52"/>
      <c r="G159" s="52"/>
      <c r="H159" s="52"/>
      <c r="I159" s="52"/>
      <c r="J159" s="54"/>
      <c r="K159" s="52"/>
      <c r="L159" s="52"/>
      <c r="M159" s="52"/>
      <c r="N159" s="52"/>
      <c r="O159" s="52"/>
    </row>
    <row r="160" spans="2:15" x14ac:dyDescent="0.25">
      <c r="B160" s="85"/>
      <c r="D160" s="86"/>
      <c r="E160" s="52"/>
      <c r="F160" s="52"/>
      <c r="G160" s="52"/>
      <c r="H160" s="52"/>
      <c r="I160" s="52"/>
      <c r="J160" s="54"/>
      <c r="K160" s="52"/>
      <c r="L160" s="52"/>
      <c r="M160" s="52"/>
      <c r="N160" s="52"/>
      <c r="O160" s="52"/>
    </row>
    <row r="161" spans="2:15" x14ac:dyDescent="0.25">
      <c r="B161" s="85"/>
      <c r="D161" s="86"/>
      <c r="E161" s="52"/>
      <c r="F161" s="52"/>
      <c r="G161" s="52"/>
      <c r="H161" s="52"/>
      <c r="I161" s="52"/>
      <c r="J161" s="54"/>
      <c r="K161" s="52"/>
      <c r="L161" s="52"/>
      <c r="M161" s="52"/>
      <c r="N161" s="52"/>
      <c r="O161" s="52"/>
    </row>
    <row r="162" spans="2:15" x14ac:dyDescent="0.25">
      <c r="B162" s="85"/>
      <c r="D162" s="86"/>
      <c r="E162" s="52"/>
      <c r="F162" s="52"/>
      <c r="G162" s="52"/>
      <c r="H162" s="52"/>
      <c r="I162" s="52"/>
      <c r="J162" s="54"/>
      <c r="K162" s="52"/>
      <c r="L162" s="52"/>
      <c r="M162" s="52"/>
      <c r="N162" s="52"/>
      <c r="O162" s="52"/>
    </row>
    <row r="163" spans="2:15" x14ac:dyDescent="0.25">
      <c r="B163" s="85"/>
      <c r="D163" s="86"/>
      <c r="E163" s="52"/>
      <c r="F163" s="52"/>
      <c r="G163" s="52"/>
      <c r="H163" s="52"/>
      <c r="I163" s="52"/>
      <c r="J163" s="54"/>
      <c r="K163" s="52"/>
      <c r="L163" s="52"/>
      <c r="M163" s="52"/>
      <c r="N163" s="52"/>
      <c r="O163" s="52"/>
    </row>
    <row r="164" spans="2:15" x14ac:dyDescent="0.25">
      <c r="B164" s="85"/>
      <c r="D164" s="86"/>
      <c r="E164" s="52"/>
      <c r="F164" s="52"/>
      <c r="G164" s="52"/>
      <c r="H164" s="52"/>
      <c r="I164" s="52"/>
      <c r="J164" s="54"/>
      <c r="K164" s="52"/>
      <c r="L164" s="52"/>
      <c r="M164" s="52"/>
      <c r="N164" s="52"/>
      <c r="O164" s="52"/>
    </row>
    <row r="165" spans="2:15" x14ac:dyDescent="0.25">
      <c r="B165" s="85"/>
      <c r="D165" s="86"/>
      <c r="E165" s="52"/>
      <c r="F165" s="52"/>
      <c r="G165" s="52"/>
      <c r="H165" s="52"/>
      <c r="I165" s="52"/>
      <c r="J165" s="54"/>
      <c r="K165" s="52"/>
      <c r="L165" s="52"/>
      <c r="M165" s="52"/>
      <c r="N165" s="52"/>
      <c r="O165" s="52"/>
    </row>
    <row r="166" spans="2:15" x14ac:dyDescent="0.25">
      <c r="B166" s="85"/>
      <c r="D166" s="86"/>
      <c r="E166" s="52"/>
      <c r="F166" s="52"/>
      <c r="G166" s="52"/>
      <c r="H166" s="52"/>
      <c r="I166" s="52"/>
      <c r="J166" s="54"/>
      <c r="K166" s="52"/>
      <c r="L166" s="52"/>
      <c r="M166" s="52"/>
      <c r="N166" s="52"/>
      <c r="O166" s="52"/>
    </row>
    <row r="167" spans="2:15" x14ac:dyDescent="0.25">
      <c r="B167" s="85"/>
      <c r="D167" s="86"/>
      <c r="E167" s="52"/>
      <c r="F167" s="52"/>
      <c r="G167" s="52"/>
      <c r="H167" s="52"/>
      <c r="I167" s="52"/>
      <c r="J167" s="54"/>
      <c r="K167" s="52"/>
      <c r="L167" s="52"/>
      <c r="M167" s="52"/>
      <c r="N167" s="52"/>
      <c r="O167" s="52"/>
    </row>
    <row r="168" spans="2:15" x14ac:dyDescent="0.25">
      <c r="B168" s="85"/>
      <c r="D168" s="86"/>
      <c r="E168" s="52"/>
      <c r="F168" s="52"/>
      <c r="G168" s="52"/>
      <c r="H168" s="52"/>
      <c r="I168" s="52"/>
      <c r="J168" s="54"/>
      <c r="K168" s="52"/>
      <c r="L168" s="52"/>
      <c r="M168" s="52"/>
      <c r="N168" s="52"/>
      <c r="O168" s="52"/>
    </row>
    <row r="169" spans="2:15" x14ac:dyDescent="0.25">
      <c r="B169" s="85"/>
      <c r="D169" s="86"/>
      <c r="E169" s="52"/>
      <c r="F169" s="52"/>
      <c r="G169" s="52"/>
      <c r="H169" s="52"/>
      <c r="I169" s="52"/>
      <c r="J169" s="54"/>
      <c r="K169" s="52"/>
      <c r="L169" s="52"/>
      <c r="M169" s="52"/>
      <c r="N169" s="52"/>
      <c r="O169" s="52"/>
    </row>
    <row r="170" spans="2:15" x14ac:dyDescent="0.25">
      <c r="B170" s="85"/>
      <c r="D170" s="86"/>
      <c r="E170" s="52"/>
      <c r="F170" s="52"/>
      <c r="G170" s="52"/>
      <c r="H170" s="52"/>
      <c r="I170" s="52"/>
      <c r="J170" s="54"/>
      <c r="K170" s="52"/>
      <c r="L170" s="52"/>
      <c r="M170" s="52"/>
      <c r="N170" s="52"/>
      <c r="O170" s="52"/>
    </row>
    <row r="171" spans="2:15" x14ac:dyDescent="0.25">
      <c r="B171" s="85"/>
      <c r="D171" s="86"/>
      <c r="E171" s="52"/>
      <c r="F171" s="52"/>
      <c r="G171" s="52"/>
      <c r="H171" s="52"/>
      <c r="I171" s="52"/>
      <c r="J171" s="54"/>
      <c r="K171" s="52"/>
      <c r="L171" s="52"/>
      <c r="M171" s="52"/>
      <c r="N171" s="52"/>
      <c r="O171" s="52"/>
    </row>
    <row r="172" spans="2:15" x14ac:dyDescent="0.25">
      <c r="B172" s="85"/>
      <c r="D172" s="86"/>
      <c r="E172" s="52"/>
      <c r="F172" s="52"/>
      <c r="G172" s="52"/>
      <c r="H172" s="52"/>
      <c r="I172" s="52"/>
      <c r="J172" s="54"/>
      <c r="K172" s="52"/>
      <c r="L172" s="52"/>
      <c r="M172" s="52"/>
      <c r="N172" s="52"/>
      <c r="O172" s="52"/>
    </row>
    <row r="173" spans="2:15" x14ac:dyDescent="0.25">
      <c r="B173" s="85"/>
      <c r="D173" s="86"/>
      <c r="E173" s="52"/>
      <c r="F173" s="52"/>
      <c r="G173" s="52"/>
      <c r="H173" s="52"/>
      <c r="I173" s="52"/>
      <c r="J173" s="54"/>
      <c r="K173" s="52"/>
      <c r="L173" s="52"/>
      <c r="M173" s="52"/>
      <c r="N173" s="52"/>
      <c r="O173" s="52"/>
    </row>
    <row r="174" spans="2:15" x14ac:dyDescent="0.25">
      <c r="B174" s="85"/>
      <c r="D174" s="86"/>
      <c r="E174" s="52"/>
      <c r="F174" s="52"/>
      <c r="G174" s="52"/>
      <c r="H174" s="52"/>
      <c r="I174" s="52"/>
      <c r="J174" s="54"/>
      <c r="K174" s="52"/>
      <c r="L174" s="52"/>
      <c r="M174" s="52"/>
      <c r="N174" s="52"/>
      <c r="O174" s="52"/>
    </row>
    <row r="175" spans="2:15" x14ac:dyDescent="0.25">
      <c r="B175" s="85"/>
      <c r="D175" s="86"/>
      <c r="E175" s="52"/>
      <c r="F175" s="52"/>
      <c r="G175" s="52"/>
      <c r="H175" s="52"/>
      <c r="I175" s="52"/>
      <c r="J175" s="54"/>
      <c r="K175" s="52"/>
      <c r="L175" s="52"/>
      <c r="M175" s="52"/>
      <c r="N175" s="52"/>
      <c r="O175" s="52"/>
    </row>
    <row r="176" spans="2:15" x14ac:dyDescent="0.25">
      <c r="B176" s="85"/>
      <c r="D176" s="86"/>
      <c r="E176" s="52"/>
      <c r="F176" s="52"/>
      <c r="G176" s="52"/>
      <c r="H176" s="52"/>
      <c r="I176" s="52"/>
      <c r="J176" s="54"/>
      <c r="K176" s="52"/>
      <c r="L176" s="52"/>
      <c r="M176" s="52"/>
      <c r="N176" s="52"/>
      <c r="O176" s="52"/>
    </row>
    <row r="177" spans="2:15" x14ac:dyDescent="0.25">
      <c r="B177" s="85"/>
      <c r="D177" s="86"/>
      <c r="E177" s="52"/>
      <c r="F177" s="52"/>
      <c r="G177" s="52"/>
      <c r="H177" s="52"/>
      <c r="I177" s="52"/>
      <c r="J177" s="54"/>
      <c r="K177" s="52"/>
      <c r="L177" s="52"/>
      <c r="M177" s="52"/>
      <c r="N177" s="52"/>
      <c r="O177" s="52"/>
    </row>
    <row r="178" spans="2:15" x14ac:dyDescent="0.25">
      <c r="B178" s="85"/>
      <c r="D178" s="86"/>
      <c r="E178" s="52"/>
      <c r="F178" s="52"/>
      <c r="G178" s="52"/>
      <c r="H178" s="52"/>
      <c r="I178" s="52"/>
      <c r="J178" s="54"/>
      <c r="K178" s="52"/>
      <c r="L178" s="52"/>
      <c r="M178" s="52"/>
      <c r="N178" s="52"/>
      <c r="O178" s="52"/>
    </row>
    <row r="179" spans="2:15" x14ac:dyDescent="0.25">
      <c r="B179" s="85"/>
      <c r="D179" s="86"/>
      <c r="E179" s="52"/>
      <c r="F179" s="52"/>
      <c r="G179" s="52"/>
      <c r="H179" s="52"/>
      <c r="I179" s="52"/>
      <c r="J179" s="54"/>
      <c r="K179" s="52"/>
      <c r="L179" s="52"/>
      <c r="M179" s="52"/>
      <c r="N179" s="52"/>
      <c r="O179" s="52"/>
    </row>
    <row r="180" spans="2:15" x14ac:dyDescent="0.25">
      <c r="B180" s="85"/>
      <c r="D180" s="86"/>
      <c r="E180" s="52"/>
      <c r="F180" s="52"/>
      <c r="G180" s="52"/>
      <c r="H180" s="52"/>
      <c r="I180" s="52"/>
      <c r="J180" s="54"/>
      <c r="K180" s="52"/>
      <c r="L180" s="52"/>
      <c r="M180" s="52"/>
      <c r="N180" s="52"/>
      <c r="O180" s="52"/>
    </row>
    <row r="181" spans="2:15" x14ac:dyDescent="0.25">
      <c r="B181" s="85"/>
      <c r="D181" s="86"/>
      <c r="E181" s="52"/>
      <c r="F181" s="52"/>
      <c r="G181" s="52"/>
      <c r="H181" s="52"/>
      <c r="I181" s="52"/>
      <c r="J181" s="54"/>
      <c r="K181" s="52"/>
      <c r="L181" s="52"/>
      <c r="M181" s="52"/>
      <c r="N181" s="52"/>
      <c r="O181" s="52"/>
    </row>
    <row r="182" spans="2:15" x14ac:dyDescent="0.25">
      <c r="B182" s="85"/>
      <c r="D182" s="86"/>
      <c r="E182" s="52"/>
      <c r="F182" s="52"/>
      <c r="G182" s="52"/>
      <c r="H182" s="52"/>
      <c r="I182" s="52"/>
      <c r="J182" s="54"/>
      <c r="K182" s="52"/>
      <c r="L182" s="52"/>
      <c r="M182" s="52"/>
      <c r="N182" s="52"/>
      <c r="O182" s="52"/>
    </row>
    <row r="183" spans="2:15" x14ac:dyDescent="0.25">
      <c r="B183" s="85"/>
      <c r="D183" s="86"/>
      <c r="E183" s="52"/>
      <c r="F183" s="52"/>
      <c r="G183" s="52"/>
      <c r="H183" s="52"/>
      <c r="I183" s="52"/>
      <c r="J183" s="54"/>
      <c r="K183" s="52"/>
      <c r="L183" s="52"/>
      <c r="M183" s="52"/>
      <c r="N183" s="52"/>
      <c r="O183" s="52"/>
    </row>
    <row r="184" spans="2:15" x14ac:dyDescent="0.25">
      <c r="B184" s="85"/>
      <c r="D184" s="86"/>
      <c r="E184" s="52"/>
      <c r="F184" s="52"/>
      <c r="G184" s="52"/>
      <c r="H184" s="52"/>
      <c r="I184" s="52"/>
      <c r="J184" s="54"/>
      <c r="K184" s="52"/>
      <c r="L184" s="52"/>
      <c r="M184" s="52"/>
      <c r="N184" s="52"/>
      <c r="O184" s="52"/>
    </row>
    <row r="185" spans="2:15" x14ac:dyDescent="0.25">
      <c r="B185" s="85"/>
      <c r="D185" s="86"/>
      <c r="E185" s="52"/>
      <c r="F185" s="52"/>
      <c r="G185" s="52"/>
      <c r="H185" s="52"/>
      <c r="I185" s="52"/>
      <c r="J185" s="54"/>
      <c r="K185" s="52"/>
      <c r="L185" s="52"/>
      <c r="M185" s="52"/>
      <c r="N185" s="52"/>
      <c r="O185" s="52"/>
    </row>
    <row r="186" spans="2:15" x14ac:dyDescent="0.25">
      <c r="B186" s="85"/>
      <c r="D186" s="86"/>
      <c r="E186" s="52"/>
      <c r="F186" s="52"/>
      <c r="G186" s="52"/>
      <c r="H186" s="52"/>
      <c r="I186" s="52"/>
      <c r="J186" s="54"/>
      <c r="K186" s="52"/>
      <c r="L186" s="52"/>
      <c r="M186" s="52"/>
      <c r="N186" s="52"/>
      <c r="O186" s="52"/>
    </row>
    <row r="187" spans="2:15" x14ac:dyDescent="0.25">
      <c r="B187" s="85"/>
      <c r="D187" s="86"/>
      <c r="E187" s="52"/>
      <c r="F187" s="52"/>
      <c r="G187" s="52"/>
      <c r="H187" s="52"/>
      <c r="I187" s="52"/>
      <c r="J187" s="54"/>
      <c r="K187" s="52"/>
      <c r="L187" s="52"/>
      <c r="M187" s="52"/>
      <c r="N187" s="52"/>
      <c r="O187" s="52"/>
    </row>
    <row r="188" spans="2:15" x14ac:dyDescent="0.25">
      <c r="B188" s="85"/>
      <c r="D188" s="86"/>
      <c r="E188" s="52"/>
      <c r="F188" s="52"/>
      <c r="G188" s="52"/>
      <c r="H188" s="52"/>
      <c r="I188" s="52"/>
      <c r="J188" s="54"/>
      <c r="K188" s="52"/>
      <c r="L188" s="52"/>
      <c r="M188" s="52"/>
      <c r="N188" s="52"/>
      <c r="O188" s="52"/>
    </row>
    <row r="189" spans="2:15" x14ac:dyDescent="0.25">
      <c r="B189" s="85"/>
      <c r="D189" s="86"/>
      <c r="E189" s="52"/>
      <c r="F189" s="52"/>
      <c r="G189" s="52"/>
      <c r="H189" s="52"/>
      <c r="I189" s="52"/>
      <c r="J189" s="54"/>
      <c r="K189" s="52"/>
      <c r="L189" s="52"/>
      <c r="M189" s="52"/>
      <c r="N189" s="52"/>
      <c r="O189" s="52"/>
    </row>
    <row r="190" spans="2:15" x14ac:dyDescent="0.25">
      <c r="B190" s="85"/>
      <c r="D190" s="86"/>
      <c r="E190" s="52"/>
      <c r="F190" s="52"/>
      <c r="G190" s="52"/>
      <c r="H190" s="52"/>
      <c r="I190" s="52"/>
      <c r="J190" s="54"/>
      <c r="K190" s="52"/>
      <c r="L190" s="52"/>
      <c r="M190" s="52"/>
      <c r="N190" s="52"/>
      <c r="O190" s="52"/>
    </row>
    <row r="191" spans="2:15" x14ac:dyDescent="0.25">
      <c r="B191" s="85"/>
      <c r="D191" s="86"/>
      <c r="E191" s="52"/>
      <c r="F191" s="52"/>
      <c r="G191" s="52"/>
      <c r="H191" s="52"/>
      <c r="I191" s="52"/>
      <c r="J191" s="54"/>
      <c r="K191" s="52"/>
      <c r="L191" s="52"/>
      <c r="M191" s="52"/>
      <c r="N191" s="52"/>
      <c r="O191" s="52"/>
    </row>
    <row r="192" spans="2:15" x14ac:dyDescent="0.25">
      <c r="B192" s="85"/>
      <c r="D192" s="86"/>
      <c r="E192" s="52"/>
      <c r="F192" s="52"/>
      <c r="G192" s="52"/>
      <c r="H192" s="52"/>
      <c r="I192" s="52"/>
      <c r="J192" s="54"/>
      <c r="K192" s="52"/>
      <c r="L192" s="52"/>
      <c r="M192" s="52"/>
      <c r="N192" s="52"/>
      <c r="O192" s="52"/>
    </row>
    <row r="193" spans="2:15" x14ac:dyDescent="0.25">
      <c r="B193" s="85"/>
      <c r="D193" s="86"/>
      <c r="E193" s="52"/>
      <c r="F193" s="52"/>
      <c r="G193" s="52"/>
      <c r="H193" s="52"/>
      <c r="I193" s="52"/>
      <c r="J193" s="54"/>
      <c r="K193" s="52"/>
      <c r="L193" s="52"/>
      <c r="M193" s="52"/>
      <c r="N193" s="52"/>
      <c r="O193" s="52"/>
    </row>
    <row r="194" spans="2:15" x14ac:dyDescent="0.25">
      <c r="B194" s="85"/>
      <c r="D194" s="86"/>
      <c r="E194" s="52"/>
      <c r="F194" s="52"/>
      <c r="G194" s="52"/>
      <c r="H194" s="52"/>
      <c r="I194" s="52"/>
      <c r="J194" s="54"/>
      <c r="K194" s="52"/>
      <c r="L194" s="52"/>
      <c r="M194" s="52"/>
      <c r="N194" s="52"/>
      <c r="O194" s="52"/>
    </row>
    <row r="195" spans="2:15" x14ac:dyDescent="0.25">
      <c r="B195" s="85"/>
      <c r="D195" s="86"/>
      <c r="E195" s="52"/>
      <c r="F195" s="52"/>
      <c r="G195" s="52"/>
      <c r="H195" s="52"/>
      <c r="I195" s="52"/>
      <c r="J195" s="54"/>
      <c r="K195" s="52"/>
      <c r="L195" s="52"/>
      <c r="M195" s="52"/>
      <c r="N195" s="52"/>
      <c r="O195" s="52"/>
    </row>
    <row r="196" spans="2:15" x14ac:dyDescent="0.25">
      <c r="B196" s="85"/>
      <c r="D196" s="86"/>
      <c r="E196" s="52"/>
      <c r="F196" s="52"/>
      <c r="G196" s="52"/>
      <c r="H196" s="52"/>
      <c r="I196" s="52"/>
      <c r="J196" s="54"/>
      <c r="K196" s="52"/>
      <c r="L196" s="52"/>
      <c r="M196" s="52"/>
      <c r="N196" s="52"/>
      <c r="O196" s="52"/>
    </row>
    <row r="197" spans="2:15" x14ac:dyDescent="0.25">
      <c r="B197" s="85"/>
      <c r="D197" s="86"/>
      <c r="E197" s="52"/>
      <c r="F197" s="52"/>
      <c r="G197" s="52"/>
      <c r="H197" s="52"/>
      <c r="I197" s="52"/>
      <c r="J197" s="54"/>
      <c r="K197" s="52"/>
      <c r="L197" s="52"/>
      <c r="M197" s="52"/>
      <c r="N197" s="52"/>
      <c r="O197" s="52"/>
    </row>
    <row r="198" spans="2:15" x14ac:dyDescent="0.25">
      <c r="B198" s="85"/>
      <c r="D198" s="86"/>
      <c r="E198" s="52"/>
      <c r="F198" s="52"/>
      <c r="G198" s="52"/>
      <c r="H198" s="52"/>
      <c r="I198" s="52"/>
      <c r="J198" s="54"/>
      <c r="K198" s="52"/>
      <c r="L198" s="52"/>
      <c r="M198" s="52"/>
      <c r="N198" s="52"/>
      <c r="O198" s="52"/>
    </row>
    <row r="199" spans="2:15" x14ac:dyDescent="0.25">
      <c r="B199" s="85"/>
      <c r="D199" s="86"/>
      <c r="E199" s="52"/>
      <c r="F199" s="52"/>
      <c r="G199" s="52"/>
      <c r="H199" s="52"/>
      <c r="I199" s="52"/>
      <c r="J199" s="54"/>
      <c r="K199" s="52"/>
      <c r="L199" s="52"/>
      <c r="M199" s="52"/>
      <c r="N199" s="52"/>
      <c r="O199" s="52"/>
    </row>
    <row r="200" spans="2:15" x14ac:dyDescent="0.25">
      <c r="B200" s="85"/>
      <c r="D200" s="86"/>
      <c r="E200" s="52"/>
      <c r="F200" s="52"/>
      <c r="G200" s="52"/>
      <c r="H200" s="52"/>
      <c r="I200" s="52"/>
      <c r="J200" s="54"/>
      <c r="K200" s="52"/>
      <c r="L200" s="52"/>
      <c r="M200" s="52"/>
      <c r="N200" s="52"/>
      <c r="O200" s="52"/>
    </row>
    <row r="201" spans="2:15" x14ac:dyDescent="0.25">
      <c r="B201" s="85"/>
      <c r="D201" s="86"/>
      <c r="E201" s="52"/>
      <c r="F201" s="52"/>
      <c r="G201" s="52"/>
      <c r="H201" s="52"/>
      <c r="I201" s="52"/>
      <c r="J201" s="54"/>
      <c r="K201" s="52"/>
      <c r="L201" s="52"/>
      <c r="M201" s="52"/>
      <c r="N201" s="52"/>
      <c r="O201" s="52"/>
    </row>
    <row r="202" spans="2:15" x14ac:dyDescent="0.25">
      <c r="B202" s="85"/>
      <c r="D202" s="86"/>
      <c r="E202" s="52"/>
      <c r="F202" s="52"/>
      <c r="G202" s="52"/>
      <c r="H202" s="52"/>
      <c r="I202" s="52"/>
      <c r="J202" s="54"/>
      <c r="K202" s="52"/>
      <c r="L202" s="52"/>
      <c r="M202" s="52"/>
      <c r="N202" s="52"/>
      <c r="O202" s="52"/>
    </row>
    <row r="203" spans="2:15" x14ac:dyDescent="0.25">
      <c r="B203" s="85"/>
      <c r="D203" s="86"/>
      <c r="E203" s="52"/>
      <c r="F203" s="52"/>
      <c r="G203" s="52"/>
      <c r="H203" s="52"/>
      <c r="I203" s="52"/>
      <c r="J203" s="54"/>
      <c r="K203" s="52"/>
      <c r="L203" s="52"/>
      <c r="M203" s="52"/>
      <c r="N203" s="52"/>
      <c r="O203" s="52"/>
    </row>
    <row r="204" spans="2:15" x14ac:dyDescent="0.25">
      <c r="B204" s="85"/>
      <c r="D204" s="86"/>
      <c r="E204" s="52"/>
      <c r="F204" s="52"/>
      <c r="G204" s="52"/>
      <c r="H204" s="52"/>
      <c r="I204" s="52"/>
      <c r="J204" s="54"/>
      <c r="K204" s="52"/>
      <c r="L204" s="52"/>
      <c r="M204" s="52"/>
      <c r="N204" s="52"/>
      <c r="O204" s="52"/>
    </row>
    <row r="205" spans="2:15" x14ac:dyDescent="0.25">
      <c r="B205" s="85"/>
      <c r="D205" s="86"/>
      <c r="E205" s="52"/>
      <c r="F205" s="52"/>
      <c r="G205" s="52"/>
      <c r="H205" s="52"/>
      <c r="I205" s="52"/>
      <c r="J205" s="54"/>
      <c r="K205" s="52"/>
      <c r="L205" s="52"/>
      <c r="M205" s="52"/>
      <c r="N205" s="52"/>
      <c r="O205" s="52"/>
    </row>
    <row r="206" spans="2:15" x14ac:dyDescent="0.25">
      <c r="B206" s="85"/>
      <c r="D206" s="86"/>
      <c r="E206" s="52"/>
      <c r="F206" s="52"/>
      <c r="G206" s="52"/>
      <c r="H206" s="52"/>
      <c r="I206" s="52"/>
      <c r="J206" s="54"/>
      <c r="K206" s="52"/>
      <c r="L206" s="52"/>
      <c r="M206" s="52"/>
      <c r="N206" s="52"/>
      <c r="O206" s="52"/>
    </row>
    <row r="207" spans="2:15" x14ac:dyDescent="0.25">
      <c r="B207" s="85"/>
      <c r="D207" s="86"/>
      <c r="E207" s="52"/>
      <c r="F207" s="52"/>
      <c r="G207" s="52"/>
      <c r="H207" s="52"/>
      <c r="I207" s="52"/>
      <c r="J207" s="54"/>
      <c r="K207" s="52"/>
      <c r="L207" s="52"/>
      <c r="M207" s="52"/>
      <c r="N207" s="52"/>
      <c r="O207" s="52"/>
    </row>
    <row r="208" spans="2:15" x14ac:dyDescent="0.25">
      <c r="B208" s="85"/>
      <c r="D208" s="86"/>
      <c r="E208" s="52"/>
      <c r="F208" s="52"/>
      <c r="G208" s="52"/>
      <c r="H208" s="52"/>
      <c r="I208" s="52"/>
      <c r="J208" s="54"/>
      <c r="K208" s="52"/>
      <c r="L208" s="52"/>
      <c r="M208" s="52"/>
      <c r="N208" s="52"/>
      <c r="O208" s="52"/>
    </row>
    <row r="209" spans="2:15" x14ac:dyDescent="0.25">
      <c r="B209" s="85"/>
      <c r="D209" s="86"/>
      <c r="E209" s="52"/>
      <c r="F209" s="52"/>
      <c r="G209" s="52"/>
      <c r="H209" s="52"/>
      <c r="I209" s="52"/>
      <c r="J209" s="54"/>
      <c r="K209" s="52"/>
      <c r="L209" s="52"/>
      <c r="M209" s="52"/>
      <c r="N209" s="52"/>
      <c r="O209" s="52"/>
    </row>
    <row r="210" spans="2:15" x14ac:dyDescent="0.25">
      <c r="B210" s="85"/>
      <c r="D210" s="86"/>
      <c r="E210" s="52"/>
      <c r="F210" s="52"/>
      <c r="G210" s="52"/>
      <c r="H210" s="52"/>
      <c r="I210" s="52"/>
      <c r="J210" s="54"/>
      <c r="K210" s="52"/>
      <c r="L210" s="52"/>
      <c r="M210" s="52"/>
      <c r="N210" s="52"/>
      <c r="O210" s="52"/>
    </row>
    <row r="211" spans="2:15" x14ac:dyDescent="0.25">
      <c r="B211" s="85"/>
      <c r="D211" s="86"/>
      <c r="E211" s="52"/>
      <c r="F211" s="52"/>
      <c r="G211" s="52"/>
      <c r="H211" s="52"/>
      <c r="I211" s="52"/>
      <c r="J211" s="54"/>
      <c r="K211" s="52"/>
      <c r="L211" s="52"/>
      <c r="M211" s="52"/>
      <c r="N211" s="52"/>
      <c r="O211" s="52"/>
    </row>
    <row r="212" spans="2:15" x14ac:dyDescent="0.25">
      <c r="B212" s="85"/>
      <c r="D212" s="86"/>
      <c r="E212" s="52"/>
      <c r="F212" s="52"/>
      <c r="G212" s="52"/>
      <c r="H212" s="52"/>
      <c r="I212" s="52"/>
      <c r="J212" s="54"/>
      <c r="K212" s="52"/>
      <c r="L212" s="52"/>
      <c r="M212" s="52"/>
      <c r="N212" s="52"/>
      <c r="O212" s="52"/>
    </row>
    <row r="213" spans="2:15" x14ac:dyDescent="0.25">
      <c r="B213" s="85"/>
      <c r="D213" s="86"/>
      <c r="E213" s="52"/>
      <c r="F213" s="52"/>
      <c r="G213" s="52"/>
      <c r="H213" s="52"/>
      <c r="I213" s="52"/>
      <c r="J213" s="54"/>
      <c r="K213" s="52"/>
      <c r="L213" s="52"/>
      <c r="M213" s="52"/>
      <c r="N213" s="52"/>
      <c r="O213" s="52"/>
    </row>
    <row r="214" spans="2:15" x14ac:dyDescent="0.25">
      <c r="B214" s="85"/>
      <c r="D214" s="86"/>
      <c r="E214" s="52"/>
      <c r="F214" s="52"/>
      <c r="G214" s="52"/>
      <c r="H214" s="52"/>
      <c r="I214" s="52"/>
      <c r="J214" s="54"/>
      <c r="K214" s="52"/>
      <c r="L214" s="52"/>
      <c r="M214" s="52"/>
      <c r="N214" s="52"/>
      <c r="O214" s="52"/>
    </row>
    <row r="215" spans="2:15" x14ac:dyDescent="0.25">
      <c r="B215" s="85"/>
      <c r="D215" s="86"/>
      <c r="E215" s="52"/>
      <c r="F215" s="52"/>
      <c r="G215" s="52"/>
      <c r="H215" s="52"/>
      <c r="I215" s="52"/>
      <c r="J215" s="54"/>
      <c r="K215" s="52"/>
      <c r="L215" s="52"/>
      <c r="M215" s="52"/>
      <c r="N215" s="52"/>
      <c r="O215" s="52"/>
    </row>
    <row r="216" spans="2:15" x14ac:dyDescent="0.25">
      <c r="B216" s="85"/>
      <c r="D216" s="86"/>
      <c r="E216" s="52"/>
      <c r="F216" s="52"/>
      <c r="G216" s="52"/>
      <c r="H216" s="52"/>
      <c r="I216" s="52"/>
      <c r="J216" s="54"/>
      <c r="K216" s="52"/>
      <c r="L216" s="52"/>
      <c r="M216" s="52"/>
      <c r="N216" s="52"/>
      <c r="O216" s="52"/>
    </row>
    <row r="217" spans="2:15" x14ac:dyDescent="0.25">
      <c r="B217" s="85"/>
      <c r="D217" s="86"/>
      <c r="E217" s="52"/>
      <c r="F217" s="52"/>
      <c r="G217" s="52"/>
      <c r="H217" s="52"/>
      <c r="I217" s="52"/>
      <c r="J217" s="54"/>
      <c r="K217" s="52"/>
      <c r="L217" s="52"/>
      <c r="M217" s="52"/>
      <c r="N217" s="52"/>
      <c r="O217" s="52"/>
    </row>
    <row r="218" spans="2:15" x14ac:dyDescent="0.25">
      <c r="B218" s="85"/>
      <c r="D218" s="86"/>
      <c r="E218" s="52"/>
      <c r="F218" s="52"/>
      <c r="G218" s="52"/>
      <c r="H218" s="52"/>
      <c r="I218" s="52"/>
      <c r="J218" s="54"/>
      <c r="K218" s="52"/>
      <c r="L218" s="52"/>
      <c r="M218" s="52"/>
      <c r="N218" s="52"/>
      <c r="O218" s="52"/>
    </row>
    <row r="219" spans="2:15" x14ac:dyDescent="0.25">
      <c r="B219" s="85"/>
      <c r="D219" s="86"/>
      <c r="E219" s="52"/>
      <c r="F219" s="52"/>
      <c r="G219" s="52"/>
      <c r="H219" s="52"/>
      <c r="I219" s="52"/>
      <c r="J219" s="54"/>
      <c r="K219" s="52"/>
      <c r="L219" s="52"/>
      <c r="M219" s="52"/>
      <c r="N219" s="52"/>
      <c r="O219" s="52"/>
    </row>
    <row r="220" spans="2:15" x14ac:dyDescent="0.25">
      <c r="B220" s="85"/>
      <c r="D220" s="86"/>
      <c r="E220" s="52"/>
      <c r="F220" s="52"/>
      <c r="G220" s="52"/>
      <c r="H220" s="52"/>
      <c r="I220" s="52"/>
      <c r="J220" s="54"/>
      <c r="K220" s="52"/>
      <c r="L220" s="52"/>
      <c r="M220" s="52"/>
      <c r="N220" s="52"/>
      <c r="O220" s="52"/>
    </row>
    <row r="221" spans="2:15" x14ac:dyDescent="0.25">
      <c r="B221" s="85"/>
      <c r="D221" s="86"/>
      <c r="E221" s="52"/>
      <c r="F221" s="52"/>
      <c r="G221" s="52"/>
      <c r="H221" s="52"/>
      <c r="I221" s="52"/>
      <c r="J221" s="54"/>
      <c r="K221" s="52"/>
      <c r="L221" s="52"/>
      <c r="M221" s="52"/>
      <c r="N221" s="52"/>
      <c r="O221" s="52"/>
    </row>
    <row r="222" spans="2:15" x14ac:dyDescent="0.25">
      <c r="B222" s="85"/>
      <c r="D222" s="86"/>
      <c r="E222" s="52"/>
      <c r="F222" s="52"/>
      <c r="G222" s="52"/>
      <c r="H222" s="52"/>
      <c r="I222" s="52"/>
      <c r="J222" s="54"/>
      <c r="K222" s="52"/>
      <c r="L222" s="52"/>
      <c r="M222" s="52"/>
      <c r="N222" s="52"/>
      <c r="O222" s="52"/>
    </row>
    <row r="223" spans="2:15" x14ac:dyDescent="0.25">
      <c r="B223" s="85"/>
      <c r="D223" s="86"/>
      <c r="E223" s="52"/>
      <c r="F223" s="52"/>
      <c r="G223" s="52"/>
      <c r="H223" s="52"/>
      <c r="I223" s="52"/>
      <c r="J223" s="54"/>
      <c r="K223" s="52"/>
      <c r="L223" s="52"/>
      <c r="M223" s="52"/>
      <c r="N223" s="52"/>
      <c r="O223" s="52"/>
    </row>
    <row r="224" spans="2:15" x14ac:dyDescent="0.25">
      <c r="B224" s="85"/>
      <c r="D224" s="86"/>
      <c r="E224" s="52"/>
      <c r="F224" s="52"/>
      <c r="G224" s="52"/>
      <c r="H224" s="52"/>
      <c r="I224" s="52"/>
      <c r="J224" s="54"/>
      <c r="K224" s="52"/>
      <c r="L224" s="52"/>
      <c r="M224" s="52"/>
      <c r="N224" s="52"/>
      <c r="O224" s="52"/>
    </row>
    <row r="225" spans="2:15" x14ac:dyDescent="0.25">
      <c r="B225" s="85"/>
      <c r="D225" s="86"/>
      <c r="E225" s="52"/>
      <c r="F225" s="52"/>
      <c r="G225" s="52"/>
      <c r="H225" s="52"/>
      <c r="I225" s="52"/>
      <c r="J225" s="54"/>
      <c r="K225" s="52"/>
      <c r="L225" s="52"/>
      <c r="M225" s="52"/>
      <c r="N225" s="52"/>
      <c r="O225" s="52"/>
    </row>
    <row r="226" spans="2:15" x14ac:dyDescent="0.25">
      <c r="B226" s="85"/>
      <c r="D226" s="86"/>
      <c r="E226" s="52"/>
      <c r="F226" s="52"/>
      <c r="G226" s="52"/>
      <c r="H226" s="52"/>
      <c r="I226" s="52"/>
      <c r="J226" s="54"/>
      <c r="K226" s="52"/>
      <c r="L226" s="52"/>
      <c r="M226" s="52"/>
      <c r="N226" s="52"/>
      <c r="O226" s="52"/>
    </row>
    <row r="227" spans="2:15" x14ac:dyDescent="0.25">
      <c r="B227" s="85"/>
      <c r="D227" s="86"/>
      <c r="E227" s="52"/>
      <c r="F227" s="52"/>
      <c r="G227" s="52"/>
      <c r="H227" s="52"/>
      <c r="I227" s="52"/>
      <c r="J227" s="54"/>
      <c r="K227" s="52"/>
      <c r="L227" s="52"/>
      <c r="M227" s="52"/>
      <c r="N227" s="52"/>
      <c r="O227" s="52"/>
    </row>
    <row r="228" spans="2:15" x14ac:dyDescent="0.25">
      <c r="B228" s="85"/>
      <c r="D228" s="86"/>
      <c r="E228" s="52"/>
      <c r="F228" s="52"/>
      <c r="G228" s="52"/>
      <c r="H228" s="52"/>
      <c r="I228" s="52"/>
      <c r="J228" s="54"/>
      <c r="K228" s="52"/>
      <c r="L228" s="52"/>
      <c r="M228" s="52"/>
      <c r="N228" s="52"/>
      <c r="O228" s="52"/>
    </row>
    <row r="229" spans="2:15" x14ac:dyDescent="0.25">
      <c r="B229" s="85"/>
      <c r="D229" s="86"/>
      <c r="E229" s="52"/>
      <c r="F229" s="52"/>
      <c r="G229" s="52"/>
      <c r="H229" s="52"/>
      <c r="I229" s="52"/>
      <c r="J229" s="54"/>
      <c r="K229" s="52"/>
      <c r="L229" s="52"/>
      <c r="M229" s="52"/>
      <c r="N229" s="52"/>
      <c r="O229" s="52"/>
    </row>
    <row r="230" spans="2:15" x14ac:dyDescent="0.25">
      <c r="B230" s="85"/>
      <c r="D230" s="86"/>
      <c r="E230" s="52"/>
      <c r="F230" s="52"/>
      <c r="G230" s="52"/>
      <c r="H230" s="52"/>
      <c r="I230" s="52"/>
      <c r="J230" s="54"/>
      <c r="K230" s="52"/>
      <c r="L230" s="52"/>
      <c r="M230" s="52"/>
      <c r="N230" s="52"/>
      <c r="O230" s="52"/>
    </row>
    <row r="231" spans="2:15" x14ac:dyDescent="0.25">
      <c r="B231" s="85"/>
      <c r="D231" s="86"/>
      <c r="E231" s="52"/>
      <c r="F231" s="52"/>
      <c r="G231" s="52"/>
      <c r="H231" s="52"/>
      <c r="I231" s="52"/>
      <c r="J231" s="54"/>
      <c r="K231" s="52"/>
      <c r="L231" s="52"/>
      <c r="M231" s="52"/>
      <c r="N231" s="52"/>
      <c r="O231" s="52"/>
    </row>
    <row r="232" spans="2:15" x14ac:dyDescent="0.25">
      <c r="B232" s="85"/>
      <c r="D232" s="86"/>
      <c r="E232" s="52"/>
      <c r="F232" s="52"/>
      <c r="G232" s="52"/>
      <c r="H232" s="52"/>
      <c r="I232" s="52"/>
      <c r="J232" s="54"/>
      <c r="K232" s="52"/>
      <c r="L232" s="52"/>
      <c r="M232" s="52"/>
      <c r="N232" s="52"/>
      <c r="O232" s="52"/>
    </row>
    <row r="233" spans="2:15" x14ac:dyDescent="0.25">
      <c r="B233" s="85"/>
      <c r="D233" s="86"/>
      <c r="E233" s="52"/>
      <c r="F233" s="52"/>
      <c r="G233" s="52"/>
      <c r="H233" s="52"/>
      <c r="I233" s="52"/>
      <c r="J233" s="54"/>
      <c r="K233" s="52"/>
      <c r="L233" s="52"/>
      <c r="M233" s="52"/>
      <c r="N233" s="52"/>
      <c r="O233" s="52"/>
    </row>
    <row r="234" spans="2:15" x14ac:dyDescent="0.25">
      <c r="B234" s="85"/>
      <c r="D234" s="86"/>
      <c r="E234" s="52"/>
      <c r="F234" s="52"/>
      <c r="G234" s="52"/>
      <c r="H234" s="52"/>
      <c r="I234" s="52"/>
      <c r="J234" s="54"/>
      <c r="K234" s="52"/>
      <c r="L234" s="52"/>
      <c r="M234" s="52"/>
      <c r="N234" s="52"/>
      <c r="O234" s="52"/>
    </row>
    <row r="235" spans="2:15" x14ac:dyDescent="0.25">
      <c r="B235" s="85"/>
      <c r="D235" s="86"/>
      <c r="E235" s="52"/>
      <c r="F235" s="52"/>
      <c r="G235" s="52"/>
      <c r="H235" s="52"/>
      <c r="I235" s="52"/>
      <c r="J235" s="54"/>
      <c r="K235" s="52"/>
      <c r="L235" s="52"/>
      <c r="M235" s="52"/>
      <c r="N235" s="52"/>
      <c r="O235" s="52"/>
    </row>
    <row r="236" spans="2:15" x14ac:dyDescent="0.25">
      <c r="B236" s="85"/>
      <c r="D236" s="86"/>
      <c r="E236" s="52"/>
      <c r="F236" s="52"/>
      <c r="G236" s="52"/>
      <c r="H236" s="52"/>
      <c r="I236" s="52"/>
      <c r="J236" s="54"/>
      <c r="K236" s="52"/>
      <c r="L236" s="52"/>
      <c r="M236" s="52"/>
      <c r="N236" s="52"/>
      <c r="O236" s="52"/>
    </row>
    <row r="237" spans="2:15" x14ac:dyDescent="0.25">
      <c r="B237" s="85"/>
      <c r="D237" s="86"/>
      <c r="E237" s="52"/>
      <c r="F237" s="52"/>
      <c r="G237" s="52"/>
      <c r="H237" s="52"/>
      <c r="I237" s="52"/>
      <c r="J237" s="54"/>
      <c r="K237" s="52"/>
      <c r="L237" s="52"/>
      <c r="M237" s="52"/>
      <c r="N237" s="52"/>
      <c r="O237" s="52"/>
    </row>
    <row r="238" spans="2:15" x14ac:dyDescent="0.25">
      <c r="B238" s="85"/>
      <c r="D238" s="86"/>
      <c r="E238" s="52"/>
      <c r="F238" s="52"/>
      <c r="G238" s="52"/>
      <c r="H238" s="52"/>
      <c r="I238" s="52"/>
      <c r="J238" s="54"/>
      <c r="K238" s="52"/>
      <c r="L238" s="52"/>
      <c r="M238" s="52"/>
      <c r="N238" s="52"/>
      <c r="O238" s="52"/>
    </row>
    <row r="239" spans="2:15" x14ac:dyDescent="0.25">
      <c r="B239" s="85"/>
      <c r="D239" s="86"/>
      <c r="E239" s="52"/>
      <c r="F239" s="52"/>
      <c r="G239" s="52"/>
      <c r="H239" s="52"/>
      <c r="I239" s="52"/>
      <c r="J239" s="54"/>
      <c r="K239" s="52"/>
      <c r="L239" s="52"/>
      <c r="M239" s="52"/>
      <c r="N239" s="52"/>
      <c r="O239" s="52"/>
    </row>
    <row r="240" spans="2:15" x14ac:dyDescent="0.25">
      <c r="B240" s="85"/>
      <c r="D240" s="86"/>
      <c r="E240" s="52"/>
      <c r="F240" s="52"/>
      <c r="G240" s="52"/>
      <c r="H240" s="52"/>
      <c r="I240" s="52"/>
      <c r="J240" s="54"/>
      <c r="K240" s="52"/>
      <c r="L240" s="52"/>
      <c r="M240" s="52"/>
      <c r="N240" s="52"/>
      <c r="O240" s="52"/>
    </row>
    <row r="241" spans="2:15" x14ac:dyDescent="0.25">
      <c r="B241" s="85"/>
      <c r="D241" s="86"/>
      <c r="E241" s="52"/>
      <c r="F241" s="52"/>
      <c r="G241" s="52"/>
      <c r="H241" s="52"/>
      <c r="I241" s="52"/>
      <c r="J241" s="54"/>
      <c r="K241" s="52"/>
      <c r="L241" s="52"/>
      <c r="M241" s="52"/>
      <c r="N241" s="52"/>
      <c r="O241" s="52"/>
    </row>
    <row r="242" spans="2:15" x14ac:dyDescent="0.25">
      <c r="B242" s="85"/>
      <c r="D242" s="86"/>
      <c r="E242" s="52"/>
      <c r="F242" s="52"/>
      <c r="G242" s="52"/>
      <c r="H242" s="52"/>
      <c r="I242" s="52"/>
      <c r="J242" s="54"/>
      <c r="K242" s="52"/>
      <c r="L242" s="52"/>
      <c r="M242" s="52"/>
      <c r="N242" s="52"/>
      <c r="O242" s="52"/>
    </row>
    <row r="243" spans="2:15" x14ac:dyDescent="0.25">
      <c r="B243" s="85"/>
      <c r="D243" s="86"/>
      <c r="E243" s="52"/>
      <c r="F243" s="52"/>
      <c r="G243" s="52"/>
      <c r="H243" s="52"/>
      <c r="I243" s="52"/>
      <c r="J243" s="54"/>
      <c r="K243" s="52"/>
      <c r="L243" s="52"/>
      <c r="M243" s="52"/>
      <c r="N243" s="52"/>
      <c r="O243" s="52"/>
    </row>
    <row r="244" spans="2:15" x14ac:dyDescent="0.25">
      <c r="B244" s="85"/>
      <c r="D244" s="86"/>
      <c r="E244" s="52"/>
      <c r="F244" s="52"/>
      <c r="G244" s="52"/>
      <c r="H244" s="52"/>
      <c r="I244" s="52"/>
      <c r="J244" s="54"/>
      <c r="K244" s="52"/>
      <c r="L244" s="52"/>
      <c r="M244" s="52"/>
      <c r="N244" s="52"/>
      <c r="O244" s="52"/>
    </row>
    <row r="245" spans="2:15" x14ac:dyDescent="0.25">
      <c r="B245" s="85"/>
      <c r="D245" s="86"/>
      <c r="E245" s="52"/>
      <c r="F245" s="52"/>
      <c r="G245" s="52"/>
      <c r="H245" s="52"/>
      <c r="I245" s="52"/>
      <c r="J245" s="54"/>
      <c r="K245" s="52"/>
      <c r="L245" s="52"/>
      <c r="M245" s="52"/>
      <c r="N245" s="52"/>
      <c r="O245" s="52"/>
    </row>
    <row r="246" spans="2:15" x14ac:dyDescent="0.25">
      <c r="B246" s="85"/>
      <c r="D246" s="86"/>
      <c r="E246" s="52"/>
      <c r="F246" s="52"/>
      <c r="G246" s="52"/>
      <c r="H246" s="52"/>
      <c r="I246" s="52"/>
      <c r="J246" s="54"/>
      <c r="K246" s="52"/>
      <c r="L246" s="52"/>
      <c r="M246" s="52"/>
      <c r="N246" s="52"/>
      <c r="O246" s="52"/>
    </row>
    <row r="247" spans="2:15" x14ac:dyDescent="0.25">
      <c r="B247" s="85"/>
      <c r="D247" s="86"/>
      <c r="E247" s="52"/>
      <c r="F247" s="52"/>
      <c r="G247" s="52"/>
      <c r="H247" s="52"/>
      <c r="I247" s="52"/>
      <c r="J247" s="54"/>
      <c r="K247" s="52"/>
      <c r="L247" s="52"/>
      <c r="M247" s="52"/>
      <c r="N247" s="52"/>
      <c r="O247" s="52"/>
    </row>
    <row r="248" spans="2:15" x14ac:dyDescent="0.25">
      <c r="B248" s="85"/>
      <c r="D248" s="86"/>
      <c r="E248" s="52"/>
      <c r="F248" s="52"/>
      <c r="G248" s="52"/>
      <c r="H248" s="52"/>
      <c r="I248" s="52"/>
      <c r="J248" s="54"/>
      <c r="K248" s="52"/>
      <c r="L248" s="52"/>
      <c r="M248" s="52"/>
      <c r="N248" s="52"/>
      <c r="O248" s="52"/>
    </row>
    <row r="249" spans="2:15" x14ac:dyDescent="0.25">
      <c r="B249" s="85"/>
      <c r="D249" s="86"/>
      <c r="E249" s="52"/>
      <c r="F249" s="52"/>
      <c r="G249" s="52"/>
      <c r="H249" s="52"/>
      <c r="I249" s="52"/>
      <c r="J249" s="54"/>
      <c r="K249" s="52"/>
      <c r="L249" s="52"/>
      <c r="M249" s="52"/>
      <c r="N249" s="52"/>
      <c r="O249" s="52"/>
    </row>
    <row r="250" spans="2:15" x14ac:dyDescent="0.25">
      <c r="B250" s="85"/>
      <c r="D250" s="86"/>
      <c r="E250" s="52"/>
      <c r="F250" s="52"/>
      <c r="G250" s="52"/>
      <c r="H250" s="52"/>
      <c r="I250" s="52"/>
      <c r="J250" s="54"/>
      <c r="K250" s="52"/>
      <c r="L250" s="52"/>
      <c r="M250" s="52"/>
      <c r="N250" s="52"/>
      <c r="O250" s="52"/>
    </row>
    <row r="251" spans="2:15" x14ac:dyDescent="0.25">
      <c r="B251" s="85"/>
      <c r="D251" s="86"/>
      <c r="E251" s="52"/>
      <c r="F251" s="52"/>
      <c r="G251" s="52"/>
      <c r="H251" s="52"/>
      <c r="I251" s="52"/>
      <c r="J251" s="54"/>
      <c r="K251" s="52"/>
      <c r="L251" s="52"/>
      <c r="M251" s="52"/>
      <c r="N251" s="52"/>
      <c r="O251" s="52"/>
    </row>
    <row r="252" spans="2:15" x14ac:dyDescent="0.25">
      <c r="B252" s="85"/>
      <c r="D252" s="86"/>
      <c r="E252" s="52"/>
      <c r="F252" s="52"/>
      <c r="G252" s="52"/>
      <c r="H252" s="52"/>
      <c r="I252" s="52"/>
      <c r="J252" s="54"/>
      <c r="K252" s="52"/>
      <c r="L252" s="52"/>
      <c r="M252" s="52"/>
      <c r="N252" s="52"/>
      <c r="O252" s="52"/>
    </row>
    <row r="253" spans="2:15" x14ac:dyDescent="0.25">
      <c r="B253" s="85"/>
      <c r="D253" s="86"/>
      <c r="E253" s="52"/>
      <c r="F253" s="52"/>
      <c r="G253" s="52"/>
      <c r="H253" s="52"/>
      <c r="I253" s="52"/>
      <c r="J253" s="54"/>
      <c r="K253" s="52"/>
      <c r="L253" s="52"/>
      <c r="M253" s="52"/>
      <c r="N253" s="52"/>
      <c r="O253" s="52"/>
    </row>
    <row r="254" spans="2:15" x14ac:dyDescent="0.25">
      <c r="B254" s="85"/>
      <c r="D254" s="86"/>
      <c r="E254" s="52"/>
      <c r="F254" s="52"/>
      <c r="G254" s="52"/>
      <c r="H254" s="52"/>
      <c r="I254" s="52"/>
      <c r="J254" s="54"/>
      <c r="K254" s="52"/>
      <c r="L254" s="52"/>
      <c r="M254" s="52"/>
      <c r="N254" s="52"/>
      <c r="O254" s="52"/>
    </row>
    <row r="255" spans="2:15" x14ac:dyDescent="0.25">
      <c r="B255" s="85"/>
      <c r="D255" s="86"/>
      <c r="E255" s="52"/>
      <c r="F255" s="52"/>
      <c r="G255" s="52"/>
      <c r="H255" s="52"/>
      <c r="I255" s="52"/>
      <c r="J255" s="54"/>
      <c r="K255" s="52"/>
      <c r="L255" s="52"/>
      <c r="M255" s="52"/>
      <c r="N255" s="52"/>
      <c r="O255" s="52"/>
    </row>
    <row r="256" spans="2:15" x14ac:dyDescent="0.25">
      <c r="B256" s="85"/>
      <c r="D256" s="86"/>
      <c r="E256" s="52"/>
      <c r="F256" s="52"/>
      <c r="G256" s="52"/>
      <c r="H256" s="52"/>
      <c r="I256" s="52"/>
      <c r="J256" s="54"/>
      <c r="K256" s="52"/>
      <c r="L256" s="52"/>
      <c r="M256" s="52"/>
      <c r="N256" s="52"/>
      <c r="O256" s="52"/>
    </row>
    <row r="257" spans="2:15" x14ac:dyDescent="0.25">
      <c r="B257" s="85"/>
      <c r="D257" s="86"/>
      <c r="E257" s="52"/>
      <c r="F257" s="52"/>
      <c r="G257" s="52"/>
      <c r="H257" s="52"/>
      <c r="I257" s="52"/>
      <c r="J257" s="54"/>
      <c r="K257" s="52"/>
      <c r="L257" s="52"/>
      <c r="M257" s="52"/>
      <c r="N257" s="52"/>
      <c r="O257" s="52"/>
    </row>
    <row r="258" spans="2:15" x14ac:dyDescent="0.25">
      <c r="B258" s="85"/>
      <c r="D258" s="86"/>
      <c r="E258" s="52"/>
      <c r="F258" s="52"/>
      <c r="G258" s="52"/>
      <c r="H258" s="52"/>
      <c r="I258" s="52"/>
      <c r="J258" s="54"/>
      <c r="K258" s="52"/>
      <c r="L258" s="52"/>
      <c r="M258" s="52"/>
      <c r="N258" s="52"/>
      <c r="O258" s="52"/>
    </row>
    <row r="259" spans="2:15" x14ac:dyDescent="0.25">
      <c r="B259" s="85"/>
      <c r="D259" s="86"/>
      <c r="E259" s="52"/>
      <c r="F259" s="52"/>
      <c r="G259" s="52"/>
      <c r="H259" s="52"/>
      <c r="I259" s="52"/>
      <c r="J259" s="54"/>
      <c r="K259" s="52"/>
      <c r="L259" s="52"/>
      <c r="M259" s="52"/>
      <c r="N259" s="52"/>
      <c r="O259" s="52"/>
    </row>
    <row r="260" spans="2:15" x14ac:dyDescent="0.25">
      <c r="B260" s="85"/>
      <c r="D260" s="86"/>
      <c r="E260" s="52"/>
      <c r="F260" s="52"/>
      <c r="G260" s="52"/>
      <c r="H260" s="52"/>
      <c r="I260" s="52"/>
      <c r="J260" s="54"/>
      <c r="K260" s="52"/>
      <c r="L260" s="52"/>
      <c r="M260" s="52"/>
      <c r="N260" s="52"/>
      <c r="O260" s="52"/>
    </row>
    <row r="261" spans="2:15" x14ac:dyDescent="0.25">
      <c r="B261" s="85"/>
      <c r="D261" s="86"/>
      <c r="E261" s="52"/>
      <c r="F261" s="52"/>
      <c r="G261" s="52"/>
      <c r="H261" s="52"/>
      <c r="I261" s="52"/>
      <c r="J261" s="54"/>
      <c r="K261" s="52"/>
      <c r="L261" s="52"/>
      <c r="M261" s="52"/>
      <c r="N261" s="52"/>
      <c r="O261" s="52"/>
    </row>
    <row r="262" spans="2:15" x14ac:dyDescent="0.25">
      <c r="B262" s="85"/>
      <c r="D262" s="86"/>
      <c r="E262" s="52"/>
      <c r="F262" s="52"/>
      <c r="G262" s="52"/>
      <c r="H262" s="52"/>
      <c r="I262" s="52"/>
      <c r="J262" s="54"/>
      <c r="K262" s="52"/>
      <c r="L262" s="52"/>
      <c r="M262" s="52"/>
      <c r="N262" s="52"/>
      <c r="O262" s="52"/>
    </row>
    <row r="263" spans="2:15" x14ac:dyDescent="0.25">
      <c r="B263" s="85"/>
      <c r="D263" s="86"/>
      <c r="E263" s="52"/>
      <c r="F263" s="52"/>
      <c r="G263" s="52"/>
      <c r="H263" s="52"/>
      <c r="I263" s="52"/>
      <c r="J263" s="54"/>
      <c r="K263" s="52"/>
      <c r="L263" s="52"/>
      <c r="M263" s="52"/>
      <c r="N263" s="52"/>
      <c r="O263" s="52"/>
    </row>
    <row r="264" spans="2:15" x14ac:dyDescent="0.25">
      <c r="B264" s="85"/>
      <c r="D264" s="86"/>
      <c r="E264" s="52"/>
      <c r="F264" s="52"/>
      <c r="G264" s="52"/>
      <c r="H264" s="52"/>
      <c r="I264" s="52"/>
      <c r="J264" s="54"/>
      <c r="K264" s="52"/>
      <c r="L264" s="52"/>
      <c r="M264" s="52"/>
      <c r="N264" s="52"/>
      <c r="O264" s="52"/>
    </row>
    <row r="265" spans="2:15" x14ac:dyDescent="0.25">
      <c r="B265" s="85"/>
      <c r="D265" s="86"/>
      <c r="E265" s="52"/>
      <c r="F265" s="52"/>
      <c r="G265" s="52"/>
      <c r="H265" s="52"/>
      <c r="I265" s="52"/>
      <c r="J265" s="54"/>
      <c r="K265" s="52"/>
      <c r="L265" s="52"/>
      <c r="M265" s="52"/>
      <c r="N265" s="52"/>
      <c r="O265" s="52"/>
    </row>
    <row r="266" spans="2:15" x14ac:dyDescent="0.25">
      <c r="B266" s="85"/>
      <c r="D266" s="86"/>
      <c r="E266" s="52"/>
      <c r="F266" s="52"/>
      <c r="G266" s="52"/>
      <c r="H266" s="52"/>
      <c r="I266" s="52"/>
      <c r="J266" s="54"/>
      <c r="K266" s="52"/>
      <c r="L266" s="52"/>
      <c r="M266" s="52"/>
      <c r="N266" s="52"/>
      <c r="O266" s="52"/>
    </row>
    <row r="267" spans="2:15" x14ac:dyDescent="0.25">
      <c r="B267" s="85"/>
      <c r="D267" s="86"/>
      <c r="E267" s="52"/>
      <c r="F267" s="52"/>
      <c r="G267" s="52"/>
      <c r="H267" s="52"/>
      <c r="I267" s="52"/>
      <c r="J267" s="54"/>
      <c r="K267" s="52"/>
      <c r="L267" s="52"/>
      <c r="M267" s="52"/>
      <c r="N267" s="52"/>
      <c r="O267" s="52"/>
    </row>
    <row r="268" spans="2:15" x14ac:dyDescent="0.25">
      <c r="B268" s="85"/>
      <c r="D268" s="86"/>
      <c r="E268" s="52"/>
      <c r="F268" s="52"/>
      <c r="G268" s="52"/>
      <c r="H268" s="52"/>
      <c r="I268" s="52"/>
      <c r="J268" s="54"/>
      <c r="K268" s="52"/>
      <c r="L268" s="52"/>
      <c r="M268" s="52"/>
      <c r="N268" s="52"/>
      <c r="O268" s="52"/>
    </row>
    <row r="269" spans="2:15" x14ac:dyDescent="0.25">
      <c r="B269" s="85"/>
      <c r="D269" s="86"/>
      <c r="E269" s="52"/>
      <c r="F269" s="52"/>
      <c r="G269" s="52"/>
      <c r="H269" s="52"/>
      <c r="I269" s="52"/>
      <c r="J269" s="54"/>
      <c r="K269" s="52"/>
      <c r="L269" s="52"/>
      <c r="M269" s="52"/>
      <c r="N269" s="52"/>
      <c r="O269" s="52"/>
    </row>
    <row r="270" spans="2:15" x14ac:dyDescent="0.25">
      <c r="B270" s="85"/>
      <c r="D270" s="86"/>
      <c r="E270" s="52"/>
      <c r="F270" s="52"/>
      <c r="G270" s="52"/>
      <c r="H270" s="52"/>
      <c r="I270" s="52"/>
      <c r="J270" s="54"/>
      <c r="K270" s="52"/>
      <c r="L270" s="52"/>
      <c r="M270" s="52"/>
      <c r="N270" s="52"/>
      <c r="O270" s="52"/>
    </row>
    <row r="271" spans="2:15" x14ac:dyDescent="0.25">
      <c r="B271" s="85"/>
      <c r="D271" s="86"/>
      <c r="E271" s="52"/>
      <c r="F271" s="52"/>
      <c r="G271" s="52"/>
      <c r="H271" s="52"/>
      <c r="I271" s="52"/>
      <c r="J271" s="54"/>
      <c r="K271" s="52"/>
      <c r="L271" s="52"/>
      <c r="M271" s="52"/>
      <c r="N271" s="52"/>
      <c r="O271" s="52"/>
    </row>
    <row r="272" spans="2:15" x14ac:dyDescent="0.25">
      <c r="B272" s="85"/>
      <c r="D272" s="86"/>
      <c r="E272" s="52"/>
      <c r="F272" s="52"/>
      <c r="G272" s="52"/>
      <c r="H272" s="52"/>
      <c r="I272" s="52"/>
      <c r="J272" s="54"/>
      <c r="K272" s="52"/>
      <c r="L272" s="52"/>
      <c r="M272" s="52"/>
      <c r="N272" s="52"/>
      <c r="O272" s="52"/>
    </row>
    <row r="273" spans="2:15" x14ac:dyDescent="0.25">
      <c r="B273" s="85"/>
      <c r="D273" s="86"/>
      <c r="E273" s="52"/>
      <c r="F273" s="52"/>
      <c r="G273" s="52"/>
      <c r="H273" s="52"/>
      <c r="I273" s="52"/>
      <c r="J273" s="54"/>
      <c r="K273" s="52"/>
      <c r="L273" s="52"/>
      <c r="M273" s="52"/>
      <c r="N273" s="52"/>
      <c r="O273" s="52"/>
    </row>
    <row r="274" spans="2:15" x14ac:dyDescent="0.25">
      <c r="B274" s="85"/>
      <c r="D274" s="86"/>
      <c r="E274" s="52"/>
      <c r="F274" s="52"/>
      <c r="G274" s="52"/>
      <c r="H274" s="52"/>
      <c r="I274" s="52"/>
      <c r="J274" s="54"/>
      <c r="K274" s="52"/>
      <c r="L274" s="52"/>
      <c r="M274" s="52"/>
      <c r="N274" s="52"/>
      <c r="O274" s="52"/>
    </row>
    <row r="275" spans="2:15" x14ac:dyDescent="0.25">
      <c r="B275" s="85"/>
      <c r="D275" s="86"/>
      <c r="E275" s="52"/>
      <c r="F275" s="52"/>
      <c r="G275" s="52"/>
      <c r="H275" s="52"/>
      <c r="I275" s="52"/>
      <c r="J275" s="54"/>
      <c r="K275" s="52"/>
      <c r="L275" s="52"/>
      <c r="M275" s="52"/>
      <c r="N275" s="52"/>
      <c r="O275" s="52"/>
    </row>
    <row r="276" spans="2:15" x14ac:dyDescent="0.25">
      <c r="B276" s="85"/>
      <c r="D276" s="86"/>
      <c r="E276" s="52"/>
      <c r="F276" s="52"/>
      <c r="G276" s="52"/>
      <c r="H276" s="52"/>
      <c r="I276" s="52"/>
      <c r="J276" s="54"/>
      <c r="K276" s="52"/>
      <c r="L276" s="52"/>
      <c r="M276" s="52"/>
      <c r="N276" s="52"/>
      <c r="O276" s="52"/>
    </row>
    <row r="277" spans="2:15" x14ac:dyDescent="0.25">
      <c r="B277" s="85"/>
      <c r="D277" s="86"/>
      <c r="E277" s="52"/>
      <c r="F277" s="52"/>
      <c r="G277" s="52"/>
      <c r="H277" s="52"/>
      <c r="I277" s="52"/>
      <c r="J277" s="54"/>
      <c r="K277" s="52"/>
      <c r="L277" s="52"/>
      <c r="M277" s="52"/>
      <c r="N277" s="52"/>
      <c r="O277" s="52"/>
    </row>
    <row r="278" spans="2:15" x14ac:dyDescent="0.25">
      <c r="B278" s="85"/>
      <c r="D278" s="86"/>
      <c r="E278" s="52"/>
      <c r="F278" s="52"/>
      <c r="G278" s="52"/>
      <c r="H278" s="52"/>
      <c r="I278" s="52"/>
      <c r="J278" s="54"/>
      <c r="K278" s="52"/>
      <c r="L278" s="52"/>
      <c r="M278" s="52"/>
      <c r="N278" s="52"/>
      <c r="O278" s="52"/>
    </row>
    <row r="279" spans="2:15" x14ac:dyDescent="0.25">
      <c r="B279" s="85"/>
      <c r="D279" s="86"/>
      <c r="E279" s="52"/>
      <c r="F279" s="52"/>
      <c r="G279" s="52"/>
      <c r="H279" s="52"/>
      <c r="I279" s="52"/>
      <c r="J279" s="54"/>
      <c r="K279" s="52"/>
      <c r="L279" s="52"/>
      <c r="M279" s="52"/>
      <c r="N279" s="52"/>
      <c r="O279" s="52"/>
    </row>
    <row r="280" spans="2:15" x14ac:dyDescent="0.25">
      <c r="B280" s="85"/>
      <c r="D280" s="86"/>
      <c r="E280" s="52"/>
      <c r="F280" s="52"/>
      <c r="G280" s="52"/>
      <c r="H280" s="52"/>
      <c r="I280" s="52"/>
      <c r="J280" s="54"/>
      <c r="K280" s="52"/>
      <c r="L280" s="52"/>
      <c r="M280" s="52"/>
      <c r="N280" s="52"/>
      <c r="O280" s="52"/>
    </row>
    <row r="281" spans="2:15" x14ac:dyDescent="0.25">
      <c r="B281" s="85"/>
      <c r="D281" s="86"/>
      <c r="E281" s="52"/>
      <c r="F281" s="52"/>
      <c r="G281" s="52"/>
      <c r="H281" s="52"/>
      <c r="I281" s="52"/>
      <c r="J281" s="54"/>
      <c r="K281" s="52"/>
      <c r="L281" s="52"/>
      <c r="M281" s="52"/>
      <c r="N281" s="52"/>
      <c r="O281" s="52"/>
    </row>
    <row r="282" spans="2:15" x14ac:dyDescent="0.25">
      <c r="B282" s="85"/>
      <c r="D282" s="86"/>
      <c r="E282" s="52"/>
      <c r="F282" s="52"/>
      <c r="G282" s="52"/>
      <c r="H282" s="52"/>
      <c r="I282" s="52"/>
      <c r="J282" s="54"/>
      <c r="K282" s="52"/>
      <c r="L282" s="52"/>
      <c r="M282" s="52"/>
      <c r="N282" s="52"/>
      <c r="O282" s="52"/>
    </row>
    <row r="283" spans="2:15" x14ac:dyDescent="0.25">
      <c r="B283" s="85"/>
      <c r="D283" s="86"/>
      <c r="E283" s="52"/>
      <c r="F283" s="52"/>
      <c r="G283" s="52"/>
      <c r="H283" s="52"/>
      <c r="I283" s="52"/>
      <c r="J283" s="54"/>
      <c r="K283" s="52"/>
      <c r="L283" s="52"/>
      <c r="M283" s="52"/>
      <c r="N283" s="52"/>
      <c r="O283" s="52"/>
    </row>
    <row r="284" spans="2:15" x14ac:dyDescent="0.25">
      <c r="B284" s="85"/>
      <c r="D284" s="86"/>
      <c r="E284" s="52"/>
      <c r="F284" s="52"/>
      <c r="G284" s="52"/>
      <c r="H284" s="52"/>
      <c r="I284" s="52"/>
      <c r="J284" s="54"/>
      <c r="K284" s="52"/>
      <c r="L284" s="52"/>
      <c r="M284" s="52"/>
      <c r="N284" s="52"/>
      <c r="O284" s="52"/>
    </row>
    <row r="285" spans="2:15" x14ac:dyDescent="0.25">
      <c r="B285" s="85"/>
      <c r="D285" s="86"/>
      <c r="E285" s="52"/>
      <c r="F285" s="52"/>
      <c r="G285" s="52"/>
      <c r="H285" s="52"/>
      <c r="I285" s="52"/>
      <c r="J285" s="54"/>
      <c r="K285" s="52"/>
      <c r="L285" s="52"/>
      <c r="M285" s="52"/>
      <c r="N285" s="52"/>
      <c r="O285" s="52"/>
    </row>
    <row r="286" spans="2:15" x14ac:dyDescent="0.25">
      <c r="B286" s="85"/>
      <c r="D286" s="86"/>
      <c r="E286" s="52"/>
      <c r="F286" s="52"/>
      <c r="G286" s="52"/>
      <c r="H286" s="52"/>
      <c r="I286" s="52"/>
      <c r="J286" s="54"/>
      <c r="K286" s="52"/>
      <c r="L286" s="52"/>
      <c r="M286" s="52"/>
      <c r="N286" s="52"/>
      <c r="O286" s="52"/>
    </row>
    <row r="287" spans="2:15" x14ac:dyDescent="0.25">
      <c r="B287" s="85"/>
      <c r="D287" s="86"/>
      <c r="E287" s="52"/>
      <c r="F287" s="52"/>
      <c r="G287" s="52"/>
      <c r="H287" s="52"/>
      <c r="I287" s="52"/>
      <c r="J287" s="54"/>
      <c r="K287" s="52"/>
      <c r="L287" s="52"/>
      <c r="M287" s="52"/>
      <c r="N287" s="52"/>
      <c r="O287" s="52"/>
    </row>
    <row r="288" spans="2:15" x14ac:dyDescent="0.25">
      <c r="B288" s="85"/>
      <c r="D288" s="86"/>
      <c r="E288" s="52"/>
      <c r="F288" s="52"/>
      <c r="G288" s="52"/>
      <c r="H288" s="52"/>
      <c r="I288" s="52"/>
      <c r="J288" s="54"/>
      <c r="K288" s="52"/>
      <c r="L288" s="52"/>
      <c r="M288" s="52"/>
      <c r="N288" s="52"/>
      <c r="O288" s="52"/>
    </row>
    <row r="289" spans="2:15" x14ac:dyDescent="0.25">
      <c r="B289" s="85"/>
      <c r="D289" s="86"/>
      <c r="E289" s="52"/>
      <c r="F289" s="52"/>
      <c r="G289" s="52"/>
      <c r="H289" s="52"/>
      <c r="I289" s="52"/>
      <c r="J289" s="54"/>
      <c r="K289" s="52"/>
      <c r="L289" s="52"/>
      <c r="M289" s="52"/>
      <c r="N289" s="52"/>
      <c r="O289" s="52"/>
    </row>
    <row r="290" spans="2:15" x14ac:dyDescent="0.25">
      <c r="B290" s="85"/>
      <c r="D290" s="86"/>
      <c r="E290" s="52"/>
      <c r="F290" s="52"/>
      <c r="G290" s="52"/>
      <c r="H290" s="52"/>
      <c r="I290" s="52"/>
      <c r="J290" s="54"/>
      <c r="K290" s="52"/>
      <c r="L290" s="52"/>
      <c r="M290" s="52"/>
      <c r="N290" s="52"/>
      <c r="O290" s="52"/>
    </row>
    <row r="291" spans="2:15" x14ac:dyDescent="0.25">
      <c r="B291" s="85"/>
      <c r="D291" s="86"/>
      <c r="E291" s="52"/>
      <c r="F291" s="52"/>
      <c r="G291" s="52"/>
      <c r="H291" s="52"/>
      <c r="I291" s="52"/>
      <c r="J291" s="54"/>
      <c r="K291" s="52"/>
      <c r="L291" s="52"/>
      <c r="M291" s="52"/>
      <c r="N291" s="52"/>
      <c r="O291" s="52"/>
    </row>
    <row r="292" spans="2:15" x14ac:dyDescent="0.25">
      <c r="B292" s="85"/>
      <c r="D292" s="86"/>
      <c r="E292" s="52"/>
      <c r="F292" s="52"/>
      <c r="G292" s="52"/>
      <c r="H292" s="52"/>
      <c r="I292" s="52"/>
      <c r="J292" s="54"/>
      <c r="K292" s="52"/>
      <c r="L292" s="52"/>
      <c r="M292" s="52"/>
      <c r="N292" s="52"/>
      <c r="O292" s="52"/>
    </row>
    <row r="293" spans="2:15" x14ac:dyDescent="0.25">
      <c r="B293" s="85"/>
      <c r="D293" s="86"/>
      <c r="E293" s="52"/>
      <c r="F293" s="52"/>
      <c r="G293" s="52"/>
      <c r="H293" s="52"/>
      <c r="I293" s="52"/>
      <c r="J293" s="54"/>
      <c r="K293" s="52"/>
      <c r="L293" s="52"/>
      <c r="M293" s="52"/>
      <c r="N293" s="52"/>
      <c r="O293" s="52"/>
    </row>
    <row r="294" spans="2:15" x14ac:dyDescent="0.25">
      <c r="B294" s="85"/>
      <c r="D294" s="86"/>
      <c r="E294" s="52"/>
      <c r="F294" s="52"/>
      <c r="G294" s="52"/>
      <c r="H294" s="52"/>
      <c r="I294" s="52"/>
      <c r="J294" s="54"/>
      <c r="K294" s="52"/>
      <c r="L294" s="52"/>
      <c r="M294" s="52"/>
      <c r="N294" s="52"/>
      <c r="O294" s="52"/>
    </row>
    <row r="295" spans="2:15" x14ac:dyDescent="0.25">
      <c r="B295" s="85"/>
      <c r="D295" s="86"/>
      <c r="E295" s="52"/>
      <c r="F295" s="52"/>
      <c r="G295" s="52"/>
      <c r="H295" s="52"/>
      <c r="I295" s="52"/>
      <c r="J295" s="54"/>
      <c r="K295" s="52"/>
      <c r="L295" s="52"/>
      <c r="M295" s="52"/>
      <c r="N295" s="52"/>
      <c r="O295" s="52"/>
    </row>
    <row r="296" spans="2:15" x14ac:dyDescent="0.25">
      <c r="B296" s="85"/>
      <c r="D296" s="86"/>
      <c r="E296" s="52"/>
      <c r="F296" s="52"/>
      <c r="G296" s="52"/>
      <c r="H296" s="52"/>
      <c r="I296" s="52"/>
      <c r="J296" s="54"/>
      <c r="K296" s="52"/>
      <c r="L296" s="52"/>
      <c r="M296" s="52"/>
      <c r="N296" s="52"/>
      <c r="O296" s="52"/>
    </row>
    <row r="297" spans="2:15" x14ac:dyDescent="0.25">
      <c r="B297" s="85"/>
      <c r="D297" s="86"/>
      <c r="E297" s="52"/>
      <c r="F297" s="52"/>
      <c r="G297" s="52"/>
      <c r="H297" s="52"/>
      <c r="I297" s="52"/>
      <c r="J297" s="54"/>
      <c r="K297" s="52"/>
      <c r="L297" s="52"/>
      <c r="M297" s="52"/>
      <c r="N297" s="52"/>
      <c r="O297" s="52"/>
    </row>
    <row r="298" spans="2:15" x14ac:dyDescent="0.25">
      <c r="B298" s="85"/>
      <c r="D298" s="86"/>
      <c r="E298" s="52"/>
      <c r="F298" s="52"/>
      <c r="G298" s="52"/>
      <c r="H298" s="52"/>
      <c r="I298" s="52"/>
      <c r="J298" s="54"/>
      <c r="K298" s="52"/>
      <c r="L298" s="52"/>
      <c r="M298" s="52"/>
      <c r="N298" s="52"/>
      <c r="O298" s="52"/>
    </row>
    <row r="299" spans="2:15" x14ac:dyDescent="0.25">
      <c r="B299" s="85"/>
      <c r="D299" s="86"/>
      <c r="E299" s="52"/>
      <c r="F299" s="52"/>
      <c r="G299" s="52"/>
      <c r="H299" s="52"/>
      <c r="I299" s="52"/>
      <c r="J299" s="54"/>
      <c r="K299" s="52"/>
      <c r="L299" s="52"/>
      <c r="M299" s="52"/>
      <c r="N299" s="52"/>
      <c r="O299" s="52"/>
    </row>
    <row r="300" spans="2:15" x14ac:dyDescent="0.25">
      <c r="B300" s="85"/>
      <c r="D300" s="86"/>
      <c r="E300" s="52"/>
      <c r="F300" s="52"/>
      <c r="G300" s="52"/>
      <c r="H300" s="52"/>
      <c r="I300" s="52"/>
      <c r="J300" s="54"/>
      <c r="K300" s="52"/>
      <c r="L300" s="52"/>
      <c r="M300" s="52"/>
      <c r="N300" s="52"/>
      <c r="O300" s="52"/>
    </row>
    <row r="301" spans="2:15" x14ac:dyDescent="0.25">
      <c r="B301" s="85"/>
      <c r="D301" s="86"/>
      <c r="E301" s="52"/>
      <c r="F301" s="52"/>
      <c r="G301" s="52"/>
      <c r="H301" s="52"/>
      <c r="I301" s="52"/>
      <c r="J301" s="54"/>
      <c r="K301" s="52"/>
      <c r="L301" s="52"/>
      <c r="M301" s="52"/>
      <c r="N301" s="52"/>
      <c r="O301" s="52"/>
    </row>
    <row r="302" spans="2:15" x14ac:dyDescent="0.25">
      <c r="B302" s="85"/>
      <c r="D302" s="86"/>
      <c r="E302" s="52"/>
      <c r="F302" s="52"/>
      <c r="G302" s="52"/>
      <c r="H302" s="52"/>
      <c r="I302" s="52"/>
      <c r="J302" s="54"/>
      <c r="K302" s="52"/>
      <c r="L302" s="52"/>
      <c r="M302" s="52"/>
      <c r="N302" s="52"/>
      <c r="O302" s="52"/>
    </row>
    <row r="303" spans="2:15" x14ac:dyDescent="0.25">
      <c r="B303" s="85"/>
      <c r="D303" s="86"/>
      <c r="E303" s="52"/>
      <c r="F303" s="52"/>
      <c r="G303" s="52"/>
      <c r="H303" s="52"/>
      <c r="I303" s="52"/>
      <c r="J303" s="54"/>
      <c r="K303" s="52"/>
      <c r="L303" s="52"/>
      <c r="M303" s="52"/>
      <c r="N303" s="52"/>
      <c r="O303" s="52"/>
    </row>
    <row r="304" spans="2:15" x14ac:dyDescent="0.25">
      <c r="B304" s="85"/>
      <c r="D304" s="86"/>
      <c r="E304" s="52"/>
      <c r="F304" s="52"/>
      <c r="G304" s="52"/>
      <c r="H304" s="52"/>
      <c r="I304" s="52"/>
      <c r="J304" s="54"/>
      <c r="K304" s="52"/>
      <c r="L304" s="52"/>
      <c r="M304" s="52"/>
      <c r="N304" s="52"/>
      <c r="O304" s="52"/>
    </row>
    <row r="305" spans="2:15" x14ac:dyDescent="0.25">
      <c r="B305" s="85"/>
      <c r="D305" s="86"/>
      <c r="E305" s="52"/>
      <c r="F305" s="52"/>
      <c r="G305" s="52"/>
      <c r="H305" s="52"/>
      <c r="I305" s="52"/>
      <c r="J305" s="54"/>
      <c r="K305" s="52"/>
      <c r="L305" s="52"/>
      <c r="M305" s="52"/>
      <c r="N305" s="52"/>
      <c r="O305" s="52"/>
    </row>
    <row r="306" spans="2:15" x14ac:dyDescent="0.25">
      <c r="B306" s="85"/>
      <c r="D306" s="86"/>
      <c r="E306" s="52"/>
      <c r="F306" s="52"/>
      <c r="G306" s="52"/>
      <c r="H306" s="52"/>
      <c r="I306" s="52"/>
      <c r="J306" s="54"/>
      <c r="K306" s="52"/>
      <c r="L306" s="52"/>
      <c r="M306" s="52"/>
      <c r="N306" s="52"/>
      <c r="O306" s="52"/>
    </row>
    <row r="307" spans="2:15" x14ac:dyDescent="0.25">
      <c r="B307" s="85"/>
      <c r="D307" s="86"/>
      <c r="E307" s="52"/>
      <c r="F307" s="52"/>
      <c r="G307" s="52"/>
      <c r="H307" s="52"/>
      <c r="I307" s="52"/>
      <c r="J307" s="54"/>
      <c r="K307" s="52"/>
      <c r="L307" s="52"/>
      <c r="M307" s="52"/>
      <c r="N307" s="52"/>
      <c r="O307" s="52"/>
    </row>
    <row r="308" spans="2:15" x14ac:dyDescent="0.25">
      <c r="B308" s="85"/>
      <c r="D308" s="86"/>
      <c r="E308" s="52"/>
      <c r="F308" s="52"/>
      <c r="G308" s="52"/>
      <c r="H308" s="52"/>
      <c r="I308" s="52"/>
      <c r="J308" s="54"/>
      <c r="K308" s="52"/>
      <c r="L308" s="52"/>
      <c r="M308" s="52"/>
      <c r="N308" s="52"/>
      <c r="O308" s="52"/>
    </row>
    <row r="309" spans="2:15" x14ac:dyDescent="0.25">
      <c r="B309" s="85"/>
      <c r="D309" s="86"/>
      <c r="E309" s="52"/>
      <c r="F309" s="52"/>
      <c r="G309" s="52"/>
      <c r="H309" s="52"/>
      <c r="I309" s="52"/>
      <c r="J309" s="54"/>
      <c r="K309" s="52"/>
      <c r="L309" s="52"/>
      <c r="M309" s="52"/>
      <c r="N309" s="52"/>
      <c r="O309" s="52"/>
    </row>
    <row r="310" spans="2:15" x14ac:dyDescent="0.25">
      <c r="B310" s="85"/>
      <c r="D310" s="86"/>
      <c r="E310" s="52"/>
      <c r="F310" s="52"/>
      <c r="G310" s="52"/>
      <c r="H310" s="52"/>
      <c r="I310" s="52"/>
      <c r="J310" s="54"/>
      <c r="K310" s="52"/>
      <c r="L310" s="52"/>
      <c r="M310" s="52"/>
      <c r="N310" s="52"/>
      <c r="O310" s="52"/>
    </row>
    <row r="311" spans="2:15" x14ac:dyDescent="0.25">
      <c r="B311" s="85"/>
      <c r="D311" s="86"/>
      <c r="E311" s="52"/>
      <c r="F311" s="52"/>
      <c r="G311" s="52"/>
      <c r="H311" s="52"/>
      <c r="I311" s="52"/>
      <c r="J311" s="54"/>
      <c r="K311" s="52"/>
      <c r="L311" s="52"/>
      <c r="M311" s="52"/>
      <c r="N311" s="52"/>
      <c r="O311" s="52"/>
    </row>
    <row r="312" spans="2:15" x14ac:dyDescent="0.25">
      <c r="B312" s="85"/>
      <c r="D312" s="86"/>
      <c r="E312" s="52"/>
      <c r="F312" s="52"/>
      <c r="G312" s="52"/>
      <c r="H312" s="52"/>
      <c r="I312" s="52"/>
      <c r="J312" s="54"/>
      <c r="K312" s="52"/>
      <c r="L312" s="52"/>
      <c r="M312" s="52"/>
      <c r="N312" s="52"/>
      <c r="O312" s="52"/>
    </row>
    <row r="313" spans="2:15" x14ac:dyDescent="0.25">
      <c r="B313" s="85"/>
      <c r="D313" s="86"/>
      <c r="E313" s="52"/>
      <c r="F313" s="52"/>
      <c r="G313" s="52"/>
      <c r="H313" s="52"/>
      <c r="I313" s="52"/>
      <c r="J313" s="54"/>
      <c r="K313" s="52"/>
      <c r="L313" s="52"/>
      <c r="M313" s="52"/>
      <c r="N313" s="52"/>
      <c r="O313" s="52"/>
    </row>
    <row r="314" spans="2:15" x14ac:dyDescent="0.25">
      <c r="B314" s="85"/>
      <c r="D314" s="86"/>
      <c r="E314" s="52"/>
      <c r="F314" s="52"/>
      <c r="G314" s="52"/>
      <c r="H314" s="52"/>
      <c r="I314" s="52"/>
      <c r="J314" s="54"/>
      <c r="K314" s="52"/>
      <c r="L314" s="52"/>
      <c r="M314" s="52"/>
      <c r="N314" s="52"/>
      <c r="O314" s="52"/>
    </row>
    <row r="315" spans="2:15" x14ac:dyDescent="0.25">
      <c r="B315" s="85"/>
      <c r="D315" s="86"/>
      <c r="E315" s="52"/>
      <c r="F315" s="52"/>
      <c r="G315" s="52"/>
      <c r="H315" s="52"/>
      <c r="I315" s="52"/>
      <c r="J315" s="54"/>
      <c r="K315" s="52"/>
      <c r="L315" s="52"/>
      <c r="M315" s="52"/>
      <c r="N315" s="52"/>
      <c r="O315" s="52"/>
    </row>
    <row r="316" spans="2:15" x14ac:dyDescent="0.25">
      <c r="B316" s="85"/>
      <c r="D316" s="86"/>
      <c r="E316" s="52"/>
      <c r="F316" s="52"/>
      <c r="G316" s="52"/>
      <c r="H316" s="52"/>
      <c r="I316" s="52"/>
      <c r="J316" s="54"/>
      <c r="K316" s="52"/>
      <c r="L316" s="52"/>
      <c r="M316" s="52"/>
      <c r="N316" s="52"/>
      <c r="O316" s="52"/>
    </row>
    <row r="317" spans="2:15" x14ac:dyDescent="0.25">
      <c r="B317" s="85"/>
      <c r="D317" s="86"/>
      <c r="E317" s="52"/>
      <c r="F317" s="52"/>
      <c r="G317" s="52"/>
      <c r="H317" s="52"/>
      <c r="I317" s="52"/>
      <c r="J317" s="54"/>
      <c r="K317" s="52"/>
      <c r="L317" s="52"/>
      <c r="M317" s="52"/>
      <c r="N317" s="52"/>
      <c r="O317" s="52"/>
    </row>
    <row r="318" spans="2:15" x14ac:dyDescent="0.25">
      <c r="B318" s="85"/>
      <c r="D318" s="86"/>
      <c r="E318" s="52"/>
      <c r="F318" s="52"/>
      <c r="G318" s="52"/>
      <c r="H318" s="52"/>
      <c r="I318" s="52"/>
      <c r="J318" s="54"/>
      <c r="K318" s="52"/>
      <c r="L318" s="52"/>
      <c r="M318" s="52"/>
      <c r="N318" s="52"/>
      <c r="O318" s="52"/>
    </row>
    <row r="319" spans="2:15" x14ac:dyDescent="0.25">
      <c r="B319" s="85"/>
      <c r="D319" s="86"/>
      <c r="E319" s="52"/>
      <c r="F319" s="52"/>
      <c r="G319" s="52"/>
      <c r="H319" s="52"/>
      <c r="I319" s="52"/>
      <c r="J319" s="54"/>
      <c r="K319" s="52"/>
      <c r="L319" s="52"/>
      <c r="M319" s="52"/>
      <c r="N319" s="52"/>
      <c r="O319" s="52"/>
    </row>
    <row r="320" spans="2:15" x14ac:dyDescent="0.25">
      <c r="B320" s="85"/>
      <c r="D320" s="86"/>
      <c r="E320" s="52"/>
      <c r="F320" s="52"/>
      <c r="G320" s="52"/>
      <c r="H320" s="52"/>
      <c r="I320" s="52"/>
      <c r="J320" s="54"/>
      <c r="K320" s="52"/>
      <c r="L320" s="52"/>
      <c r="M320" s="52"/>
      <c r="N320" s="52"/>
      <c r="O320" s="52"/>
    </row>
    <row r="321" spans="2:15" x14ac:dyDescent="0.25">
      <c r="B321" s="85"/>
      <c r="D321" s="86"/>
      <c r="E321" s="52"/>
      <c r="F321" s="52"/>
      <c r="G321" s="52"/>
      <c r="H321" s="52"/>
      <c r="I321" s="52"/>
      <c r="J321" s="54"/>
      <c r="K321" s="52"/>
      <c r="L321" s="52"/>
      <c r="M321" s="52"/>
      <c r="N321" s="52"/>
      <c r="O321" s="52"/>
    </row>
    <row r="322" spans="2:15" x14ac:dyDescent="0.25">
      <c r="B322" s="85"/>
      <c r="D322" s="86"/>
      <c r="E322" s="52"/>
      <c r="F322" s="52"/>
      <c r="G322" s="52"/>
      <c r="H322" s="52"/>
      <c r="I322" s="52"/>
      <c r="J322" s="54"/>
      <c r="K322" s="52"/>
      <c r="L322" s="52"/>
      <c r="M322" s="52"/>
      <c r="N322" s="52"/>
      <c r="O322" s="52"/>
    </row>
    <row r="323" spans="2:15" x14ac:dyDescent="0.25">
      <c r="B323" s="85"/>
      <c r="D323" s="86"/>
      <c r="E323" s="52"/>
      <c r="F323" s="52"/>
      <c r="G323" s="52"/>
      <c r="H323" s="52"/>
      <c r="I323" s="52"/>
      <c r="J323" s="54"/>
      <c r="K323" s="52"/>
      <c r="L323" s="52"/>
      <c r="M323" s="52"/>
      <c r="N323" s="52"/>
      <c r="O323" s="52"/>
    </row>
    <row r="324" spans="2:15" x14ac:dyDescent="0.25">
      <c r="B324" s="85"/>
      <c r="D324" s="86"/>
      <c r="E324" s="52"/>
      <c r="F324" s="52"/>
      <c r="G324" s="52"/>
      <c r="H324" s="52"/>
      <c r="I324" s="52"/>
      <c r="J324" s="54"/>
      <c r="K324" s="52"/>
      <c r="L324" s="52"/>
      <c r="M324" s="52"/>
      <c r="N324" s="52"/>
      <c r="O324" s="52"/>
    </row>
    <row r="325" spans="2:15" x14ac:dyDescent="0.25">
      <c r="B325" s="85"/>
      <c r="D325" s="86"/>
      <c r="E325" s="52"/>
      <c r="F325" s="52"/>
      <c r="G325" s="52"/>
      <c r="H325" s="52"/>
      <c r="I325" s="52"/>
      <c r="J325" s="54"/>
      <c r="K325" s="52"/>
      <c r="L325" s="52"/>
      <c r="M325" s="52"/>
      <c r="N325" s="52"/>
      <c r="O325" s="52"/>
    </row>
    <row r="326" spans="2:15" x14ac:dyDescent="0.25">
      <c r="B326" s="85"/>
      <c r="D326" s="86"/>
      <c r="E326" s="52"/>
      <c r="F326" s="52"/>
      <c r="G326" s="52"/>
      <c r="H326" s="52"/>
      <c r="I326" s="52"/>
      <c r="J326" s="54"/>
      <c r="K326" s="52"/>
      <c r="L326" s="52"/>
      <c r="M326" s="52"/>
      <c r="N326" s="52"/>
      <c r="O326" s="52"/>
    </row>
    <row r="327" spans="2:15" x14ac:dyDescent="0.25">
      <c r="B327" s="85"/>
      <c r="D327" s="86"/>
      <c r="E327" s="52"/>
      <c r="F327" s="52"/>
      <c r="G327" s="52"/>
      <c r="H327" s="52"/>
      <c r="I327" s="52"/>
      <c r="J327" s="54"/>
      <c r="K327" s="52"/>
      <c r="L327" s="52"/>
      <c r="M327" s="52"/>
      <c r="N327" s="52"/>
      <c r="O327" s="52"/>
    </row>
    <row r="328" spans="2:15" x14ac:dyDescent="0.25">
      <c r="B328" s="85"/>
      <c r="D328" s="86"/>
      <c r="E328" s="52"/>
      <c r="F328" s="52"/>
      <c r="G328" s="52"/>
      <c r="H328" s="52"/>
      <c r="I328" s="52"/>
      <c r="J328" s="54"/>
      <c r="K328" s="52"/>
      <c r="L328" s="52"/>
      <c r="M328" s="52"/>
      <c r="N328" s="52"/>
      <c r="O328" s="52"/>
    </row>
    <row r="329" spans="2:15" x14ac:dyDescent="0.25">
      <c r="B329" s="85"/>
      <c r="D329" s="86"/>
      <c r="E329" s="52"/>
      <c r="F329" s="52"/>
      <c r="G329" s="52"/>
      <c r="H329" s="52"/>
      <c r="I329" s="52"/>
      <c r="J329" s="54"/>
      <c r="K329" s="52"/>
      <c r="L329" s="52"/>
      <c r="M329" s="52"/>
      <c r="N329" s="52"/>
      <c r="O329" s="52"/>
    </row>
    <row r="330" spans="2:15" x14ac:dyDescent="0.25">
      <c r="B330" s="85"/>
      <c r="D330" s="86"/>
      <c r="E330" s="52"/>
      <c r="F330" s="52"/>
      <c r="G330" s="52"/>
      <c r="H330" s="52"/>
      <c r="I330" s="52"/>
      <c r="J330" s="54"/>
      <c r="K330" s="52"/>
      <c r="L330" s="52"/>
      <c r="M330" s="52"/>
      <c r="N330" s="52"/>
      <c r="O330" s="52"/>
    </row>
    <row r="331" spans="2:15" x14ac:dyDescent="0.25">
      <c r="B331" s="85"/>
      <c r="D331" s="86"/>
      <c r="E331" s="52"/>
      <c r="F331" s="52"/>
      <c r="G331" s="52"/>
      <c r="H331" s="52"/>
      <c r="I331" s="52"/>
      <c r="J331" s="54"/>
      <c r="K331" s="52"/>
      <c r="L331" s="52"/>
      <c r="M331" s="52"/>
      <c r="N331" s="52"/>
      <c r="O331" s="52"/>
    </row>
    <row r="332" spans="2:15" x14ac:dyDescent="0.25">
      <c r="B332" s="85"/>
      <c r="D332" s="86"/>
      <c r="E332" s="52"/>
      <c r="F332" s="52"/>
      <c r="G332" s="52"/>
      <c r="H332" s="52"/>
      <c r="I332" s="52"/>
      <c r="J332" s="54"/>
      <c r="K332" s="52"/>
      <c r="L332" s="52"/>
      <c r="M332" s="52"/>
      <c r="N332" s="52"/>
      <c r="O332" s="52"/>
    </row>
    <row r="333" spans="2:15" x14ac:dyDescent="0.25">
      <c r="B333" s="85"/>
      <c r="D333" s="86"/>
      <c r="E333" s="52"/>
      <c r="F333" s="52"/>
      <c r="G333" s="52"/>
      <c r="H333" s="52"/>
      <c r="I333" s="52"/>
      <c r="J333" s="54"/>
      <c r="K333" s="52"/>
      <c r="L333" s="52"/>
      <c r="M333" s="52"/>
      <c r="N333" s="52"/>
      <c r="O333" s="52"/>
    </row>
    <row r="334" spans="2:15" x14ac:dyDescent="0.25">
      <c r="B334" s="85"/>
      <c r="D334" s="86"/>
      <c r="E334" s="52"/>
      <c r="F334" s="52"/>
      <c r="G334" s="52"/>
      <c r="H334" s="52"/>
      <c r="I334" s="52"/>
      <c r="J334" s="54"/>
      <c r="K334" s="52"/>
      <c r="L334" s="52"/>
      <c r="M334" s="52"/>
      <c r="N334" s="52"/>
      <c r="O334" s="52"/>
    </row>
    <row r="335" spans="2:15" x14ac:dyDescent="0.25">
      <c r="B335" s="85"/>
      <c r="D335" s="86"/>
      <c r="E335" s="52"/>
      <c r="F335" s="52"/>
      <c r="G335" s="52"/>
      <c r="H335" s="52"/>
      <c r="I335" s="52"/>
      <c r="J335" s="54"/>
      <c r="K335" s="52"/>
      <c r="L335" s="52"/>
      <c r="M335" s="52"/>
      <c r="N335" s="52"/>
      <c r="O335" s="52"/>
    </row>
    <row r="336" spans="2:15" x14ac:dyDescent="0.25">
      <c r="B336" s="85"/>
      <c r="D336" s="86"/>
      <c r="E336" s="52"/>
      <c r="F336" s="52"/>
      <c r="G336" s="52"/>
      <c r="H336" s="52"/>
      <c r="I336" s="52"/>
      <c r="J336" s="54"/>
      <c r="K336" s="52"/>
      <c r="L336" s="52"/>
      <c r="M336" s="52"/>
      <c r="N336" s="52"/>
      <c r="O336" s="52"/>
    </row>
    <row r="337" spans="2:15" x14ac:dyDescent="0.25">
      <c r="B337" s="85"/>
      <c r="D337" s="86"/>
      <c r="E337" s="52"/>
      <c r="F337" s="52"/>
      <c r="G337" s="52"/>
      <c r="H337" s="52"/>
      <c r="I337" s="52"/>
      <c r="J337" s="54"/>
      <c r="K337" s="52"/>
      <c r="L337" s="52"/>
      <c r="M337" s="52"/>
      <c r="N337" s="52"/>
      <c r="O337" s="52"/>
    </row>
    <row r="338" spans="2:15" x14ac:dyDescent="0.25">
      <c r="B338" s="85"/>
      <c r="D338" s="86"/>
      <c r="E338" s="52"/>
      <c r="F338" s="52"/>
      <c r="G338" s="52"/>
      <c r="H338" s="52"/>
      <c r="I338" s="52"/>
      <c r="J338" s="54"/>
      <c r="K338" s="52"/>
      <c r="L338" s="52"/>
      <c r="M338" s="52"/>
      <c r="N338" s="52"/>
      <c r="O338" s="52"/>
    </row>
    <row r="339" spans="2:15" x14ac:dyDescent="0.25">
      <c r="B339" s="85"/>
      <c r="D339" s="86"/>
      <c r="E339" s="52"/>
      <c r="F339" s="52"/>
      <c r="G339" s="52"/>
      <c r="H339" s="52"/>
      <c r="I339" s="52"/>
      <c r="J339" s="54"/>
      <c r="K339" s="52"/>
      <c r="L339" s="52"/>
      <c r="M339" s="52"/>
      <c r="N339" s="52"/>
      <c r="O339" s="52"/>
    </row>
    <row r="340" spans="2:15" x14ac:dyDescent="0.25">
      <c r="B340" s="85"/>
      <c r="D340" s="86"/>
      <c r="E340" s="52"/>
      <c r="F340" s="52"/>
      <c r="G340" s="52"/>
      <c r="H340" s="52"/>
      <c r="I340" s="52"/>
      <c r="J340" s="54"/>
      <c r="K340" s="52"/>
      <c r="L340" s="52"/>
      <c r="M340" s="52"/>
      <c r="N340" s="52"/>
      <c r="O340" s="52"/>
    </row>
    <row r="341" spans="2:15" x14ac:dyDescent="0.25">
      <c r="B341" s="85"/>
      <c r="D341" s="86"/>
      <c r="E341" s="52"/>
      <c r="F341" s="52"/>
      <c r="G341" s="52"/>
      <c r="H341" s="52"/>
      <c r="I341" s="52"/>
      <c r="J341" s="54"/>
      <c r="K341" s="52"/>
      <c r="L341" s="52"/>
      <c r="M341" s="52"/>
      <c r="N341" s="52"/>
      <c r="O341" s="52"/>
    </row>
    <row r="342" spans="2:15" x14ac:dyDescent="0.25">
      <c r="B342" s="85"/>
      <c r="D342" s="86"/>
      <c r="E342" s="52"/>
      <c r="F342" s="52"/>
      <c r="G342" s="52"/>
      <c r="H342" s="52"/>
      <c r="I342" s="52"/>
      <c r="J342" s="54"/>
      <c r="K342" s="52"/>
      <c r="L342" s="52"/>
      <c r="M342" s="52"/>
      <c r="N342" s="52"/>
      <c r="O342" s="52"/>
    </row>
    <row r="343" spans="2:15" x14ac:dyDescent="0.25">
      <c r="B343" s="85"/>
      <c r="D343" s="86"/>
      <c r="E343" s="52"/>
      <c r="F343" s="52"/>
      <c r="G343" s="52"/>
      <c r="H343" s="52"/>
      <c r="I343" s="52"/>
      <c r="J343" s="54"/>
      <c r="K343" s="52"/>
      <c r="L343" s="52"/>
      <c r="M343" s="52"/>
      <c r="N343" s="52"/>
      <c r="O343" s="52"/>
    </row>
    <row r="344" spans="2:15" x14ac:dyDescent="0.25">
      <c r="B344" s="85"/>
      <c r="D344" s="86"/>
      <c r="E344" s="52"/>
      <c r="F344" s="52"/>
      <c r="G344" s="52"/>
      <c r="H344" s="52"/>
      <c r="I344" s="52"/>
      <c r="J344" s="54"/>
      <c r="K344" s="52"/>
      <c r="L344" s="52"/>
      <c r="M344" s="52"/>
      <c r="N344" s="52"/>
      <c r="O344" s="52"/>
    </row>
    <row r="345" spans="2:15" x14ac:dyDescent="0.25">
      <c r="B345" s="85"/>
      <c r="D345" s="86"/>
      <c r="E345" s="52"/>
      <c r="F345" s="52"/>
      <c r="G345" s="52"/>
      <c r="H345" s="52"/>
      <c r="I345" s="52"/>
      <c r="J345" s="54"/>
      <c r="K345" s="52"/>
      <c r="L345" s="52"/>
      <c r="M345" s="52"/>
      <c r="N345" s="52"/>
      <c r="O345" s="52"/>
    </row>
    <row r="346" spans="2:15" x14ac:dyDescent="0.25">
      <c r="B346" s="85"/>
      <c r="D346" s="86"/>
      <c r="E346" s="52"/>
      <c r="F346" s="52"/>
      <c r="G346" s="52"/>
      <c r="H346" s="52"/>
      <c r="I346" s="52"/>
      <c r="J346" s="54"/>
      <c r="K346" s="52"/>
      <c r="L346" s="52"/>
      <c r="M346" s="52"/>
      <c r="N346" s="52"/>
      <c r="O346" s="52"/>
    </row>
    <row r="347" spans="2:15" x14ac:dyDescent="0.25">
      <c r="B347" s="85"/>
      <c r="D347" s="86"/>
      <c r="E347" s="52"/>
      <c r="F347" s="52"/>
      <c r="G347" s="52"/>
      <c r="H347" s="52"/>
      <c r="I347" s="52"/>
      <c r="J347" s="54"/>
      <c r="K347" s="52"/>
      <c r="L347" s="52"/>
      <c r="M347" s="52"/>
      <c r="N347" s="52"/>
      <c r="O347" s="52"/>
    </row>
    <row r="348" spans="2:15" x14ac:dyDescent="0.25">
      <c r="B348" s="85"/>
      <c r="D348" s="86"/>
      <c r="E348" s="52"/>
      <c r="F348" s="52"/>
      <c r="G348" s="52"/>
      <c r="H348" s="52"/>
      <c r="I348" s="52"/>
      <c r="J348" s="54"/>
      <c r="K348" s="52"/>
      <c r="L348" s="52"/>
      <c r="M348" s="52"/>
      <c r="N348" s="52"/>
      <c r="O348" s="52"/>
    </row>
    <row r="349" spans="2:15" x14ac:dyDescent="0.25">
      <c r="B349" s="85"/>
      <c r="D349" s="86"/>
      <c r="E349" s="52"/>
      <c r="F349" s="52"/>
      <c r="G349" s="52"/>
      <c r="H349" s="52"/>
      <c r="I349" s="52"/>
      <c r="J349" s="54"/>
      <c r="K349" s="52"/>
      <c r="L349" s="52"/>
      <c r="M349" s="52"/>
      <c r="N349" s="52"/>
      <c r="O349" s="52"/>
    </row>
    <row r="350" spans="2:15" x14ac:dyDescent="0.25">
      <c r="B350" s="85"/>
      <c r="D350" s="86"/>
      <c r="E350" s="52"/>
      <c r="F350" s="52"/>
      <c r="G350" s="52"/>
      <c r="H350" s="52"/>
      <c r="I350" s="52"/>
      <c r="J350" s="54"/>
      <c r="K350" s="52"/>
      <c r="L350" s="52"/>
      <c r="M350" s="52"/>
      <c r="N350" s="52"/>
      <c r="O350" s="52"/>
    </row>
    <row r="351" spans="2:15" x14ac:dyDescent="0.25">
      <c r="B351" s="85"/>
      <c r="D351" s="86"/>
      <c r="E351" s="52"/>
      <c r="F351" s="52"/>
      <c r="G351" s="52"/>
      <c r="H351" s="52"/>
      <c r="I351" s="52"/>
      <c r="J351" s="54"/>
      <c r="K351" s="52"/>
      <c r="L351" s="52"/>
      <c r="M351" s="52"/>
      <c r="N351" s="52"/>
      <c r="O351" s="52"/>
    </row>
    <row r="352" spans="2:15" x14ac:dyDescent="0.25">
      <c r="B352" s="85"/>
      <c r="D352" s="86"/>
      <c r="E352" s="52"/>
      <c r="F352" s="52"/>
      <c r="G352" s="52"/>
      <c r="H352" s="52"/>
      <c r="I352" s="52"/>
      <c r="J352" s="54"/>
      <c r="K352" s="52"/>
      <c r="L352" s="52"/>
      <c r="M352" s="52"/>
      <c r="N352" s="52"/>
      <c r="O352" s="52"/>
    </row>
    <row r="353" spans="2:15" x14ac:dyDescent="0.25">
      <c r="B353" s="85"/>
      <c r="D353" s="86"/>
      <c r="E353" s="52"/>
      <c r="F353" s="52"/>
      <c r="G353" s="52"/>
      <c r="H353" s="52"/>
      <c r="I353" s="52"/>
      <c r="J353" s="54"/>
      <c r="K353" s="52"/>
      <c r="L353" s="52"/>
      <c r="M353" s="52"/>
      <c r="N353" s="52"/>
      <c r="O353" s="52"/>
    </row>
    <row r="354" spans="2:15" x14ac:dyDescent="0.25">
      <c r="B354" s="85"/>
      <c r="D354" s="86"/>
      <c r="E354" s="52"/>
      <c r="F354" s="52"/>
      <c r="G354" s="52"/>
      <c r="H354" s="52"/>
      <c r="I354" s="52"/>
      <c r="J354" s="54"/>
      <c r="K354" s="52"/>
      <c r="L354" s="52"/>
      <c r="M354" s="52"/>
      <c r="N354" s="52"/>
      <c r="O354" s="52"/>
    </row>
    <row r="355" spans="2:15" x14ac:dyDescent="0.25">
      <c r="B355" s="85"/>
      <c r="D355" s="86"/>
      <c r="E355" s="52"/>
      <c r="F355" s="52"/>
      <c r="G355" s="52"/>
      <c r="H355" s="52"/>
      <c r="I355" s="52"/>
      <c r="J355" s="54"/>
      <c r="K355" s="52"/>
      <c r="L355" s="52"/>
      <c r="M355" s="52"/>
      <c r="N355" s="52"/>
      <c r="O355" s="52"/>
    </row>
    <row r="356" spans="2:15" x14ac:dyDescent="0.25">
      <c r="B356" s="85"/>
      <c r="D356" s="86"/>
      <c r="E356" s="52"/>
      <c r="F356" s="52"/>
      <c r="G356" s="52"/>
      <c r="H356" s="52"/>
      <c r="I356" s="52"/>
      <c r="J356" s="54"/>
      <c r="K356" s="52"/>
      <c r="L356" s="52"/>
      <c r="M356" s="52"/>
      <c r="N356" s="52"/>
      <c r="O356" s="52"/>
    </row>
    <row r="357" spans="2:15" x14ac:dyDescent="0.25">
      <c r="B357" s="85"/>
      <c r="D357" s="86"/>
      <c r="E357" s="52"/>
      <c r="F357" s="52"/>
      <c r="G357" s="52"/>
      <c r="H357" s="52"/>
      <c r="I357" s="52"/>
      <c r="J357" s="54"/>
      <c r="K357" s="52"/>
      <c r="L357" s="52"/>
      <c r="M357" s="52"/>
      <c r="N357" s="52"/>
      <c r="O357" s="52"/>
    </row>
    <row r="358" spans="2:15" x14ac:dyDescent="0.25">
      <c r="B358" s="85"/>
      <c r="D358" s="86"/>
      <c r="E358" s="52"/>
      <c r="F358" s="52"/>
      <c r="G358" s="52"/>
      <c r="H358" s="52"/>
      <c r="I358" s="52"/>
      <c r="J358" s="54"/>
      <c r="K358" s="52"/>
      <c r="L358" s="52"/>
      <c r="M358" s="52"/>
      <c r="N358" s="52"/>
      <c r="O358" s="52"/>
    </row>
    <row r="359" spans="2:15" x14ac:dyDescent="0.25">
      <c r="B359" s="85"/>
      <c r="D359" s="86"/>
      <c r="E359" s="52"/>
      <c r="F359" s="52"/>
      <c r="G359" s="52"/>
      <c r="H359" s="52"/>
      <c r="I359" s="52"/>
      <c r="J359" s="54"/>
      <c r="K359" s="52"/>
      <c r="L359" s="52"/>
      <c r="M359" s="52"/>
      <c r="N359" s="52"/>
      <c r="O359" s="52"/>
    </row>
    <row r="360" spans="2:15" x14ac:dyDescent="0.25">
      <c r="B360" s="85"/>
      <c r="D360" s="86"/>
      <c r="E360" s="52"/>
      <c r="F360" s="52"/>
      <c r="G360" s="52"/>
      <c r="H360" s="52"/>
      <c r="I360" s="52"/>
      <c r="J360" s="54"/>
      <c r="K360" s="52"/>
      <c r="L360" s="52"/>
      <c r="M360" s="52"/>
      <c r="N360" s="52"/>
      <c r="O360" s="52"/>
    </row>
    <row r="361" spans="2:15" x14ac:dyDescent="0.25">
      <c r="B361" s="85"/>
      <c r="D361" s="86"/>
      <c r="E361" s="52"/>
      <c r="F361" s="52"/>
      <c r="G361" s="52"/>
      <c r="H361" s="52"/>
      <c r="I361" s="52"/>
      <c r="J361" s="54"/>
      <c r="K361" s="52"/>
      <c r="L361" s="52"/>
      <c r="M361" s="52"/>
      <c r="N361" s="52"/>
      <c r="O361" s="52"/>
    </row>
    <row r="362" spans="2:15" x14ac:dyDescent="0.25">
      <c r="B362" s="85"/>
      <c r="D362" s="86"/>
      <c r="E362" s="52"/>
      <c r="F362" s="52"/>
      <c r="G362" s="52"/>
      <c r="H362" s="52"/>
      <c r="I362" s="52"/>
      <c r="J362" s="54"/>
      <c r="K362" s="52"/>
      <c r="L362" s="52"/>
      <c r="M362" s="52"/>
      <c r="N362" s="52"/>
      <c r="O362" s="52"/>
    </row>
    <row r="363" spans="2:15" x14ac:dyDescent="0.25">
      <c r="B363" s="85"/>
      <c r="D363" s="86"/>
      <c r="E363" s="52"/>
      <c r="F363" s="52"/>
      <c r="G363" s="52"/>
      <c r="H363" s="52"/>
      <c r="I363" s="52"/>
      <c r="J363" s="54"/>
      <c r="K363" s="52"/>
      <c r="L363" s="52"/>
      <c r="M363" s="52"/>
      <c r="N363" s="52"/>
      <c r="O363" s="52"/>
    </row>
    <row r="364" spans="2:15" x14ac:dyDescent="0.25">
      <c r="B364" s="85"/>
      <c r="D364" s="86"/>
      <c r="E364" s="52"/>
      <c r="F364" s="52"/>
      <c r="G364" s="52"/>
      <c r="H364" s="52"/>
      <c r="I364" s="52"/>
      <c r="J364" s="54"/>
      <c r="K364" s="52"/>
      <c r="L364" s="52"/>
      <c r="M364" s="52"/>
      <c r="N364" s="52"/>
      <c r="O364" s="52"/>
    </row>
    <row r="365" spans="2:15" x14ac:dyDescent="0.25">
      <c r="B365" s="85"/>
      <c r="D365" s="86"/>
      <c r="E365" s="52"/>
      <c r="F365" s="52"/>
      <c r="G365" s="52"/>
      <c r="H365" s="52"/>
      <c r="I365" s="52"/>
      <c r="J365" s="54"/>
      <c r="K365" s="52"/>
      <c r="L365" s="52"/>
      <c r="M365" s="52"/>
      <c r="N365" s="52"/>
      <c r="O365" s="52"/>
    </row>
    <row r="366" spans="2:15" x14ac:dyDescent="0.25">
      <c r="B366" s="85"/>
      <c r="D366" s="86"/>
      <c r="E366" s="52"/>
      <c r="F366" s="52"/>
      <c r="G366" s="52"/>
      <c r="H366" s="52"/>
      <c r="I366" s="52"/>
      <c r="J366" s="54"/>
      <c r="K366" s="52"/>
      <c r="L366" s="52"/>
      <c r="M366" s="52"/>
      <c r="N366" s="52"/>
      <c r="O366" s="52"/>
    </row>
    <row r="367" spans="2:15" x14ac:dyDescent="0.25">
      <c r="B367" s="85"/>
      <c r="D367" s="86"/>
      <c r="E367" s="52"/>
      <c r="F367" s="52"/>
      <c r="G367" s="52"/>
      <c r="H367" s="52"/>
      <c r="I367" s="52"/>
      <c r="J367" s="54"/>
      <c r="K367" s="52"/>
      <c r="L367" s="52"/>
      <c r="M367" s="52"/>
      <c r="N367" s="52"/>
      <c r="O367" s="52"/>
    </row>
    <row r="368" spans="2:15" x14ac:dyDescent="0.25">
      <c r="B368" s="85"/>
      <c r="D368" s="86"/>
      <c r="E368" s="52"/>
      <c r="F368" s="52"/>
      <c r="G368" s="52"/>
      <c r="H368" s="52"/>
      <c r="I368" s="52"/>
      <c r="J368" s="54"/>
      <c r="K368" s="52"/>
      <c r="L368" s="52"/>
      <c r="M368" s="52"/>
      <c r="N368" s="52"/>
      <c r="O368" s="52"/>
    </row>
    <row r="369" spans="2:15" x14ac:dyDescent="0.25">
      <c r="B369" s="85"/>
      <c r="D369" s="86"/>
      <c r="E369" s="52"/>
      <c r="F369" s="52"/>
      <c r="G369" s="52"/>
      <c r="H369" s="52"/>
      <c r="I369" s="52"/>
      <c r="J369" s="54"/>
      <c r="K369" s="52"/>
      <c r="L369" s="52"/>
      <c r="M369" s="52"/>
      <c r="N369" s="52"/>
      <c r="O369" s="52"/>
    </row>
    <row r="370" spans="2:15" x14ac:dyDescent="0.25">
      <c r="B370" s="85"/>
      <c r="D370" s="86"/>
      <c r="E370" s="52"/>
      <c r="F370" s="52"/>
      <c r="G370" s="52"/>
      <c r="H370" s="52"/>
      <c r="I370" s="52"/>
      <c r="J370" s="54"/>
      <c r="K370" s="52"/>
      <c r="L370" s="52"/>
      <c r="M370" s="52"/>
      <c r="N370" s="52"/>
      <c r="O370" s="52"/>
    </row>
    <row r="371" spans="2:15" x14ac:dyDescent="0.25">
      <c r="B371" s="85"/>
      <c r="D371" s="86"/>
      <c r="E371" s="52"/>
      <c r="F371" s="52"/>
      <c r="G371" s="52"/>
      <c r="H371" s="52"/>
      <c r="I371" s="52"/>
      <c r="J371" s="54"/>
      <c r="K371" s="52"/>
      <c r="L371" s="52"/>
      <c r="M371" s="52"/>
      <c r="N371" s="52"/>
      <c r="O371" s="52"/>
    </row>
    <row r="372" spans="2:15" x14ac:dyDescent="0.25">
      <c r="B372" s="85"/>
      <c r="D372" s="86"/>
      <c r="E372" s="52"/>
      <c r="F372" s="52"/>
      <c r="G372" s="52"/>
      <c r="H372" s="52"/>
      <c r="I372" s="52"/>
      <c r="J372" s="54"/>
      <c r="K372" s="52"/>
      <c r="L372" s="52"/>
      <c r="M372" s="52"/>
      <c r="N372" s="52"/>
      <c r="O372" s="52"/>
    </row>
    <row r="373" spans="2:15" x14ac:dyDescent="0.25">
      <c r="B373" s="85"/>
      <c r="D373" s="86"/>
      <c r="E373" s="52"/>
      <c r="F373" s="52"/>
      <c r="G373" s="52"/>
      <c r="H373" s="52"/>
      <c r="I373" s="52"/>
      <c r="J373" s="54"/>
      <c r="K373" s="52"/>
      <c r="L373" s="52"/>
      <c r="M373" s="52"/>
      <c r="N373" s="52"/>
      <c r="O373" s="52"/>
    </row>
    <row r="374" spans="2:15" x14ac:dyDescent="0.25">
      <c r="B374" s="85"/>
      <c r="D374" s="86"/>
      <c r="E374" s="52"/>
      <c r="F374" s="52"/>
      <c r="G374" s="52"/>
      <c r="H374" s="52"/>
      <c r="I374" s="52"/>
      <c r="J374" s="54"/>
      <c r="K374" s="52"/>
      <c r="L374" s="52"/>
      <c r="M374" s="52"/>
      <c r="N374" s="52"/>
      <c r="O374" s="52"/>
    </row>
    <row r="375" spans="2:15" x14ac:dyDescent="0.25">
      <c r="B375" s="85"/>
      <c r="D375" s="86"/>
      <c r="E375" s="52"/>
      <c r="F375" s="52"/>
      <c r="G375" s="52"/>
      <c r="H375" s="52"/>
      <c r="I375" s="52"/>
      <c r="J375" s="54"/>
      <c r="K375" s="52"/>
      <c r="L375" s="52"/>
      <c r="M375" s="52"/>
      <c r="N375" s="52"/>
      <c r="O375" s="52"/>
    </row>
    <row r="376" spans="2:15" x14ac:dyDescent="0.25">
      <c r="B376" s="85"/>
      <c r="D376" s="86"/>
      <c r="E376" s="52"/>
      <c r="F376" s="52"/>
      <c r="G376" s="52"/>
      <c r="H376" s="52"/>
      <c r="I376" s="52"/>
      <c r="J376" s="54"/>
      <c r="K376" s="52"/>
      <c r="L376" s="52"/>
      <c r="M376" s="52"/>
      <c r="N376" s="52"/>
      <c r="O376" s="52"/>
    </row>
    <row r="377" spans="2:15" x14ac:dyDescent="0.25">
      <c r="B377" s="85"/>
      <c r="D377" s="86"/>
      <c r="E377" s="52"/>
      <c r="F377" s="52"/>
      <c r="G377" s="52"/>
      <c r="H377" s="52"/>
      <c r="I377" s="52"/>
      <c r="J377" s="54"/>
      <c r="K377" s="52"/>
      <c r="L377" s="52"/>
      <c r="M377" s="52"/>
      <c r="N377" s="52"/>
      <c r="O377" s="52"/>
    </row>
    <row r="378" spans="2:15" x14ac:dyDescent="0.25">
      <c r="B378" s="85"/>
      <c r="D378" s="86"/>
      <c r="E378" s="52"/>
      <c r="F378" s="52"/>
      <c r="G378" s="52"/>
      <c r="H378" s="52"/>
      <c r="I378" s="52"/>
      <c r="J378" s="54"/>
      <c r="K378" s="52"/>
      <c r="L378" s="52"/>
      <c r="M378" s="52"/>
      <c r="N378" s="52"/>
      <c r="O378" s="52"/>
    </row>
    <row r="379" spans="2:15" x14ac:dyDescent="0.25">
      <c r="B379" s="85"/>
      <c r="D379" s="86"/>
      <c r="E379" s="52"/>
      <c r="F379" s="52"/>
      <c r="G379" s="52"/>
      <c r="H379" s="52"/>
      <c r="I379" s="52"/>
      <c r="J379" s="54"/>
      <c r="K379" s="52"/>
      <c r="L379" s="52"/>
      <c r="M379" s="52"/>
      <c r="N379" s="52"/>
      <c r="O379" s="52"/>
    </row>
    <row r="380" spans="2:15" x14ac:dyDescent="0.25">
      <c r="B380" s="85"/>
      <c r="D380" s="86"/>
      <c r="E380" s="52"/>
      <c r="F380" s="52"/>
      <c r="G380" s="52"/>
      <c r="H380" s="52"/>
      <c r="I380" s="52"/>
      <c r="J380" s="54"/>
      <c r="K380" s="52"/>
      <c r="L380" s="52"/>
      <c r="M380" s="52"/>
      <c r="N380" s="52"/>
      <c r="O380" s="52"/>
    </row>
    <row r="381" spans="2:15" x14ac:dyDescent="0.25">
      <c r="B381" s="85"/>
      <c r="D381" s="86"/>
      <c r="E381" s="52"/>
      <c r="F381" s="52"/>
      <c r="G381" s="52"/>
      <c r="H381" s="52"/>
      <c r="I381" s="52"/>
      <c r="J381" s="54"/>
      <c r="K381" s="52"/>
      <c r="L381" s="52"/>
      <c r="M381" s="52"/>
      <c r="N381" s="52"/>
      <c r="O381" s="52"/>
    </row>
    <row r="382" spans="2:15" x14ac:dyDescent="0.25">
      <c r="B382" s="85"/>
      <c r="D382" s="86"/>
      <c r="E382" s="52"/>
      <c r="F382" s="52"/>
      <c r="G382" s="52"/>
      <c r="H382" s="52"/>
      <c r="I382" s="52"/>
      <c r="J382" s="54"/>
      <c r="K382" s="52"/>
      <c r="L382" s="52"/>
      <c r="M382" s="52"/>
      <c r="N382" s="52"/>
      <c r="O382" s="52"/>
    </row>
    <row r="383" spans="2:15" x14ac:dyDescent="0.25">
      <c r="B383" s="85"/>
      <c r="D383" s="86"/>
      <c r="E383" s="52"/>
      <c r="F383" s="52"/>
      <c r="G383" s="52"/>
      <c r="H383" s="52"/>
      <c r="I383" s="52"/>
      <c r="J383" s="54"/>
      <c r="K383" s="52"/>
      <c r="L383" s="52"/>
      <c r="M383" s="52"/>
      <c r="N383" s="52"/>
      <c r="O383" s="52"/>
    </row>
    <row r="384" spans="2:15" x14ac:dyDescent="0.25">
      <c r="B384" s="85"/>
      <c r="D384" s="86"/>
      <c r="E384" s="52"/>
      <c r="F384" s="52"/>
      <c r="G384" s="52"/>
      <c r="H384" s="52"/>
      <c r="I384" s="52"/>
      <c r="J384" s="54"/>
      <c r="K384" s="52"/>
      <c r="L384" s="52"/>
      <c r="M384" s="52"/>
      <c r="N384" s="52"/>
      <c r="O384" s="52"/>
    </row>
    <row r="385" spans="2:15" x14ac:dyDescent="0.25">
      <c r="B385" s="85"/>
      <c r="D385" s="86"/>
      <c r="E385" s="52"/>
      <c r="F385" s="52"/>
      <c r="G385" s="52"/>
      <c r="H385" s="52"/>
      <c r="I385" s="52"/>
      <c r="J385" s="54"/>
      <c r="K385" s="52"/>
      <c r="L385" s="52"/>
      <c r="M385" s="52"/>
      <c r="N385" s="52"/>
      <c r="O385" s="52"/>
    </row>
    <row r="386" spans="2:15" x14ac:dyDescent="0.25">
      <c r="B386" s="85"/>
      <c r="D386" s="86"/>
      <c r="E386" s="52"/>
      <c r="F386" s="52"/>
      <c r="G386" s="52"/>
      <c r="H386" s="52"/>
      <c r="I386" s="52"/>
      <c r="J386" s="54"/>
      <c r="K386" s="52"/>
      <c r="L386" s="52"/>
      <c r="M386" s="52"/>
      <c r="N386" s="52"/>
      <c r="O386" s="52"/>
    </row>
    <row r="387" spans="2:15" x14ac:dyDescent="0.25">
      <c r="B387" s="85"/>
      <c r="D387" s="86"/>
      <c r="E387" s="52"/>
      <c r="F387" s="52"/>
      <c r="G387" s="52"/>
      <c r="H387" s="52"/>
      <c r="I387" s="52"/>
      <c r="J387" s="54"/>
      <c r="K387" s="52"/>
      <c r="L387" s="52"/>
      <c r="M387" s="52"/>
      <c r="N387" s="52"/>
      <c r="O387" s="52"/>
    </row>
    <row r="388" spans="2:15" x14ac:dyDescent="0.25">
      <c r="B388" s="85"/>
      <c r="D388" s="86"/>
      <c r="E388" s="52"/>
      <c r="F388" s="52"/>
      <c r="G388" s="52"/>
      <c r="H388" s="52"/>
      <c r="I388" s="52"/>
      <c r="J388" s="54"/>
      <c r="K388" s="52"/>
      <c r="L388" s="52"/>
      <c r="M388" s="52"/>
      <c r="N388" s="52"/>
      <c r="O388" s="52"/>
    </row>
    <row r="389" spans="2:15" x14ac:dyDescent="0.25">
      <c r="B389" s="85"/>
      <c r="D389" s="86"/>
      <c r="E389" s="52"/>
      <c r="F389" s="52"/>
      <c r="G389" s="52"/>
      <c r="H389" s="52"/>
      <c r="I389" s="52"/>
      <c r="J389" s="54"/>
      <c r="K389" s="52"/>
      <c r="L389" s="52"/>
      <c r="M389" s="52"/>
      <c r="N389" s="52"/>
      <c r="O389" s="52"/>
    </row>
    <row r="390" spans="2:15" x14ac:dyDescent="0.25">
      <c r="B390" s="85"/>
      <c r="D390" s="86"/>
      <c r="E390" s="52"/>
      <c r="F390" s="52"/>
      <c r="G390" s="52"/>
      <c r="H390" s="52"/>
      <c r="I390" s="52"/>
      <c r="J390" s="54"/>
      <c r="K390" s="52"/>
      <c r="L390" s="52"/>
      <c r="M390" s="52"/>
      <c r="N390" s="52"/>
      <c r="O390" s="52"/>
    </row>
    <row r="391" spans="2:15" x14ac:dyDescent="0.25">
      <c r="B391" s="85"/>
      <c r="D391" s="86"/>
      <c r="E391" s="52"/>
      <c r="F391" s="52"/>
      <c r="G391" s="52"/>
      <c r="H391" s="52"/>
      <c r="I391" s="52"/>
      <c r="J391" s="54"/>
      <c r="K391" s="52"/>
      <c r="L391" s="52"/>
      <c r="M391" s="52"/>
      <c r="N391" s="52"/>
      <c r="O391" s="52"/>
    </row>
    <row r="392" spans="2:15" x14ac:dyDescent="0.25">
      <c r="B392" s="85"/>
      <c r="D392" s="86"/>
      <c r="E392" s="52"/>
      <c r="F392" s="52"/>
      <c r="G392" s="52"/>
      <c r="H392" s="52"/>
      <c r="I392" s="52"/>
      <c r="J392" s="54"/>
      <c r="K392" s="52"/>
      <c r="L392" s="52"/>
      <c r="M392" s="52"/>
      <c r="N392" s="52"/>
      <c r="O392" s="52"/>
    </row>
    <row r="393" spans="2:15" x14ac:dyDescent="0.25">
      <c r="B393" s="85"/>
      <c r="D393" s="86"/>
      <c r="E393" s="52"/>
      <c r="F393" s="52"/>
      <c r="G393" s="52"/>
      <c r="H393" s="52"/>
      <c r="I393" s="52"/>
      <c r="J393" s="54"/>
      <c r="K393" s="52"/>
      <c r="L393" s="52"/>
      <c r="M393" s="52"/>
      <c r="N393" s="52"/>
      <c r="O393" s="52"/>
    </row>
    <row r="394" spans="2:15" x14ac:dyDescent="0.25">
      <c r="B394" s="85"/>
      <c r="D394" s="86"/>
      <c r="E394" s="52"/>
      <c r="F394" s="52"/>
      <c r="G394" s="52"/>
      <c r="H394" s="52"/>
      <c r="I394" s="52"/>
      <c r="J394" s="54"/>
      <c r="K394" s="52"/>
      <c r="L394" s="52"/>
      <c r="M394" s="52"/>
      <c r="N394" s="52"/>
      <c r="O394" s="52"/>
    </row>
    <row r="395" spans="2:15" x14ac:dyDescent="0.25">
      <c r="B395" s="85"/>
      <c r="D395" s="86"/>
      <c r="E395" s="52"/>
      <c r="F395" s="52"/>
      <c r="G395" s="52"/>
      <c r="H395" s="52"/>
      <c r="I395" s="52"/>
      <c r="J395" s="54"/>
      <c r="K395" s="52"/>
      <c r="L395" s="52"/>
      <c r="M395" s="52"/>
      <c r="N395" s="52"/>
      <c r="O395" s="52"/>
    </row>
    <row r="396" spans="2:15" x14ac:dyDescent="0.25">
      <c r="B396" s="85"/>
      <c r="D396" s="86"/>
      <c r="E396" s="52"/>
      <c r="F396" s="52"/>
      <c r="G396" s="52"/>
      <c r="H396" s="52"/>
      <c r="I396" s="52"/>
      <c r="J396" s="54"/>
      <c r="K396" s="52"/>
      <c r="L396" s="52"/>
      <c r="M396" s="52"/>
      <c r="N396" s="52"/>
      <c r="O396" s="52"/>
    </row>
    <row r="397" spans="2:15" x14ac:dyDescent="0.25">
      <c r="B397" s="85"/>
      <c r="D397" s="86"/>
      <c r="E397" s="52"/>
      <c r="F397" s="52"/>
      <c r="G397" s="52"/>
      <c r="H397" s="52"/>
      <c r="I397" s="52"/>
      <c r="J397" s="54"/>
      <c r="K397" s="52"/>
      <c r="L397" s="52"/>
      <c r="M397" s="52"/>
      <c r="N397" s="52"/>
      <c r="O397" s="52"/>
    </row>
    <row r="398" spans="2:15" x14ac:dyDescent="0.25">
      <c r="B398" s="85"/>
      <c r="D398" s="86"/>
      <c r="E398" s="52"/>
      <c r="F398" s="52"/>
      <c r="G398" s="52"/>
      <c r="H398" s="52"/>
      <c r="I398" s="52"/>
      <c r="J398" s="54"/>
      <c r="K398" s="52"/>
      <c r="L398" s="52"/>
      <c r="M398" s="52"/>
      <c r="N398" s="52"/>
      <c r="O398" s="52"/>
    </row>
    <row r="399" spans="2:15" x14ac:dyDescent="0.25">
      <c r="B399" s="85"/>
      <c r="D399" s="86"/>
      <c r="E399" s="52"/>
      <c r="F399" s="52"/>
      <c r="G399" s="52"/>
      <c r="H399" s="52"/>
      <c r="I399" s="52"/>
      <c r="J399" s="54"/>
      <c r="K399" s="52"/>
      <c r="L399" s="52"/>
      <c r="M399" s="52"/>
      <c r="N399" s="52"/>
      <c r="O399" s="52"/>
    </row>
    <row r="400" spans="2:15" x14ac:dyDescent="0.25">
      <c r="B400" s="85"/>
      <c r="D400" s="86"/>
      <c r="E400" s="52"/>
      <c r="F400" s="52"/>
      <c r="G400" s="52"/>
      <c r="H400" s="52"/>
      <c r="I400" s="52"/>
      <c r="J400" s="54"/>
      <c r="K400" s="52"/>
      <c r="L400" s="52"/>
      <c r="M400" s="52"/>
      <c r="N400" s="52"/>
      <c r="O400" s="52"/>
    </row>
    <row r="401" spans="2:15" x14ac:dyDescent="0.25">
      <c r="B401" s="85"/>
      <c r="D401" s="86"/>
      <c r="E401" s="52"/>
      <c r="F401" s="52"/>
      <c r="G401" s="52"/>
      <c r="H401" s="52"/>
      <c r="I401" s="52"/>
      <c r="J401" s="54"/>
      <c r="K401" s="52"/>
      <c r="L401" s="52"/>
      <c r="M401" s="52"/>
      <c r="N401" s="52"/>
      <c r="O401" s="52"/>
    </row>
    <row r="402" spans="2:15" x14ac:dyDescent="0.25">
      <c r="B402" s="85"/>
      <c r="D402" s="86"/>
      <c r="E402" s="52"/>
      <c r="F402" s="52"/>
      <c r="G402" s="52"/>
      <c r="H402" s="52"/>
      <c r="I402" s="52"/>
      <c r="J402" s="54"/>
      <c r="K402" s="52"/>
      <c r="L402" s="52"/>
      <c r="M402" s="52"/>
      <c r="N402" s="52"/>
      <c r="O402" s="52"/>
    </row>
    <row r="403" spans="2:15" x14ac:dyDescent="0.25">
      <c r="B403" s="85"/>
      <c r="D403" s="86"/>
      <c r="E403" s="52"/>
      <c r="F403" s="52"/>
      <c r="G403" s="52"/>
      <c r="H403" s="52"/>
      <c r="I403" s="52"/>
      <c r="J403" s="54"/>
      <c r="K403" s="52"/>
      <c r="L403" s="52"/>
      <c r="M403" s="52"/>
      <c r="N403" s="52"/>
      <c r="O403" s="52"/>
    </row>
    <row r="404" spans="2:15" x14ac:dyDescent="0.25">
      <c r="B404" s="85"/>
      <c r="D404" s="86"/>
      <c r="E404" s="52"/>
      <c r="F404" s="52"/>
      <c r="G404" s="52"/>
      <c r="H404" s="52"/>
      <c r="I404" s="52"/>
      <c r="J404" s="54"/>
      <c r="K404" s="52"/>
      <c r="L404" s="52"/>
      <c r="M404" s="52"/>
      <c r="N404" s="52"/>
      <c r="O404" s="52"/>
    </row>
    <row r="405" spans="2:15" x14ac:dyDescent="0.25">
      <c r="B405" s="85"/>
      <c r="D405" s="86"/>
      <c r="E405" s="52"/>
      <c r="F405" s="52"/>
      <c r="G405" s="52"/>
      <c r="H405" s="52"/>
      <c r="I405" s="52"/>
      <c r="J405" s="54"/>
      <c r="K405" s="52"/>
      <c r="L405" s="52"/>
      <c r="M405" s="52"/>
      <c r="N405" s="52"/>
      <c r="O405" s="52"/>
    </row>
    <row r="406" spans="2:15" x14ac:dyDescent="0.25">
      <c r="B406" s="85"/>
      <c r="D406" s="86"/>
      <c r="E406" s="52"/>
      <c r="F406" s="52"/>
      <c r="G406" s="52"/>
      <c r="H406" s="52"/>
      <c r="I406" s="52"/>
      <c r="J406" s="54"/>
      <c r="K406" s="52"/>
      <c r="L406" s="52"/>
      <c r="M406" s="52"/>
      <c r="N406" s="52"/>
      <c r="O406" s="52"/>
    </row>
    <row r="407" spans="2:15" x14ac:dyDescent="0.25">
      <c r="B407" s="85"/>
      <c r="D407" s="86"/>
      <c r="E407" s="52"/>
      <c r="F407" s="52"/>
      <c r="G407" s="52"/>
      <c r="H407" s="52"/>
      <c r="I407" s="52"/>
      <c r="J407" s="54"/>
      <c r="K407" s="52"/>
      <c r="L407" s="52"/>
      <c r="M407" s="52"/>
      <c r="N407" s="52"/>
      <c r="O407" s="52"/>
    </row>
    <row r="408" spans="2:15" x14ac:dyDescent="0.25">
      <c r="B408" s="85"/>
      <c r="D408" s="86"/>
      <c r="E408" s="52"/>
      <c r="F408" s="52"/>
      <c r="G408" s="52"/>
      <c r="H408" s="52"/>
      <c r="I408" s="52"/>
      <c r="J408" s="54"/>
      <c r="K408" s="52"/>
      <c r="L408" s="52"/>
      <c r="M408" s="52"/>
      <c r="N408" s="52"/>
      <c r="O408" s="52"/>
    </row>
    <row r="409" spans="2:15" x14ac:dyDescent="0.25">
      <c r="B409" s="85"/>
      <c r="D409" s="86"/>
      <c r="E409" s="52"/>
      <c r="F409" s="52"/>
      <c r="G409" s="52"/>
      <c r="H409" s="52"/>
      <c r="I409" s="52"/>
      <c r="J409" s="54"/>
      <c r="K409" s="52"/>
      <c r="L409" s="52"/>
      <c r="M409" s="52"/>
      <c r="N409" s="52"/>
      <c r="O409" s="52"/>
    </row>
    <row r="410" spans="2:15" x14ac:dyDescent="0.25">
      <c r="B410" s="85"/>
      <c r="D410" s="86"/>
      <c r="E410" s="52"/>
      <c r="F410" s="52"/>
      <c r="G410" s="52"/>
      <c r="H410" s="52"/>
      <c r="I410" s="52"/>
      <c r="J410" s="54"/>
      <c r="K410" s="52"/>
      <c r="L410" s="52"/>
      <c r="M410" s="52"/>
      <c r="N410" s="52"/>
      <c r="O410" s="52"/>
    </row>
    <row r="411" spans="2:15" x14ac:dyDescent="0.25">
      <c r="B411" s="85"/>
      <c r="D411" s="86"/>
      <c r="E411" s="52"/>
      <c r="F411" s="52"/>
      <c r="G411" s="52"/>
      <c r="H411" s="52"/>
      <c r="I411" s="52"/>
      <c r="J411" s="54"/>
      <c r="K411" s="52"/>
      <c r="L411" s="52"/>
      <c r="M411" s="52"/>
      <c r="N411" s="52"/>
      <c r="O411" s="52"/>
    </row>
    <row r="412" spans="2:15" x14ac:dyDescent="0.25">
      <c r="B412" s="85"/>
      <c r="D412" s="86"/>
      <c r="E412" s="52"/>
      <c r="F412" s="52"/>
      <c r="G412" s="52"/>
      <c r="H412" s="52"/>
      <c r="I412" s="52"/>
      <c r="J412" s="54"/>
      <c r="K412" s="52"/>
      <c r="L412" s="52"/>
      <c r="M412" s="52"/>
      <c r="N412" s="52"/>
      <c r="O412" s="52"/>
    </row>
    <row r="413" spans="2:15" x14ac:dyDescent="0.25">
      <c r="B413" s="85"/>
      <c r="D413" s="86"/>
      <c r="E413" s="52"/>
      <c r="F413" s="52"/>
      <c r="G413" s="52"/>
      <c r="H413" s="52"/>
      <c r="I413" s="52"/>
      <c r="J413" s="54"/>
      <c r="K413" s="52"/>
      <c r="L413" s="52"/>
      <c r="M413" s="52"/>
      <c r="N413" s="52"/>
      <c r="O413" s="52"/>
    </row>
    <row r="414" spans="2:15" x14ac:dyDescent="0.25">
      <c r="B414" s="85"/>
      <c r="D414" s="86"/>
      <c r="E414" s="52"/>
      <c r="F414" s="52"/>
      <c r="G414" s="52"/>
      <c r="H414" s="52"/>
      <c r="I414" s="52"/>
      <c r="J414" s="54"/>
      <c r="K414" s="52"/>
      <c r="L414" s="52"/>
      <c r="M414" s="52"/>
      <c r="N414" s="52"/>
      <c r="O414" s="52"/>
    </row>
    <row r="415" spans="2:15" x14ac:dyDescent="0.25">
      <c r="B415" s="85"/>
      <c r="D415" s="86"/>
      <c r="E415" s="52"/>
      <c r="F415" s="52"/>
      <c r="G415" s="52"/>
      <c r="H415" s="52"/>
      <c r="I415" s="52"/>
      <c r="J415" s="54"/>
      <c r="K415" s="52"/>
      <c r="L415" s="52"/>
      <c r="M415" s="52"/>
      <c r="N415" s="52"/>
      <c r="O415" s="52"/>
    </row>
    <row r="416" spans="2:15" x14ac:dyDescent="0.25">
      <c r="B416" s="85"/>
      <c r="D416" s="86"/>
      <c r="E416" s="52"/>
      <c r="F416" s="52"/>
      <c r="G416" s="52"/>
      <c r="H416" s="52"/>
      <c r="I416" s="52"/>
      <c r="J416" s="54"/>
      <c r="K416" s="52"/>
      <c r="L416" s="52"/>
      <c r="M416" s="52"/>
      <c r="N416" s="52"/>
      <c r="O416" s="52"/>
    </row>
    <row r="417" spans="2:15" x14ac:dyDescent="0.25">
      <c r="B417" s="85"/>
      <c r="D417" s="86"/>
      <c r="E417" s="52"/>
      <c r="F417" s="52"/>
      <c r="G417" s="52"/>
      <c r="H417" s="52"/>
      <c r="I417" s="52"/>
      <c r="J417" s="54"/>
      <c r="K417" s="52"/>
      <c r="L417" s="52"/>
      <c r="M417" s="52"/>
      <c r="N417" s="52"/>
      <c r="O417" s="52"/>
    </row>
    <row r="418" spans="2:15" x14ac:dyDescent="0.25">
      <c r="B418" s="85"/>
      <c r="D418" s="86"/>
      <c r="E418" s="52"/>
      <c r="F418" s="52"/>
      <c r="G418" s="52"/>
      <c r="H418" s="52"/>
      <c r="I418" s="52"/>
      <c r="J418" s="54"/>
      <c r="K418" s="52"/>
      <c r="L418" s="52"/>
      <c r="M418" s="52"/>
      <c r="N418" s="52"/>
      <c r="O418" s="52"/>
    </row>
    <row r="419" spans="2:15" x14ac:dyDescent="0.25">
      <c r="B419" s="85"/>
      <c r="D419" s="86"/>
      <c r="E419" s="52"/>
      <c r="F419" s="52"/>
      <c r="G419" s="52"/>
      <c r="H419" s="52"/>
      <c r="I419" s="52"/>
      <c r="J419" s="54"/>
      <c r="K419" s="52"/>
      <c r="L419" s="52"/>
      <c r="M419" s="52"/>
      <c r="N419" s="52"/>
      <c r="O419" s="52"/>
    </row>
    <row r="420" spans="2:15" x14ac:dyDescent="0.25">
      <c r="B420" s="85"/>
      <c r="D420" s="86"/>
      <c r="E420" s="52"/>
      <c r="F420" s="52"/>
      <c r="G420" s="52"/>
      <c r="H420" s="52"/>
      <c r="I420" s="52"/>
      <c r="J420" s="54"/>
      <c r="K420" s="52"/>
      <c r="L420" s="52"/>
      <c r="M420" s="52"/>
      <c r="N420" s="52"/>
      <c r="O420" s="52"/>
    </row>
    <row r="421" spans="2:15" x14ac:dyDescent="0.25">
      <c r="B421" s="85"/>
      <c r="D421" s="86"/>
      <c r="E421" s="52"/>
      <c r="F421" s="52"/>
      <c r="G421" s="52"/>
      <c r="H421" s="52"/>
      <c r="I421" s="52"/>
      <c r="J421" s="54"/>
      <c r="K421" s="52"/>
      <c r="L421" s="52"/>
      <c r="M421" s="52"/>
      <c r="N421" s="52"/>
      <c r="O421" s="52"/>
    </row>
    <row r="422" spans="2:15" x14ac:dyDescent="0.25">
      <c r="B422" s="85"/>
      <c r="D422" s="86"/>
      <c r="E422" s="52"/>
      <c r="F422" s="52"/>
      <c r="G422" s="52"/>
      <c r="H422" s="52"/>
      <c r="I422" s="52"/>
      <c r="J422" s="54"/>
      <c r="K422" s="52"/>
      <c r="L422" s="52"/>
      <c r="M422" s="52"/>
      <c r="N422" s="52"/>
      <c r="O422" s="52"/>
    </row>
    <row r="423" spans="2:15" x14ac:dyDescent="0.25">
      <c r="B423" s="85"/>
      <c r="D423" s="86"/>
      <c r="E423" s="52"/>
      <c r="F423" s="52"/>
      <c r="G423" s="52"/>
      <c r="H423" s="52"/>
      <c r="I423" s="52"/>
      <c r="J423" s="54"/>
      <c r="K423" s="52"/>
      <c r="L423" s="52"/>
      <c r="M423" s="52"/>
      <c r="N423" s="52"/>
      <c r="O423" s="52"/>
    </row>
    <row r="424" spans="2:15" x14ac:dyDescent="0.25">
      <c r="B424" s="85"/>
      <c r="D424" s="86"/>
      <c r="E424" s="52"/>
      <c r="F424" s="52"/>
      <c r="G424" s="52"/>
      <c r="H424" s="52"/>
      <c r="I424" s="52"/>
      <c r="J424" s="54"/>
      <c r="K424" s="52"/>
      <c r="L424" s="52"/>
      <c r="M424" s="52"/>
      <c r="N424" s="52"/>
      <c r="O424" s="52"/>
    </row>
    <row r="425" spans="2:15" x14ac:dyDescent="0.25">
      <c r="B425" s="85"/>
      <c r="D425" s="86"/>
      <c r="E425" s="52"/>
      <c r="F425" s="52"/>
      <c r="G425" s="52"/>
      <c r="H425" s="52"/>
      <c r="I425" s="52"/>
      <c r="J425" s="54"/>
      <c r="K425" s="52"/>
      <c r="L425" s="52"/>
      <c r="M425" s="52"/>
      <c r="N425" s="52"/>
      <c r="O425" s="52"/>
    </row>
    <row r="426" spans="2:15" x14ac:dyDescent="0.25">
      <c r="B426" s="85"/>
      <c r="D426" s="86"/>
      <c r="E426" s="52"/>
      <c r="F426" s="52"/>
      <c r="G426" s="52"/>
      <c r="H426" s="52"/>
      <c r="I426" s="52"/>
      <c r="J426" s="54"/>
      <c r="K426" s="52"/>
      <c r="L426" s="52"/>
      <c r="M426" s="52"/>
      <c r="N426" s="52"/>
      <c r="O426" s="52"/>
    </row>
    <row r="427" spans="2:15" x14ac:dyDescent="0.25">
      <c r="B427" s="85"/>
      <c r="D427" s="86"/>
      <c r="E427" s="52"/>
      <c r="F427" s="52"/>
      <c r="G427" s="52"/>
      <c r="H427" s="52"/>
      <c r="I427" s="52"/>
      <c r="J427" s="54"/>
      <c r="K427" s="52"/>
      <c r="L427" s="52"/>
      <c r="M427" s="52"/>
      <c r="N427" s="52"/>
      <c r="O427" s="52"/>
    </row>
    <row r="428" spans="2:15" x14ac:dyDescent="0.25">
      <c r="B428" s="85"/>
      <c r="D428" s="86"/>
      <c r="E428" s="52"/>
      <c r="F428" s="52"/>
      <c r="G428" s="52"/>
      <c r="H428" s="52"/>
      <c r="I428" s="52"/>
      <c r="J428" s="54"/>
      <c r="K428" s="52"/>
      <c r="L428" s="52"/>
      <c r="M428" s="52"/>
      <c r="N428" s="52"/>
      <c r="O428" s="52"/>
    </row>
    <row r="429" spans="2:15" x14ac:dyDescent="0.25">
      <c r="B429" s="85"/>
      <c r="D429" s="86"/>
      <c r="E429" s="52"/>
      <c r="F429" s="52"/>
      <c r="G429" s="52"/>
      <c r="H429" s="52"/>
      <c r="I429" s="52"/>
      <c r="J429" s="54"/>
      <c r="K429" s="52"/>
      <c r="L429" s="52"/>
      <c r="M429" s="52"/>
      <c r="N429" s="52"/>
      <c r="O429" s="52"/>
    </row>
    <row r="430" spans="2:15" x14ac:dyDescent="0.25">
      <c r="B430" s="85"/>
      <c r="D430" s="86"/>
      <c r="E430" s="52"/>
      <c r="F430" s="52"/>
      <c r="G430" s="52"/>
      <c r="H430" s="52"/>
      <c r="I430" s="52"/>
      <c r="J430" s="54"/>
      <c r="K430" s="52"/>
      <c r="L430" s="52"/>
      <c r="M430" s="52"/>
      <c r="N430" s="52"/>
      <c r="O430" s="52"/>
    </row>
    <row r="431" spans="2:15" x14ac:dyDescent="0.25">
      <c r="B431" s="85"/>
      <c r="D431" s="86"/>
      <c r="E431" s="52"/>
      <c r="F431" s="52"/>
      <c r="G431" s="52"/>
      <c r="H431" s="52"/>
      <c r="I431" s="52"/>
      <c r="J431" s="54"/>
      <c r="K431" s="52"/>
      <c r="L431" s="52"/>
      <c r="M431" s="52"/>
      <c r="N431" s="52"/>
      <c r="O431" s="52"/>
    </row>
    <row r="432" spans="2:15" x14ac:dyDescent="0.25">
      <c r="B432" s="85"/>
      <c r="D432" s="86"/>
      <c r="E432" s="52"/>
      <c r="F432" s="52"/>
      <c r="G432" s="52"/>
      <c r="H432" s="52"/>
      <c r="I432" s="52"/>
      <c r="J432" s="54"/>
      <c r="K432" s="52"/>
      <c r="L432" s="52"/>
      <c r="M432" s="52"/>
      <c r="N432" s="52"/>
      <c r="O432" s="52"/>
    </row>
    <row r="433" spans="2:15" x14ac:dyDescent="0.25">
      <c r="B433" s="85"/>
      <c r="D433" s="86"/>
      <c r="E433" s="52"/>
      <c r="F433" s="52"/>
      <c r="G433" s="52"/>
      <c r="H433" s="52"/>
      <c r="I433" s="52"/>
      <c r="J433" s="54"/>
      <c r="K433" s="52"/>
      <c r="L433" s="52"/>
      <c r="M433" s="52"/>
      <c r="N433" s="52"/>
      <c r="O433" s="52"/>
    </row>
    <row r="434" spans="2:15" x14ac:dyDescent="0.25">
      <c r="B434" s="85"/>
      <c r="D434" s="86"/>
      <c r="E434" s="52"/>
      <c r="F434" s="52"/>
      <c r="G434" s="52"/>
      <c r="H434" s="52"/>
      <c r="I434" s="52"/>
      <c r="J434" s="54"/>
      <c r="K434" s="52"/>
      <c r="L434" s="52"/>
      <c r="M434" s="52"/>
      <c r="N434" s="52"/>
      <c r="O434" s="52"/>
    </row>
    <row r="435" spans="2:15" x14ac:dyDescent="0.25">
      <c r="B435" s="85"/>
      <c r="D435" s="86"/>
      <c r="E435" s="52"/>
      <c r="F435" s="52"/>
      <c r="G435" s="52"/>
      <c r="H435" s="52"/>
      <c r="I435" s="52"/>
      <c r="J435" s="54"/>
      <c r="K435" s="52"/>
      <c r="L435" s="52"/>
      <c r="M435" s="52"/>
      <c r="N435" s="52"/>
      <c r="O435" s="52"/>
    </row>
    <row r="436" spans="2:15" x14ac:dyDescent="0.25">
      <c r="B436" s="85"/>
      <c r="D436" s="86"/>
      <c r="E436" s="52"/>
      <c r="F436" s="52"/>
      <c r="G436" s="52"/>
      <c r="H436" s="52"/>
      <c r="I436" s="52"/>
      <c r="J436" s="54"/>
      <c r="K436" s="52"/>
      <c r="L436" s="52"/>
      <c r="M436" s="52"/>
      <c r="N436" s="52"/>
      <c r="O436" s="52"/>
    </row>
    <row r="437" spans="2:15" x14ac:dyDescent="0.25">
      <c r="B437" s="85"/>
      <c r="D437" s="86"/>
      <c r="E437" s="52"/>
      <c r="F437" s="52"/>
      <c r="G437" s="52"/>
      <c r="H437" s="52"/>
      <c r="I437" s="52"/>
      <c r="J437" s="54"/>
      <c r="K437" s="52"/>
      <c r="L437" s="52"/>
      <c r="M437" s="52"/>
      <c r="N437" s="52"/>
      <c r="O437" s="52"/>
    </row>
    <row r="438" spans="2:15" x14ac:dyDescent="0.25">
      <c r="B438" s="85"/>
      <c r="D438" s="86"/>
      <c r="E438" s="52"/>
      <c r="F438" s="52"/>
      <c r="G438" s="52"/>
      <c r="H438" s="52"/>
      <c r="I438" s="52"/>
      <c r="J438" s="54"/>
      <c r="K438" s="52"/>
      <c r="L438" s="52"/>
      <c r="M438" s="52"/>
      <c r="N438" s="52"/>
      <c r="O438" s="52"/>
    </row>
    <row r="439" spans="2:15" x14ac:dyDescent="0.25">
      <c r="B439" s="85"/>
      <c r="D439" s="86"/>
      <c r="E439" s="52"/>
      <c r="F439" s="52"/>
      <c r="G439" s="52"/>
      <c r="H439" s="52"/>
      <c r="I439" s="52"/>
      <c r="J439" s="54"/>
      <c r="K439" s="52"/>
      <c r="L439" s="52"/>
      <c r="M439" s="52"/>
      <c r="N439" s="52"/>
      <c r="O439" s="52"/>
    </row>
    <row r="440" spans="2:15" x14ac:dyDescent="0.25">
      <c r="B440" s="85"/>
      <c r="D440" s="86"/>
      <c r="E440" s="52"/>
      <c r="F440" s="52"/>
      <c r="G440" s="52"/>
      <c r="H440" s="52"/>
      <c r="I440" s="52"/>
      <c r="J440" s="54"/>
      <c r="K440" s="52"/>
      <c r="L440" s="52"/>
      <c r="M440" s="52"/>
      <c r="N440" s="52"/>
      <c r="O440" s="52"/>
    </row>
    <row r="441" spans="2:15" x14ac:dyDescent="0.25">
      <c r="B441" s="85"/>
      <c r="D441" s="86"/>
      <c r="E441" s="52"/>
      <c r="F441" s="52"/>
      <c r="G441" s="52"/>
      <c r="H441" s="52"/>
      <c r="I441" s="52"/>
      <c r="J441" s="54"/>
      <c r="K441" s="52"/>
      <c r="L441" s="52"/>
      <c r="M441" s="52"/>
      <c r="N441" s="52"/>
      <c r="O441" s="52"/>
    </row>
    <row r="442" spans="2:15" x14ac:dyDescent="0.25">
      <c r="B442" s="85"/>
      <c r="D442" s="86"/>
      <c r="E442" s="52"/>
      <c r="F442" s="52"/>
      <c r="G442" s="52"/>
      <c r="H442" s="52"/>
      <c r="I442" s="52"/>
      <c r="J442" s="54"/>
      <c r="K442" s="52"/>
      <c r="L442" s="52"/>
      <c r="M442" s="52"/>
      <c r="N442" s="52"/>
      <c r="O442" s="52"/>
    </row>
    <row r="443" spans="2:15" x14ac:dyDescent="0.25">
      <c r="B443" s="85"/>
      <c r="D443" s="86"/>
      <c r="E443" s="52"/>
      <c r="F443" s="52"/>
      <c r="G443" s="52"/>
      <c r="H443" s="52"/>
      <c r="I443" s="52"/>
      <c r="J443" s="54"/>
      <c r="K443" s="52"/>
      <c r="L443" s="52"/>
      <c r="M443" s="52"/>
      <c r="N443" s="52"/>
      <c r="O443" s="52"/>
    </row>
    <row r="444" spans="2:15" x14ac:dyDescent="0.25">
      <c r="B444" s="85"/>
      <c r="D444" s="86"/>
      <c r="E444" s="52"/>
      <c r="F444" s="52"/>
      <c r="G444" s="52"/>
      <c r="H444" s="52"/>
      <c r="I444" s="52"/>
      <c r="J444" s="54"/>
      <c r="K444" s="52"/>
      <c r="L444" s="52"/>
      <c r="M444" s="52"/>
      <c r="N444" s="52"/>
      <c r="O444" s="52"/>
    </row>
    <row r="445" spans="2:15" x14ac:dyDescent="0.25">
      <c r="B445" s="85"/>
      <c r="D445" s="86"/>
      <c r="E445" s="52"/>
      <c r="F445" s="52"/>
      <c r="G445" s="52"/>
      <c r="H445" s="52"/>
      <c r="I445" s="52"/>
      <c r="J445" s="54"/>
      <c r="K445" s="52"/>
      <c r="L445" s="52"/>
      <c r="M445" s="52"/>
      <c r="N445" s="52"/>
      <c r="O445" s="52"/>
    </row>
    <row r="446" spans="2:15" x14ac:dyDescent="0.25">
      <c r="B446" s="85"/>
      <c r="D446" s="86"/>
      <c r="E446" s="52"/>
      <c r="F446" s="52"/>
      <c r="G446" s="52"/>
      <c r="H446" s="52"/>
      <c r="I446" s="52"/>
      <c r="J446" s="54"/>
      <c r="K446" s="52"/>
      <c r="L446" s="52"/>
      <c r="M446" s="52"/>
      <c r="N446" s="52"/>
      <c r="O446" s="52"/>
    </row>
    <row r="447" spans="2:15" x14ac:dyDescent="0.25">
      <c r="B447" s="85"/>
      <c r="D447" s="86"/>
      <c r="E447" s="52"/>
      <c r="F447" s="52"/>
      <c r="G447" s="52"/>
      <c r="H447" s="52"/>
      <c r="I447" s="52"/>
      <c r="J447" s="54"/>
      <c r="K447" s="52"/>
      <c r="L447" s="52"/>
      <c r="M447" s="52"/>
      <c r="N447" s="52"/>
      <c r="O447" s="52"/>
    </row>
    <row r="448" spans="2:15" x14ac:dyDescent="0.25">
      <c r="B448" s="85"/>
      <c r="D448" s="86"/>
      <c r="E448" s="52"/>
      <c r="F448" s="52"/>
      <c r="G448" s="52"/>
      <c r="H448" s="52"/>
      <c r="I448" s="52"/>
      <c r="J448" s="54"/>
      <c r="K448" s="52"/>
      <c r="L448" s="52"/>
      <c r="M448" s="52"/>
      <c r="N448" s="52"/>
      <c r="O448" s="52"/>
    </row>
    <row r="449" spans="2:15" x14ac:dyDescent="0.25">
      <c r="B449" s="85"/>
      <c r="D449" s="86"/>
      <c r="E449" s="52"/>
      <c r="F449" s="52"/>
      <c r="G449" s="52"/>
      <c r="H449" s="52"/>
      <c r="I449" s="52"/>
      <c r="J449" s="54"/>
      <c r="K449" s="52"/>
      <c r="L449" s="52"/>
      <c r="M449" s="52"/>
      <c r="N449" s="52"/>
      <c r="O449" s="52"/>
    </row>
    <row r="450" spans="2:15" x14ac:dyDescent="0.25">
      <c r="B450" s="85"/>
      <c r="D450" s="86"/>
      <c r="E450" s="52"/>
      <c r="F450" s="52"/>
      <c r="G450" s="52"/>
      <c r="H450" s="52"/>
      <c r="I450" s="52"/>
      <c r="J450" s="54"/>
      <c r="K450" s="52"/>
      <c r="L450" s="52"/>
      <c r="M450" s="52"/>
      <c r="N450" s="52"/>
      <c r="O450" s="52"/>
    </row>
    <row r="451" spans="2:15" x14ac:dyDescent="0.25">
      <c r="B451" s="85"/>
      <c r="D451" s="86"/>
      <c r="E451" s="52"/>
      <c r="F451" s="52"/>
      <c r="G451" s="52"/>
      <c r="H451" s="52"/>
      <c r="I451" s="52"/>
      <c r="J451" s="54"/>
      <c r="K451" s="52"/>
      <c r="L451" s="52"/>
      <c r="M451" s="52"/>
      <c r="N451" s="52"/>
      <c r="O451" s="52"/>
    </row>
    <row r="452" spans="2:15" x14ac:dyDescent="0.25">
      <c r="B452" s="85"/>
      <c r="D452" s="86"/>
      <c r="E452" s="52"/>
      <c r="F452" s="52"/>
      <c r="G452" s="52"/>
      <c r="H452" s="52"/>
      <c r="I452" s="52"/>
      <c r="J452" s="54"/>
      <c r="K452" s="52"/>
      <c r="L452" s="52"/>
      <c r="M452" s="52"/>
      <c r="N452" s="52"/>
      <c r="O452" s="52"/>
    </row>
    <row r="453" spans="2:15" x14ac:dyDescent="0.25">
      <c r="B453" s="85"/>
      <c r="D453" s="86"/>
      <c r="E453" s="52"/>
      <c r="F453" s="52"/>
      <c r="G453" s="52"/>
      <c r="H453" s="52"/>
      <c r="I453" s="52"/>
      <c r="J453" s="54"/>
      <c r="K453" s="52"/>
      <c r="L453" s="52"/>
      <c r="M453" s="52"/>
      <c r="N453" s="52"/>
      <c r="O453" s="52"/>
    </row>
    <row r="454" spans="2:15" x14ac:dyDescent="0.25">
      <c r="B454" s="85"/>
      <c r="D454" s="86"/>
      <c r="E454" s="52"/>
      <c r="F454" s="52"/>
      <c r="G454" s="52"/>
      <c r="H454" s="52"/>
      <c r="I454" s="52"/>
      <c r="J454" s="54"/>
      <c r="K454" s="52"/>
      <c r="L454" s="52"/>
      <c r="M454" s="52"/>
      <c r="N454" s="52"/>
      <c r="O454" s="52"/>
    </row>
    <row r="455" spans="2:15" x14ac:dyDescent="0.25">
      <c r="B455" s="85"/>
      <c r="D455" s="86"/>
      <c r="E455" s="52"/>
      <c r="F455" s="52"/>
      <c r="G455" s="52"/>
      <c r="H455" s="52"/>
      <c r="I455" s="52"/>
      <c r="J455" s="54"/>
      <c r="K455" s="52"/>
      <c r="L455" s="52"/>
      <c r="M455" s="52"/>
      <c r="N455" s="52"/>
      <c r="O455" s="52"/>
    </row>
    <row r="456" spans="2:15" x14ac:dyDescent="0.25">
      <c r="B456" s="85"/>
      <c r="D456" s="86"/>
      <c r="E456" s="52"/>
      <c r="F456" s="52"/>
      <c r="G456" s="52"/>
      <c r="H456" s="52"/>
      <c r="I456" s="52"/>
      <c r="J456" s="54"/>
      <c r="K456" s="52"/>
      <c r="L456" s="52"/>
      <c r="M456" s="52"/>
      <c r="N456" s="52"/>
      <c r="O456" s="52"/>
    </row>
    <row r="457" spans="2:15" x14ac:dyDescent="0.25">
      <c r="B457" s="85"/>
      <c r="D457" s="86"/>
      <c r="E457" s="52"/>
      <c r="F457" s="52"/>
      <c r="G457" s="52"/>
      <c r="H457" s="52"/>
      <c r="I457" s="52"/>
      <c r="J457" s="54"/>
      <c r="K457" s="52"/>
      <c r="L457" s="52"/>
      <c r="M457" s="52"/>
      <c r="N457" s="52"/>
      <c r="O457" s="52"/>
    </row>
    <row r="458" spans="2:15" x14ac:dyDescent="0.25">
      <c r="B458" s="85"/>
      <c r="D458" s="86"/>
      <c r="E458" s="52"/>
      <c r="F458" s="52"/>
      <c r="G458" s="52"/>
      <c r="H458" s="52"/>
      <c r="I458" s="52"/>
      <c r="J458" s="54"/>
      <c r="K458" s="52"/>
      <c r="L458" s="52"/>
      <c r="M458" s="52"/>
      <c r="N458" s="52"/>
      <c r="O458" s="52"/>
    </row>
    <row r="459" spans="2:15" x14ac:dyDescent="0.25">
      <c r="B459" s="85"/>
      <c r="D459" s="86"/>
      <c r="E459" s="52"/>
      <c r="F459" s="52"/>
      <c r="G459" s="52"/>
      <c r="H459" s="52"/>
      <c r="I459" s="52"/>
      <c r="J459" s="54"/>
      <c r="K459" s="52"/>
      <c r="L459" s="52"/>
      <c r="M459" s="52"/>
      <c r="N459" s="52"/>
      <c r="O459" s="52"/>
    </row>
    <row r="460" spans="2:15" x14ac:dyDescent="0.25">
      <c r="B460" s="85"/>
      <c r="D460" s="86"/>
      <c r="E460" s="52"/>
      <c r="F460" s="52"/>
      <c r="G460" s="52"/>
      <c r="H460" s="52"/>
      <c r="I460" s="52"/>
      <c r="J460" s="54"/>
      <c r="K460" s="52"/>
      <c r="L460" s="52"/>
      <c r="M460" s="52"/>
      <c r="N460" s="52"/>
      <c r="O460" s="52"/>
    </row>
    <row r="461" spans="2:15" x14ac:dyDescent="0.25">
      <c r="B461" s="85"/>
      <c r="D461" s="86"/>
      <c r="E461" s="52"/>
      <c r="F461" s="52"/>
      <c r="G461" s="52"/>
      <c r="H461" s="52"/>
      <c r="I461" s="52"/>
      <c r="J461" s="54"/>
      <c r="K461" s="52"/>
      <c r="L461" s="52"/>
      <c r="M461" s="52"/>
      <c r="N461" s="52"/>
      <c r="O461" s="52"/>
    </row>
    <row r="462" spans="2:15" x14ac:dyDescent="0.25">
      <c r="B462" s="85"/>
      <c r="D462" s="86"/>
      <c r="E462" s="52"/>
      <c r="F462" s="52"/>
      <c r="G462" s="52"/>
      <c r="H462" s="52"/>
      <c r="I462" s="52"/>
      <c r="J462" s="54"/>
      <c r="K462" s="52"/>
      <c r="L462" s="52"/>
      <c r="M462" s="52"/>
      <c r="N462" s="52"/>
      <c r="O462" s="52"/>
    </row>
    <row r="463" spans="2:15" x14ac:dyDescent="0.25">
      <c r="B463" s="85"/>
      <c r="D463" s="86"/>
      <c r="E463" s="52"/>
      <c r="F463" s="52"/>
      <c r="G463" s="52"/>
      <c r="H463" s="52"/>
      <c r="I463" s="52"/>
      <c r="J463" s="54"/>
      <c r="K463" s="52"/>
      <c r="L463" s="52"/>
      <c r="M463" s="52"/>
      <c r="N463" s="52"/>
      <c r="O463" s="52"/>
    </row>
    <row r="464" spans="2:15" x14ac:dyDescent="0.25">
      <c r="B464" s="85"/>
      <c r="D464" s="86"/>
      <c r="E464" s="52"/>
      <c r="F464" s="52"/>
      <c r="G464" s="52"/>
      <c r="H464" s="52"/>
      <c r="I464" s="52"/>
      <c r="J464" s="54"/>
      <c r="K464" s="52"/>
      <c r="L464" s="52"/>
      <c r="M464" s="52"/>
      <c r="N464" s="52"/>
      <c r="O464" s="52"/>
    </row>
    <row r="465" spans="2:15" x14ac:dyDescent="0.25">
      <c r="B465" s="85"/>
      <c r="D465" s="86"/>
      <c r="E465" s="52"/>
      <c r="F465" s="52"/>
      <c r="G465" s="52"/>
      <c r="H465" s="52"/>
      <c r="I465" s="52"/>
      <c r="J465" s="54"/>
      <c r="K465" s="52"/>
      <c r="L465" s="52"/>
      <c r="M465" s="52"/>
      <c r="N465" s="52"/>
      <c r="O465" s="52"/>
    </row>
    <row r="466" spans="2:15" x14ac:dyDescent="0.25">
      <c r="B466" s="85"/>
      <c r="D466" s="86"/>
      <c r="E466" s="52"/>
      <c r="F466" s="52"/>
      <c r="G466" s="52"/>
      <c r="H466" s="52"/>
      <c r="I466" s="52"/>
      <c r="J466" s="54"/>
      <c r="K466" s="52"/>
      <c r="L466" s="52"/>
      <c r="M466" s="52"/>
      <c r="N466" s="52"/>
      <c r="O466" s="52"/>
    </row>
    <row r="467" spans="2:15" x14ac:dyDescent="0.25">
      <c r="B467" s="85"/>
      <c r="D467" s="86"/>
      <c r="E467" s="52"/>
      <c r="F467" s="52"/>
      <c r="G467" s="52"/>
      <c r="H467" s="52"/>
      <c r="I467" s="52"/>
      <c r="J467" s="54"/>
      <c r="K467" s="52"/>
      <c r="L467" s="52"/>
      <c r="M467" s="52"/>
      <c r="N467" s="52"/>
      <c r="O467" s="52"/>
    </row>
    <row r="468" spans="2:15" x14ac:dyDescent="0.25">
      <c r="B468" s="85"/>
      <c r="D468" s="86"/>
      <c r="E468" s="52"/>
      <c r="F468" s="52"/>
      <c r="G468" s="52"/>
      <c r="H468" s="52"/>
      <c r="I468" s="52"/>
      <c r="J468" s="54"/>
      <c r="K468" s="52"/>
      <c r="L468" s="52"/>
      <c r="M468" s="52"/>
      <c r="N468" s="52"/>
      <c r="O468" s="52"/>
    </row>
    <row r="469" spans="2:15" x14ac:dyDescent="0.25">
      <c r="B469" s="85"/>
      <c r="D469" s="86"/>
      <c r="E469" s="52"/>
      <c r="F469" s="52"/>
      <c r="G469" s="52"/>
      <c r="H469" s="52"/>
      <c r="I469" s="52"/>
      <c r="J469" s="54"/>
      <c r="K469" s="52"/>
      <c r="L469" s="52"/>
      <c r="M469" s="52"/>
      <c r="N469" s="52"/>
      <c r="O469" s="52"/>
    </row>
    <row r="470" spans="2:15" x14ac:dyDescent="0.25">
      <c r="B470" s="85"/>
      <c r="D470" s="86"/>
      <c r="E470" s="52"/>
      <c r="F470" s="52"/>
      <c r="G470" s="52"/>
      <c r="H470" s="52"/>
      <c r="I470" s="52"/>
      <c r="J470" s="54"/>
      <c r="K470" s="52"/>
      <c r="L470" s="52"/>
      <c r="M470" s="52"/>
      <c r="N470" s="52"/>
      <c r="O470" s="52"/>
    </row>
    <row r="471" spans="2:15" x14ac:dyDescent="0.25">
      <c r="B471" s="85"/>
      <c r="D471" s="86"/>
      <c r="E471" s="52"/>
      <c r="F471" s="52"/>
      <c r="G471" s="52"/>
      <c r="H471" s="52"/>
      <c r="I471" s="52"/>
      <c r="J471" s="54"/>
      <c r="K471" s="52"/>
      <c r="L471" s="52"/>
      <c r="M471" s="52"/>
      <c r="N471" s="52"/>
      <c r="O471" s="52"/>
    </row>
    <row r="472" spans="2:15" x14ac:dyDescent="0.25">
      <c r="B472" s="85"/>
      <c r="D472" s="86"/>
      <c r="E472" s="52"/>
      <c r="F472" s="52"/>
      <c r="G472" s="52"/>
      <c r="H472" s="52"/>
      <c r="I472" s="52"/>
      <c r="J472" s="54"/>
      <c r="K472" s="52"/>
      <c r="L472" s="52"/>
      <c r="M472" s="52"/>
      <c r="N472" s="52"/>
      <c r="O472" s="52"/>
    </row>
    <row r="473" spans="2:15" x14ac:dyDescent="0.25">
      <c r="B473" s="85"/>
      <c r="D473" s="86"/>
      <c r="E473" s="52"/>
      <c r="F473" s="52"/>
      <c r="G473" s="52"/>
      <c r="H473" s="52"/>
      <c r="I473" s="52"/>
      <c r="J473" s="54"/>
      <c r="K473" s="52"/>
      <c r="L473" s="52"/>
      <c r="M473" s="52"/>
      <c r="N473" s="52"/>
      <c r="O473" s="52"/>
    </row>
    <row r="474" spans="2:15" x14ac:dyDescent="0.25">
      <c r="B474" s="85"/>
      <c r="D474" s="86"/>
      <c r="E474" s="52"/>
      <c r="F474" s="52"/>
      <c r="G474" s="52"/>
      <c r="H474" s="52"/>
      <c r="I474" s="52"/>
      <c r="J474" s="54"/>
      <c r="K474" s="52"/>
      <c r="L474" s="52"/>
      <c r="M474" s="52"/>
      <c r="N474" s="52"/>
      <c r="O474" s="52"/>
    </row>
    <row r="475" spans="2:15" x14ac:dyDescent="0.25">
      <c r="B475" s="85"/>
      <c r="D475" s="86"/>
      <c r="E475" s="52"/>
      <c r="F475" s="52"/>
      <c r="G475" s="52"/>
      <c r="H475" s="52"/>
      <c r="I475" s="52"/>
      <c r="J475" s="54"/>
      <c r="K475" s="52"/>
      <c r="L475" s="52"/>
      <c r="M475" s="52"/>
      <c r="N475" s="52"/>
      <c r="O475" s="52"/>
    </row>
    <row r="476" spans="2:15" x14ac:dyDescent="0.25">
      <c r="B476" s="85"/>
      <c r="D476" s="86"/>
      <c r="E476" s="52"/>
      <c r="F476" s="52"/>
      <c r="G476" s="52"/>
      <c r="H476" s="52"/>
      <c r="I476" s="52"/>
      <c r="J476" s="54"/>
      <c r="K476" s="52"/>
      <c r="L476" s="52"/>
      <c r="M476" s="52"/>
      <c r="N476" s="52"/>
      <c r="O476" s="52"/>
    </row>
    <row r="477" spans="2:15" x14ac:dyDescent="0.25">
      <c r="B477" s="85"/>
      <c r="D477" s="86"/>
      <c r="E477" s="52"/>
      <c r="F477" s="52"/>
      <c r="G477" s="52"/>
      <c r="H477" s="52"/>
      <c r="I477" s="52"/>
      <c r="J477" s="54"/>
      <c r="K477" s="52"/>
      <c r="L477" s="52"/>
      <c r="M477" s="52"/>
      <c r="N477" s="52"/>
      <c r="O477" s="52"/>
    </row>
    <row r="478" spans="2:15" x14ac:dyDescent="0.25">
      <c r="B478" s="85"/>
      <c r="D478" s="86"/>
      <c r="E478" s="52"/>
      <c r="F478" s="52"/>
      <c r="G478" s="52"/>
      <c r="H478" s="52"/>
      <c r="I478" s="52"/>
      <c r="J478" s="54"/>
      <c r="K478" s="52"/>
      <c r="L478" s="52"/>
      <c r="M478" s="52"/>
      <c r="N478" s="52"/>
      <c r="O478" s="52"/>
    </row>
    <row r="479" spans="2:15" x14ac:dyDescent="0.25">
      <c r="B479" s="85"/>
      <c r="D479" s="86"/>
      <c r="E479" s="52"/>
      <c r="F479" s="52"/>
      <c r="G479" s="52"/>
      <c r="H479" s="52"/>
      <c r="I479" s="52"/>
      <c r="J479" s="54"/>
      <c r="K479" s="52"/>
      <c r="L479" s="52"/>
      <c r="M479" s="52"/>
      <c r="N479" s="52"/>
      <c r="O479" s="52"/>
    </row>
    <row r="480" spans="2:15" x14ac:dyDescent="0.25">
      <c r="B480" s="85"/>
      <c r="D480" s="86"/>
      <c r="E480" s="52"/>
      <c r="F480" s="52"/>
      <c r="G480" s="52"/>
      <c r="H480" s="52"/>
      <c r="I480" s="52"/>
      <c r="J480" s="54"/>
      <c r="K480" s="52"/>
      <c r="L480" s="52"/>
      <c r="M480" s="52"/>
      <c r="N480" s="52"/>
      <c r="O480" s="52"/>
    </row>
    <row r="481" spans="2:15" x14ac:dyDescent="0.25">
      <c r="B481" s="85"/>
      <c r="D481" s="86"/>
      <c r="E481" s="52"/>
      <c r="F481" s="52"/>
      <c r="G481" s="52"/>
      <c r="H481" s="52"/>
      <c r="I481" s="52"/>
      <c r="J481" s="54"/>
      <c r="K481" s="52"/>
      <c r="L481" s="52"/>
      <c r="M481" s="52"/>
      <c r="N481" s="52"/>
      <c r="O481" s="52"/>
    </row>
    <row r="482" spans="2:15" x14ac:dyDescent="0.25">
      <c r="B482" s="85"/>
      <c r="D482" s="86"/>
      <c r="E482" s="52"/>
      <c r="F482" s="52"/>
      <c r="G482" s="52"/>
      <c r="H482" s="52"/>
      <c r="I482" s="52"/>
      <c r="J482" s="54"/>
      <c r="K482" s="52"/>
      <c r="L482" s="52"/>
      <c r="M482" s="52"/>
      <c r="N482" s="52"/>
      <c r="O482" s="52"/>
    </row>
    <row r="483" spans="2:15" x14ac:dyDescent="0.25">
      <c r="B483" s="85"/>
      <c r="D483" s="86"/>
      <c r="E483" s="52"/>
      <c r="F483" s="52"/>
      <c r="G483" s="52"/>
      <c r="H483" s="52"/>
      <c r="I483" s="52"/>
      <c r="J483" s="54"/>
      <c r="K483" s="52"/>
      <c r="L483" s="52"/>
      <c r="M483" s="52"/>
      <c r="N483" s="52"/>
      <c r="O483" s="52"/>
    </row>
    <row r="484" spans="2:15" x14ac:dyDescent="0.25">
      <c r="B484" s="85"/>
      <c r="D484" s="86"/>
      <c r="E484" s="52"/>
      <c r="F484" s="52"/>
      <c r="G484" s="52"/>
      <c r="H484" s="52"/>
      <c r="I484" s="52"/>
      <c r="J484" s="54"/>
      <c r="K484" s="52"/>
      <c r="L484" s="52"/>
      <c r="M484" s="52"/>
      <c r="N484" s="52"/>
      <c r="O484" s="52"/>
    </row>
    <row r="485" spans="2:15" x14ac:dyDescent="0.25">
      <c r="B485" s="85"/>
      <c r="D485" s="86"/>
      <c r="E485" s="52"/>
      <c r="F485" s="52"/>
      <c r="G485" s="52"/>
      <c r="H485" s="52"/>
      <c r="I485" s="52"/>
      <c r="J485" s="54"/>
      <c r="K485" s="52"/>
      <c r="L485" s="52"/>
      <c r="M485" s="52"/>
      <c r="N485" s="52"/>
      <c r="O485" s="52"/>
    </row>
    <row r="486" spans="2:15" x14ac:dyDescent="0.25">
      <c r="B486" s="85"/>
      <c r="D486" s="86"/>
      <c r="E486" s="52"/>
      <c r="F486" s="52"/>
      <c r="G486" s="52"/>
      <c r="H486" s="52"/>
      <c r="I486" s="52"/>
      <c r="J486" s="54"/>
      <c r="K486" s="52"/>
      <c r="L486" s="52"/>
      <c r="M486" s="52"/>
      <c r="N486" s="52"/>
      <c r="O486" s="52"/>
    </row>
    <row r="487" spans="2:15" x14ac:dyDescent="0.25">
      <c r="B487" s="85"/>
      <c r="D487" s="86"/>
      <c r="E487" s="52"/>
      <c r="F487" s="52"/>
      <c r="G487" s="52"/>
      <c r="H487" s="52"/>
      <c r="I487" s="52"/>
      <c r="J487" s="54"/>
      <c r="K487" s="52"/>
      <c r="L487" s="52"/>
      <c r="M487" s="52"/>
      <c r="N487" s="52"/>
      <c r="O487" s="52"/>
    </row>
    <row r="488" spans="2:15" x14ac:dyDescent="0.25">
      <c r="B488" s="85"/>
      <c r="D488" s="86"/>
      <c r="E488" s="52"/>
      <c r="F488" s="52"/>
      <c r="G488" s="52"/>
      <c r="H488" s="52"/>
      <c r="I488" s="52"/>
      <c r="J488" s="54"/>
      <c r="K488" s="52"/>
      <c r="L488" s="52"/>
      <c r="M488" s="52"/>
      <c r="N488" s="52"/>
      <c r="O488" s="52"/>
    </row>
    <row r="489" spans="2:15" x14ac:dyDescent="0.25">
      <c r="B489" s="85"/>
      <c r="D489" s="86"/>
      <c r="E489" s="52"/>
      <c r="F489" s="52"/>
      <c r="G489" s="52"/>
      <c r="H489" s="52"/>
      <c r="I489" s="52"/>
      <c r="J489" s="54"/>
      <c r="K489" s="52"/>
      <c r="L489" s="52"/>
      <c r="M489" s="52"/>
      <c r="N489" s="52"/>
      <c r="O489" s="52"/>
    </row>
    <row r="490" spans="2:15" x14ac:dyDescent="0.25">
      <c r="B490" s="85"/>
      <c r="D490" s="86"/>
      <c r="E490" s="52"/>
      <c r="F490" s="52"/>
      <c r="G490" s="52"/>
      <c r="H490" s="52"/>
      <c r="I490" s="52"/>
      <c r="J490" s="54"/>
      <c r="K490" s="52"/>
      <c r="L490" s="52"/>
      <c r="M490" s="52"/>
      <c r="N490" s="52"/>
      <c r="O490" s="52"/>
    </row>
    <row r="491" spans="2:15" x14ac:dyDescent="0.25">
      <c r="B491" s="85"/>
      <c r="D491" s="86"/>
      <c r="E491" s="52"/>
      <c r="F491" s="52"/>
      <c r="G491" s="52"/>
      <c r="H491" s="52"/>
      <c r="I491" s="52"/>
      <c r="J491" s="54"/>
      <c r="K491" s="52"/>
      <c r="L491" s="52"/>
      <c r="M491" s="52"/>
      <c r="N491" s="52"/>
      <c r="O491" s="52"/>
    </row>
    <row r="492" spans="2:15" x14ac:dyDescent="0.25">
      <c r="B492" s="85"/>
      <c r="D492" s="86"/>
      <c r="E492" s="52"/>
      <c r="F492" s="52"/>
      <c r="G492" s="52"/>
      <c r="H492" s="52"/>
      <c r="I492" s="52"/>
      <c r="J492" s="54"/>
      <c r="K492" s="52"/>
      <c r="L492" s="52"/>
      <c r="M492" s="52"/>
      <c r="N492" s="52"/>
      <c r="O492" s="52"/>
    </row>
    <row r="493" spans="2:15" x14ac:dyDescent="0.25">
      <c r="B493" s="85"/>
      <c r="D493" s="86"/>
      <c r="E493" s="52"/>
      <c r="F493" s="52"/>
      <c r="G493" s="52"/>
      <c r="H493" s="52"/>
      <c r="I493" s="52"/>
      <c r="J493" s="54"/>
      <c r="K493" s="52"/>
      <c r="L493" s="52"/>
      <c r="M493" s="52"/>
      <c r="N493" s="52"/>
      <c r="O493" s="52"/>
    </row>
    <row r="494" spans="2:15" x14ac:dyDescent="0.25">
      <c r="B494" s="85"/>
      <c r="D494" s="86"/>
      <c r="E494" s="52"/>
      <c r="F494" s="52"/>
      <c r="G494" s="52"/>
      <c r="H494" s="52"/>
      <c r="I494" s="52"/>
      <c r="J494" s="54"/>
      <c r="K494" s="52"/>
      <c r="L494" s="52"/>
      <c r="M494" s="52"/>
      <c r="N494" s="52"/>
      <c r="O494" s="52"/>
    </row>
    <row r="495" spans="2:15" x14ac:dyDescent="0.25">
      <c r="B495" s="85"/>
      <c r="D495" s="86"/>
      <c r="E495" s="52"/>
      <c r="F495" s="52"/>
      <c r="G495" s="52"/>
      <c r="H495" s="52"/>
      <c r="I495" s="52"/>
      <c r="J495" s="54"/>
      <c r="K495" s="52"/>
      <c r="L495" s="52"/>
      <c r="M495" s="52"/>
      <c r="N495" s="52"/>
      <c r="O495" s="52"/>
    </row>
    <row r="496" spans="2:15" x14ac:dyDescent="0.25">
      <c r="B496" s="85"/>
      <c r="D496" s="86"/>
      <c r="E496" s="52"/>
      <c r="F496" s="52"/>
      <c r="G496" s="52"/>
      <c r="H496" s="52"/>
      <c r="I496" s="52"/>
      <c r="J496" s="54"/>
      <c r="K496" s="52"/>
      <c r="L496" s="52"/>
      <c r="M496" s="52"/>
      <c r="N496" s="52"/>
      <c r="O496" s="52"/>
    </row>
    <row r="497" spans="2:15" x14ac:dyDescent="0.25">
      <c r="B497" s="85"/>
      <c r="D497" s="86"/>
      <c r="E497" s="52"/>
      <c r="F497" s="52"/>
      <c r="G497" s="52"/>
      <c r="H497" s="52"/>
      <c r="I497" s="52"/>
      <c r="J497" s="54"/>
      <c r="K497" s="52"/>
      <c r="L497" s="52"/>
      <c r="M497" s="52"/>
      <c r="N497" s="52"/>
      <c r="O497" s="52"/>
    </row>
    <row r="498" spans="2:15" x14ac:dyDescent="0.25">
      <c r="B498" s="85"/>
      <c r="D498" s="86"/>
      <c r="E498" s="52"/>
      <c r="F498" s="52"/>
      <c r="G498" s="52"/>
      <c r="H498" s="52"/>
      <c r="I498" s="52"/>
      <c r="J498" s="54"/>
      <c r="K498" s="52"/>
      <c r="L498" s="52"/>
      <c r="M498" s="52"/>
      <c r="N498" s="52"/>
      <c r="O498" s="52"/>
    </row>
    <row r="499" spans="2:15" x14ac:dyDescent="0.25">
      <c r="B499" s="85"/>
      <c r="D499" s="86"/>
      <c r="E499" s="52"/>
      <c r="F499" s="52"/>
      <c r="G499" s="52"/>
      <c r="H499" s="52"/>
      <c r="I499" s="52"/>
      <c r="J499" s="54"/>
      <c r="K499" s="52"/>
      <c r="L499" s="52"/>
      <c r="M499" s="52"/>
      <c r="N499" s="52"/>
      <c r="O499" s="52"/>
    </row>
    <row r="500" spans="2:15" x14ac:dyDescent="0.25">
      <c r="B500" s="85"/>
      <c r="D500" s="86"/>
      <c r="E500" s="52"/>
      <c r="F500" s="52"/>
      <c r="G500" s="52"/>
      <c r="H500" s="52"/>
      <c r="I500" s="52"/>
      <c r="J500" s="54"/>
      <c r="K500" s="52"/>
      <c r="L500" s="52"/>
      <c r="M500" s="52"/>
      <c r="N500" s="52"/>
      <c r="O500" s="52"/>
    </row>
    <row r="501" spans="2:15" x14ac:dyDescent="0.25">
      <c r="B501" s="85"/>
      <c r="D501" s="86"/>
      <c r="E501" s="52"/>
      <c r="F501" s="52"/>
      <c r="G501" s="52"/>
      <c r="H501" s="52"/>
      <c r="I501" s="52"/>
      <c r="J501" s="54"/>
      <c r="K501" s="52"/>
      <c r="L501" s="52"/>
      <c r="M501" s="52"/>
      <c r="N501" s="52"/>
      <c r="O501" s="52"/>
    </row>
    <row r="502" spans="2:15" x14ac:dyDescent="0.25">
      <c r="B502" s="85"/>
      <c r="D502" s="86"/>
      <c r="E502" s="52"/>
      <c r="F502" s="52"/>
      <c r="G502" s="52"/>
      <c r="H502" s="52"/>
      <c r="I502" s="52"/>
      <c r="J502" s="54"/>
      <c r="K502" s="52"/>
      <c r="L502" s="52"/>
      <c r="M502" s="52"/>
      <c r="N502" s="52"/>
      <c r="O502" s="52"/>
    </row>
    <row r="503" spans="2:15" x14ac:dyDescent="0.25">
      <c r="B503" s="85"/>
      <c r="D503" s="86"/>
      <c r="E503" s="52"/>
      <c r="F503" s="52"/>
      <c r="G503" s="52"/>
      <c r="H503" s="52"/>
      <c r="I503" s="52"/>
      <c r="J503" s="54"/>
      <c r="K503" s="52"/>
      <c r="L503" s="52"/>
      <c r="M503" s="52"/>
      <c r="N503" s="52"/>
      <c r="O503" s="52"/>
    </row>
    <row r="504" spans="2:15" x14ac:dyDescent="0.25">
      <c r="B504" s="85"/>
      <c r="D504" s="86"/>
      <c r="E504" s="52"/>
      <c r="F504" s="52"/>
      <c r="G504" s="52"/>
      <c r="H504" s="52"/>
      <c r="I504" s="52"/>
      <c r="J504" s="54"/>
      <c r="K504" s="52"/>
      <c r="L504" s="52"/>
      <c r="M504" s="52"/>
      <c r="N504" s="52"/>
      <c r="O504" s="52"/>
    </row>
    <row r="505" spans="2:15" x14ac:dyDescent="0.25">
      <c r="B505" s="85"/>
      <c r="D505" s="86"/>
      <c r="E505" s="52"/>
      <c r="F505" s="52"/>
      <c r="G505" s="52"/>
      <c r="H505" s="52"/>
      <c r="I505" s="52"/>
      <c r="J505" s="54"/>
      <c r="K505" s="52"/>
      <c r="L505" s="52"/>
      <c r="M505" s="52"/>
      <c r="N505" s="52"/>
      <c r="O505" s="52"/>
    </row>
    <row r="506" spans="2:15" x14ac:dyDescent="0.25">
      <c r="B506" s="85"/>
      <c r="D506" s="86"/>
      <c r="E506" s="52"/>
      <c r="F506" s="52"/>
      <c r="G506" s="52"/>
      <c r="H506" s="52"/>
      <c r="I506" s="52"/>
      <c r="J506" s="54"/>
      <c r="K506" s="52"/>
      <c r="L506" s="52"/>
      <c r="M506" s="52"/>
      <c r="N506" s="52"/>
      <c r="O506" s="52"/>
    </row>
    <row r="507" spans="2:15" x14ac:dyDescent="0.25">
      <c r="B507" s="85"/>
      <c r="D507" s="86"/>
      <c r="E507" s="52"/>
      <c r="F507" s="52"/>
      <c r="G507" s="52"/>
      <c r="H507" s="52"/>
      <c r="I507" s="52"/>
      <c r="J507" s="54"/>
      <c r="K507" s="52"/>
      <c r="L507" s="52"/>
      <c r="M507" s="52"/>
      <c r="N507" s="52"/>
      <c r="O507" s="52"/>
    </row>
    <row r="508" spans="2:15" x14ac:dyDescent="0.25">
      <c r="B508" s="85"/>
      <c r="D508" s="86"/>
      <c r="E508" s="52"/>
      <c r="F508" s="52"/>
      <c r="G508" s="52"/>
      <c r="H508" s="52"/>
      <c r="I508" s="52"/>
      <c r="J508" s="54"/>
      <c r="K508" s="52"/>
      <c r="L508" s="52"/>
      <c r="M508" s="52"/>
      <c r="N508" s="52"/>
      <c r="O508" s="52"/>
    </row>
    <row r="509" spans="2:15" x14ac:dyDescent="0.25">
      <c r="B509" s="85"/>
      <c r="D509" s="86"/>
      <c r="E509" s="52"/>
      <c r="F509" s="52"/>
      <c r="G509" s="52"/>
      <c r="H509" s="52"/>
      <c r="I509" s="52"/>
      <c r="J509" s="54"/>
      <c r="K509" s="52"/>
      <c r="L509" s="52"/>
      <c r="M509" s="52"/>
      <c r="N509" s="52"/>
      <c r="O509" s="52"/>
    </row>
    <row r="510" spans="2:15" x14ac:dyDescent="0.25">
      <c r="B510" s="85"/>
      <c r="D510" s="86"/>
      <c r="E510" s="52"/>
      <c r="F510" s="52"/>
      <c r="G510" s="52"/>
      <c r="H510" s="52"/>
      <c r="I510" s="52"/>
      <c r="J510" s="54"/>
      <c r="K510" s="52"/>
      <c r="L510" s="52"/>
      <c r="M510" s="52"/>
      <c r="N510" s="52"/>
      <c r="O510" s="52"/>
    </row>
    <row r="511" spans="2:15" x14ac:dyDescent="0.25">
      <c r="B511" s="85"/>
      <c r="D511" s="86"/>
      <c r="E511" s="52"/>
      <c r="F511" s="52"/>
      <c r="G511" s="52"/>
      <c r="H511" s="52"/>
      <c r="I511" s="52"/>
      <c r="J511" s="54"/>
      <c r="K511" s="52"/>
      <c r="L511" s="52"/>
      <c r="M511" s="52"/>
      <c r="N511" s="52"/>
      <c r="O511" s="52"/>
    </row>
    <row r="512" spans="2:15" x14ac:dyDescent="0.25">
      <c r="B512" s="85"/>
      <c r="D512" s="86"/>
      <c r="E512" s="52"/>
      <c r="F512" s="52"/>
      <c r="G512" s="52"/>
      <c r="H512" s="52"/>
      <c r="I512" s="52"/>
      <c r="J512" s="54"/>
      <c r="K512" s="52"/>
      <c r="L512" s="52"/>
      <c r="M512" s="52"/>
      <c r="N512" s="52"/>
      <c r="O512" s="52"/>
    </row>
    <row r="513" spans="2:15" x14ac:dyDescent="0.25">
      <c r="B513" s="85"/>
      <c r="D513" s="86"/>
      <c r="E513" s="52"/>
      <c r="F513" s="52"/>
      <c r="G513" s="52"/>
      <c r="H513" s="52"/>
      <c r="I513" s="52"/>
      <c r="J513" s="54"/>
      <c r="K513" s="52"/>
      <c r="L513" s="52"/>
      <c r="M513" s="52"/>
      <c r="N513" s="52"/>
      <c r="O513" s="52"/>
    </row>
    <row r="514" spans="2:15" x14ac:dyDescent="0.25">
      <c r="B514" s="85"/>
      <c r="D514" s="86"/>
      <c r="E514" s="52"/>
      <c r="F514" s="52"/>
      <c r="G514" s="52"/>
      <c r="H514" s="52"/>
      <c r="I514" s="52"/>
      <c r="J514" s="54"/>
      <c r="K514" s="52"/>
      <c r="L514" s="52"/>
      <c r="M514" s="52"/>
      <c r="N514" s="52"/>
      <c r="O514" s="52"/>
    </row>
    <row r="515" spans="2:15" x14ac:dyDescent="0.25">
      <c r="B515" s="85"/>
      <c r="D515" s="86"/>
      <c r="E515" s="52"/>
      <c r="F515" s="52"/>
      <c r="G515" s="52"/>
      <c r="H515" s="52"/>
      <c r="I515" s="52"/>
      <c r="J515" s="54"/>
      <c r="K515" s="52"/>
      <c r="L515" s="52"/>
      <c r="M515" s="52"/>
      <c r="N515" s="52"/>
      <c r="O515" s="52"/>
    </row>
    <row r="516" spans="2:15" x14ac:dyDescent="0.25">
      <c r="B516" s="85"/>
      <c r="D516" s="86"/>
      <c r="E516" s="52"/>
      <c r="F516" s="52"/>
      <c r="G516" s="52"/>
      <c r="H516" s="52"/>
      <c r="I516" s="52"/>
      <c r="J516" s="54"/>
      <c r="K516" s="52"/>
      <c r="L516" s="52"/>
      <c r="M516" s="52"/>
      <c r="N516" s="52"/>
      <c r="O516" s="52"/>
    </row>
    <row r="517" spans="2:15" x14ac:dyDescent="0.25">
      <c r="B517" s="85"/>
      <c r="D517" s="86"/>
      <c r="E517" s="52"/>
      <c r="F517" s="52"/>
      <c r="G517" s="52"/>
      <c r="H517" s="52"/>
      <c r="I517" s="52"/>
      <c r="J517" s="54"/>
      <c r="K517" s="52"/>
      <c r="L517" s="52"/>
      <c r="M517" s="52"/>
      <c r="N517" s="52"/>
      <c r="O517" s="52"/>
    </row>
    <row r="518" spans="2:15" x14ac:dyDescent="0.25">
      <c r="B518" s="85"/>
      <c r="D518" s="86"/>
      <c r="E518" s="52"/>
      <c r="F518" s="52"/>
      <c r="G518" s="52"/>
      <c r="H518" s="52"/>
      <c r="I518" s="52"/>
      <c r="J518" s="54"/>
      <c r="K518" s="52"/>
      <c r="L518" s="52"/>
      <c r="M518" s="52"/>
      <c r="N518" s="52"/>
      <c r="O518" s="52"/>
    </row>
    <row r="519" spans="2:15" x14ac:dyDescent="0.25">
      <c r="B519" s="85"/>
      <c r="D519" s="86"/>
      <c r="E519" s="52"/>
      <c r="F519" s="52"/>
      <c r="G519" s="52"/>
      <c r="H519" s="52"/>
      <c r="I519" s="52"/>
      <c r="J519" s="54"/>
      <c r="K519" s="52"/>
      <c r="L519" s="52"/>
      <c r="M519" s="52"/>
      <c r="N519" s="52"/>
      <c r="O519" s="52"/>
    </row>
    <row r="520" spans="2:15" x14ac:dyDescent="0.25">
      <c r="B520" s="85"/>
      <c r="D520" s="86"/>
      <c r="E520" s="52"/>
      <c r="F520" s="52"/>
      <c r="G520" s="52"/>
      <c r="H520" s="52"/>
      <c r="I520" s="52"/>
      <c r="J520" s="54"/>
      <c r="K520" s="52"/>
      <c r="L520" s="52"/>
      <c r="M520" s="52"/>
      <c r="N520" s="52"/>
      <c r="O520" s="52"/>
    </row>
    <row r="521" spans="2:15" x14ac:dyDescent="0.25">
      <c r="B521" s="85"/>
      <c r="D521" s="86"/>
      <c r="E521" s="52"/>
      <c r="F521" s="52"/>
      <c r="G521" s="52"/>
      <c r="H521" s="52"/>
      <c r="I521" s="52"/>
      <c r="J521" s="54"/>
      <c r="K521" s="52"/>
      <c r="L521" s="52"/>
      <c r="M521" s="52"/>
      <c r="N521" s="52"/>
      <c r="O521" s="52"/>
    </row>
    <row r="522" spans="2:15" x14ac:dyDescent="0.25">
      <c r="B522" s="85"/>
      <c r="D522" s="86"/>
      <c r="E522" s="52"/>
      <c r="F522" s="52"/>
      <c r="G522" s="52"/>
      <c r="H522" s="52"/>
      <c r="I522" s="52"/>
      <c r="J522" s="54"/>
      <c r="K522" s="52"/>
      <c r="L522" s="52"/>
      <c r="M522" s="52"/>
      <c r="N522" s="52"/>
      <c r="O522" s="52"/>
    </row>
    <row r="523" spans="2:15" x14ac:dyDescent="0.25">
      <c r="B523" s="85"/>
      <c r="D523" s="86"/>
      <c r="E523" s="52"/>
      <c r="F523" s="52"/>
      <c r="G523" s="52"/>
      <c r="H523" s="52"/>
      <c r="I523" s="52"/>
      <c r="J523" s="54"/>
      <c r="K523" s="52"/>
      <c r="L523" s="52"/>
      <c r="M523" s="52"/>
      <c r="N523" s="52"/>
      <c r="O523" s="52"/>
    </row>
    <row r="524" spans="2:15" x14ac:dyDescent="0.25">
      <c r="B524" s="85"/>
      <c r="D524" s="86"/>
      <c r="E524" s="52"/>
      <c r="F524" s="52"/>
      <c r="G524" s="52"/>
      <c r="H524" s="52"/>
      <c r="I524" s="52"/>
      <c r="J524" s="54"/>
      <c r="K524" s="52"/>
      <c r="L524" s="52"/>
      <c r="M524" s="52"/>
      <c r="N524" s="52"/>
      <c r="O524" s="52"/>
    </row>
    <row r="525" spans="2:15" x14ac:dyDescent="0.25">
      <c r="B525" s="85"/>
      <c r="D525" s="86"/>
      <c r="E525" s="52"/>
      <c r="F525" s="52"/>
      <c r="G525" s="52"/>
      <c r="H525" s="52"/>
      <c r="I525" s="52"/>
      <c r="J525" s="54"/>
      <c r="K525" s="52"/>
      <c r="L525" s="52"/>
      <c r="M525" s="52"/>
      <c r="N525" s="52"/>
      <c r="O525" s="52"/>
    </row>
    <row r="526" spans="2:15" x14ac:dyDescent="0.25">
      <c r="B526" s="85"/>
      <c r="D526" s="86"/>
      <c r="E526" s="52"/>
      <c r="F526" s="52"/>
      <c r="G526" s="52"/>
      <c r="H526" s="52"/>
      <c r="I526" s="52"/>
      <c r="J526" s="54"/>
      <c r="K526" s="52"/>
      <c r="L526" s="52"/>
      <c r="M526" s="52"/>
      <c r="N526" s="52"/>
      <c r="O526" s="52"/>
    </row>
    <row r="527" spans="2:15" x14ac:dyDescent="0.25">
      <c r="B527" s="85"/>
      <c r="D527" s="86"/>
      <c r="E527" s="52"/>
      <c r="F527" s="52"/>
      <c r="G527" s="52"/>
      <c r="H527" s="52"/>
      <c r="I527" s="52"/>
      <c r="J527" s="54"/>
      <c r="K527" s="52"/>
      <c r="L527" s="52"/>
      <c r="M527" s="52"/>
      <c r="N527" s="52"/>
      <c r="O527" s="52"/>
    </row>
    <row r="528" spans="2:15" x14ac:dyDescent="0.25">
      <c r="B528" s="85"/>
      <c r="D528" s="86"/>
      <c r="E528" s="52"/>
      <c r="F528" s="52"/>
      <c r="G528" s="52"/>
      <c r="H528" s="52"/>
      <c r="I528" s="52"/>
      <c r="J528" s="54"/>
      <c r="K528" s="52"/>
      <c r="L528" s="52"/>
      <c r="M528" s="52"/>
      <c r="N528" s="52"/>
      <c r="O528" s="52"/>
    </row>
    <row r="529" spans="2:15" x14ac:dyDescent="0.25">
      <c r="B529" s="85"/>
      <c r="D529" s="86"/>
      <c r="E529" s="52"/>
      <c r="F529" s="52"/>
      <c r="G529" s="52"/>
      <c r="H529" s="52"/>
      <c r="I529" s="52"/>
      <c r="J529" s="54"/>
      <c r="K529" s="52"/>
      <c r="L529" s="52"/>
      <c r="M529" s="52"/>
      <c r="N529" s="52"/>
      <c r="O529" s="52"/>
    </row>
    <row r="530" spans="2:15" x14ac:dyDescent="0.25">
      <c r="B530" s="85"/>
      <c r="D530" s="86"/>
      <c r="E530" s="52"/>
      <c r="F530" s="52"/>
      <c r="G530" s="52"/>
      <c r="H530" s="52"/>
      <c r="I530" s="52"/>
      <c r="J530" s="54"/>
      <c r="K530" s="52"/>
      <c r="L530" s="52"/>
      <c r="M530" s="52"/>
      <c r="N530" s="52"/>
      <c r="O530" s="52"/>
    </row>
    <row r="531" spans="2:15" x14ac:dyDescent="0.25">
      <c r="B531" s="85"/>
      <c r="D531" s="86"/>
      <c r="E531" s="52"/>
      <c r="F531" s="52"/>
      <c r="G531" s="52"/>
      <c r="H531" s="52"/>
      <c r="I531" s="52"/>
      <c r="J531" s="54"/>
      <c r="K531" s="52"/>
      <c r="L531" s="52"/>
      <c r="M531" s="52"/>
      <c r="N531" s="52"/>
      <c r="O531" s="52"/>
    </row>
    <row r="532" spans="2:15" x14ac:dyDescent="0.25">
      <c r="B532" s="85"/>
      <c r="D532" s="86"/>
      <c r="E532" s="52"/>
      <c r="F532" s="52"/>
      <c r="G532" s="52"/>
      <c r="H532" s="52"/>
      <c r="I532" s="52"/>
      <c r="J532" s="54"/>
      <c r="K532" s="52"/>
      <c r="L532" s="52"/>
      <c r="M532" s="52"/>
      <c r="N532" s="52"/>
      <c r="O532" s="52"/>
    </row>
    <row r="533" spans="2:15" x14ac:dyDescent="0.25">
      <c r="B533" s="85"/>
      <c r="D533" s="86"/>
      <c r="E533" s="52"/>
      <c r="F533" s="52"/>
      <c r="G533" s="52"/>
      <c r="H533" s="52"/>
      <c r="I533" s="52"/>
      <c r="J533" s="54"/>
      <c r="K533" s="52"/>
      <c r="L533" s="52"/>
      <c r="M533" s="52"/>
      <c r="N533" s="52"/>
      <c r="O533" s="52"/>
    </row>
    <row r="534" spans="2:15" x14ac:dyDescent="0.25">
      <c r="B534" s="85"/>
      <c r="D534" s="86"/>
      <c r="E534" s="52"/>
      <c r="F534" s="52"/>
      <c r="G534" s="52"/>
      <c r="H534" s="52"/>
      <c r="I534" s="52"/>
      <c r="J534" s="54"/>
      <c r="K534" s="52"/>
      <c r="L534" s="52"/>
      <c r="M534" s="52"/>
      <c r="N534" s="52"/>
      <c r="O534" s="52"/>
    </row>
    <row r="535" spans="2:15" x14ac:dyDescent="0.25">
      <c r="B535" s="85"/>
      <c r="D535" s="86"/>
      <c r="E535" s="52"/>
      <c r="F535" s="52"/>
      <c r="G535" s="52"/>
      <c r="H535" s="52"/>
      <c r="I535" s="52"/>
      <c r="J535" s="54"/>
      <c r="K535" s="52"/>
      <c r="L535" s="52"/>
      <c r="M535" s="52"/>
      <c r="N535" s="52"/>
      <c r="O535" s="52"/>
    </row>
    <row r="536" spans="2:15" x14ac:dyDescent="0.25">
      <c r="B536" s="85"/>
      <c r="D536" s="86"/>
      <c r="E536" s="52"/>
      <c r="F536" s="52"/>
      <c r="G536" s="52"/>
      <c r="H536" s="52"/>
      <c r="I536" s="52"/>
      <c r="J536" s="54"/>
      <c r="K536" s="52"/>
      <c r="L536" s="52"/>
      <c r="M536" s="52"/>
      <c r="N536" s="52"/>
      <c r="O536" s="52"/>
    </row>
    <row r="537" spans="2:15" x14ac:dyDescent="0.25">
      <c r="B537" s="85"/>
      <c r="D537" s="86"/>
      <c r="E537" s="52"/>
      <c r="F537" s="52"/>
      <c r="G537" s="52"/>
      <c r="H537" s="52"/>
      <c r="I537" s="52"/>
      <c r="J537" s="54"/>
      <c r="K537" s="52"/>
      <c r="L537" s="52"/>
      <c r="M537" s="52"/>
      <c r="N537" s="52"/>
      <c r="O537" s="52"/>
    </row>
    <row r="538" spans="2:15" x14ac:dyDescent="0.25">
      <c r="B538" s="85"/>
      <c r="D538" s="86"/>
      <c r="E538" s="52"/>
      <c r="F538" s="52"/>
      <c r="G538" s="52"/>
      <c r="H538" s="52"/>
      <c r="I538" s="52"/>
      <c r="J538" s="54"/>
      <c r="K538" s="52"/>
      <c r="L538" s="52"/>
      <c r="M538" s="52"/>
      <c r="N538" s="52"/>
      <c r="O538" s="52"/>
    </row>
    <row r="539" spans="2:15" x14ac:dyDescent="0.25">
      <c r="B539" s="85"/>
      <c r="D539" s="86"/>
      <c r="E539" s="52"/>
      <c r="F539" s="52"/>
      <c r="G539" s="52"/>
      <c r="H539" s="52"/>
      <c r="I539" s="52"/>
      <c r="J539" s="54"/>
      <c r="K539" s="52"/>
      <c r="L539" s="52"/>
      <c r="M539" s="52"/>
      <c r="N539" s="52"/>
      <c r="O539" s="52"/>
    </row>
    <row r="540" spans="2:15" x14ac:dyDescent="0.25">
      <c r="B540" s="85"/>
      <c r="D540" s="86"/>
      <c r="E540" s="52"/>
      <c r="F540" s="52"/>
      <c r="G540" s="52"/>
      <c r="H540" s="52"/>
      <c r="I540" s="52"/>
      <c r="J540" s="54"/>
      <c r="K540" s="52"/>
      <c r="L540" s="52"/>
      <c r="M540" s="52"/>
      <c r="N540" s="52"/>
      <c r="O540" s="52"/>
    </row>
    <row r="541" spans="2:15" x14ac:dyDescent="0.25">
      <c r="B541" s="85"/>
      <c r="D541" s="86"/>
      <c r="E541" s="52"/>
      <c r="F541" s="52"/>
      <c r="G541" s="52"/>
      <c r="H541" s="52"/>
      <c r="I541" s="52"/>
      <c r="J541" s="54"/>
      <c r="K541" s="52"/>
      <c r="L541" s="52"/>
      <c r="M541" s="52"/>
      <c r="N541" s="52"/>
      <c r="O541" s="52"/>
    </row>
    <row r="542" spans="2:15" x14ac:dyDescent="0.25">
      <c r="B542" s="85"/>
      <c r="D542" s="86"/>
      <c r="E542" s="52"/>
      <c r="F542" s="52"/>
      <c r="G542" s="52"/>
      <c r="H542" s="52"/>
      <c r="I542" s="52"/>
      <c r="J542" s="54"/>
      <c r="K542" s="52"/>
      <c r="L542" s="52"/>
      <c r="M542" s="52"/>
      <c r="N542" s="52"/>
      <c r="O542" s="52"/>
    </row>
    <row r="543" spans="2:15" x14ac:dyDescent="0.25">
      <c r="B543" s="85"/>
      <c r="D543" s="86"/>
      <c r="E543" s="52"/>
      <c r="F543" s="52"/>
      <c r="G543" s="52"/>
      <c r="H543" s="52"/>
      <c r="I543" s="52"/>
      <c r="J543" s="54"/>
      <c r="K543" s="52"/>
      <c r="L543" s="52"/>
      <c r="M543" s="52"/>
      <c r="N543" s="52"/>
      <c r="O543" s="52"/>
    </row>
    <row r="544" spans="2:15" x14ac:dyDescent="0.25">
      <c r="B544" s="85"/>
      <c r="D544" s="86"/>
      <c r="E544" s="52"/>
      <c r="F544" s="52"/>
      <c r="G544" s="52"/>
      <c r="H544" s="52"/>
      <c r="I544" s="52"/>
      <c r="J544" s="54"/>
      <c r="K544" s="52"/>
      <c r="L544" s="52"/>
      <c r="M544" s="52"/>
      <c r="N544" s="52"/>
      <c r="O544" s="52"/>
    </row>
    <row r="545" spans="2:15" x14ac:dyDescent="0.25">
      <c r="B545" s="85"/>
      <c r="D545" s="86"/>
      <c r="E545" s="52"/>
      <c r="F545" s="52"/>
      <c r="G545" s="52"/>
      <c r="H545" s="52"/>
      <c r="I545" s="52"/>
      <c r="J545" s="54"/>
      <c r="K545" s="52"/>
      <c r="L545" s="52"/>
      <c r="M545" s="52"/>
      <c r="N545" s="52"/>
      <c r="O545" s="52"/>
    </row>
    <row r="546" spans="2:15" x14ac:dyDescent="0.25">
      <c r="B546" s="85"/>
      <c r="D546" s="86"/>
      <c r="E546" s="52"/>
      <c r="F546" s="52"/>
      <c r="G546" s="52"/>
      <c r="H546" s="52"/>
      <c r="I546" s="52"/>
      <c r="J546" s="54"/>
      <c r="K546" s="52"/>
      <c r="L546" s="52"/>
      <c r="M546" s="52"/>
      <c r="N546" s="52"/>
      <c r="O546" s="52"/>
    </row>
    <row r="547" spans="2:15" x14ac:dyDescent="0.25">
      <c r="B547" s="85"/>
      <c r="D547" s="86"/>
      <c r="E547" s="52"/>
      <c r="F547" s="52"/>
      <c r="G547" s="52"/>
      <c r="H547" s="52"/>
      <c r="I547" s="52"/>
      <c r="J547" s="54"/>
      <c r="K547" s="52"/>
      <c r="L547" s="52"/>
      <c r="M547" s="52"/>
      <c r="N547" s="52"/>
      <c r="O547" s="52"/>
    </row>
    <row r="548" spans="2:15" x14ac:dyDescent="0.25">
      <c r="B548" s="85"/>
      <c r="D548" s="86"/>
      <c r="E548" s="52"/>
      <c r="F548" s="52"/>
      <c r="G548" s="52"/>
      <c r="H548" s="52"/>
      <c r="I548" s="52"/>
      <c r="J548" s="54"/>
      <c r="K548" s="52"/>
      <c r="L548" s="52"/>
      <c r="M548" s="52"/>
      <c r="N548" s="52"/>
      <c r="O548" s="52"/>
    </row>
    <row r="549" spans="2:15" x14ac:dyDescent="0.25">
      <c r="B549" s="85"/>
      <c r="D549" s="86"/>
      <c r="E549" s="52"/>
      <c r="F549" s="52"/>
      <c r="G549" s="52"/>
      <c r="H549" s="52"/>
      <c r="I549" s="52"/>
      <c r="J549" s="54"/>
      <c r="K549" s="52"/>
      <c r="L549" s="52"/>
      <c r="M549" s="52"/>
      <c r="N549" s="52"/>
      <c r="O549" s="52"/>
    </row>
    <row r="550" spans="2:15" x14ac:dyDescent="0.25">
      <c r="B550" s="85"/>
      <c r="D550" s="86"/>
      <c r="E550" s="52"/>
      <c r="F550" s="52"/>
      <c r="G550" s="52"/>
      <c r="H550" s="52"/>
      <c r="I550" s="52"/>
      <c r="J550" s="54"/>
      <c r="K550" s="52"/>
      <c r="L550" s="52"/>
      <c r="M550" s="52"/>
      <c r="N550" s="52"/>
      <c r="O550" s="52"/>
    </row>
    <row r="551" spans="2:15" x14ac:dyDescent="0.25">
      <c r="B551" s="85"/>
      <c r="D551" s="86"/>
      <c r="E551" s="52"/>
      <c r="F551" s="52"/>
      <c r="G551" s="52"/>
      <c r="H551" s="52"/>
      <c r="I551" s="52"/>
      <c r="J551" s="54"/>
      <c r="K551" s="52"/>
      <c r="L551" s="52"/>
      <c r="M551" s="52"/>
      <c r="N551" s="52"/>
      <c r="O551" s="52"/>
    </row>
    <row r="552" spans="2:15" x14ac:dyDescent="0.25">
      <c r="B552" s="85"/>
      <c r="D552" s="86"/>
      <c r="E552" s="52"/>
      <c r="F552" s="52"/>
      <c r="G552" s="52"/>
      <c r="H552" s="52"/>
      <c r="I552" s="52"/>
      <c r="J552" s="54"/>
      <c r="K552" s="52"/>
      <c r="L552" s="52"/>
      <c r="M552" s="52"/>
      <c r="N552" s="52"/>
      <c r="O552" s="52"/>
    </row>
    <row r="553" spans="2:15" x14ac:dyDescent="0.25">
      <c r="B553" s="85"/>
      <c r="D553" s="86"/>
      <c r="E553" s="52"/>
      <c r="F553" s="52"/>
      <c r="G553" s="52"/>
      <c r="H553" s="52"/>
      <c r="I553" s="52"/>
      <c r="J553" s="54"/>
      <c r="K553" s="52"/>
      <c r="L553" s="52"/>
      <c r="M553" s="52"/>
      <c r="N553" s="52"/>
      <c r="O553" s="52"/>
    </row>
    <row r="554" spans="2:15" x14ac:dyDescent="0.25">
      <c r="B554" s="85"/>
      <c r="D554" s="86"/>
      <c r="E554" s="52"/>
      <c r="F554" s="52"/>
      <c r="G554" s="52"/>
      <c r="H554" s="52"/>
      <c r="I554" s="52"/>
      <c r="J554" s="54"/>
      <c r="K554" s="52"/>
      <c r="L554" s="52"/>
      <c r="M554" s="52"/>
      <c r="N554" s="52"/>
      <c r="O554" s="52"/>
    </row>
    <row r="555" spans="2:15" x14ac:dyDescent="0.25">
      <c r="B555" s="85"/>
      <c r="D555" s="86"/>
      <c r="E555" s="52"/>
      <c r="F555" s="52"/>
      <c r="G555" s="52"/>
      <c r="H555" s="52"/>
      <c r="I555" s="52"/>
      <c r="J555" s="54"/>
      <c r="K555" s="52"/>
      <c r="L555" s="52"/>
      <c r="M555" s="52"/>
      <c r="N555" s="52"/>
      <c r="O555" s="52"/>
    </row>
    <row r="556" spans="2:15" x14ac:dyDescent="0.25">
      <c r="B556" s="85"/>
      <c r="D556" s="86"/>
      <c r="E556" s="52"/>
      <c r="F556" s="52"/>
      <c r="G556" s="52"/>
      <c r="H556" s="52"/>
      <c r="I556" s="52"/>
      <c r="J556" s="54"/>
      <c r="K556" s="52"/>
      <c r="L556" s="52"/>
      <c r="M556" s="52"/>
      <c r="N556" s="52"/>
      <c r="O556" s="52"/>
    </row>
    <row r="557" spans="2:15" x14ac:dyDescent="0.25">
      <c r="B557" s="85"/>
      <c r="D557" s="86"/>
      <c r="E557" s="52"/>
      <c r="F557" s="52"/>
      <c r="G557" s="52"/>
      <c r="H557" s="52"/>
      <c r="I557" s="52"/>
      <c r="J557" s="54"/>
      <c r="K557" s="52"/>
      <c r="L557" s="52"/>
      <c r="M557" s="52"/>
      <c r="N557" s="52"/>
      <c r="O557" s="52"/>
    </row>
    <row r="558" spans="2:15" x14ac:dyDescent="0.25">
      <c r="B558" s="85"/>
      <c r="D558" s="86"/>
      <c r="E558" s="52"/>
      <c r="F558" s="52"/>
      <c r="G558" s="52"/>
      <c r="H558" s="52"/>
      <c r="I558" s="52"/>
      <c r="J558" s="54"/>
      <c r="K558" s="52"/>
      <c r="L558" s="52"/>
      <c r="M558" s="52"/>
      <c r="N558" s="52"/>
      <c r="O558" s="52"/>
    </row>
    <row r="559" spans="2:15" x14ac:dyDescent="0.25">
      <c r="B559" s="85"/>
      <c r="D559" s="86"/>
      <c r="E559" s="52"/>
      <c r="F559" s="52"/>
      <c r="G559" s="52"/>
      <c r="H559" s="52"/>
      <c r="I559" s="52"/>
      <c r="J559" s="54"/>
      <c r="K559" s="52"/>
      <c r="L559" s="52"/>
      <c r="M559" s="52"/>
      <c r="N559" s="52"/>
      <c r="O559" s="52"/>
    </row>
    <row r="560" spans="2:15" x14ac:dyDescent="0.25">
      <c r="B560" s="85"/>
      <c r="D560" s="86"/>
      <c r="E560" s="52"/>
      <c r="F560" s="52"/>
      <c r="G560" s="52"/>
      <c r="H560" s="52"/>
      <c r="I560" s="52"/>
      <c r="J560" s="54"/>
      <c r="K560" s="52"/>
      <c r="L560" s="52"/>
      <c r="M560" s="52"/>
      <c r="N560" s="52"/>
      <c r="O560" s="52"/>
    </row>
    <row r="561" spans="2:15" x14ac:dyDescent="0.25">
      <c r="B561" s="85"/>
      <c r="D561" s="86"/>
      <c r="E561" s="52"/>
      <c r="F561" s="52"/>
      <c r="G561" s="52"/>
      <c r="H561" s="52"/>
      <c r="I561" s="52"/>
      <c r="J561" s="54"/>
      <c r="K561" s="52"/>
      <c r="L561" s="52"/>
      <c r="M561" s="52"/>
      <c r="N561" s="52"/>
      <c r="O561" s="52"/>
    </row>
    <row r="562" spans="2:15" x14ac:dyDescent="0.25">
      <c r="B562" s="85"/>
      <c r="D562" s="86"/>
      <c r="E562" s="52"/>
      <c r="F562" s="52"/>
      <c r="G562" s="52"/>
      <c r="H562" s="52"/>
      <c r="I562" s="52"/>
      <c r="J562" s="54"/>
      <c r="K562" s="52"/>
      <c r="L562" s="52"/>
      <c r="M562" s="52"/>
      <c r="N562" s="52"/>
      <c r="O562" s="52"/>
    </row>
    <row r="563" spans="2:15" x14ac:dyDescent="0.25">
      <c r="B563" s="85"/>
      <c r="D563" s="86"/>
      <c r="E563" s="52"/>
      <c r="F563" s="52"/>
      <c r="G563" s="52"/>
      <c r="H563" s="52"/>
      <c r="I563" s="52"/>
      <c r="J563" s="54"/>
      <c r="K563" s="52"/>
      <c r="L563" s="52"/>
      <c r="M563" s="52"/>
      <c r="N563" s="52"/>
      <c r="O563" s="52"/>
    </row>
    <row r="564" spans="2:15" x14ac:dyDescent="0.25">
      <c r="B564" s="85"/>
      <c r="D564" s="86"/>
      <c r="E564" s="52"/>
      <c r="F564" s="52"/>
      <c r="G564" s="52"/>
      <c r="H564" s="52"/>
      <c r="I564" s="52"/>
      <c r="J564" s="54"/>
      <c r="K564" s="52"/>
      <c r="L564" s="52"/>
      <c r="M564" s="52"/>
      <c r="N564" s="52"/>
      <c r="O564" s="52"/>
    </row>
    <row r="565" spans="2:15" x14ac:dyDescent="0.25">
      <c r="B565" s="85"/>
      <c r="D565" s="86"/>
      <c r="E565" s="52"/>
      <c r="F565" s="52"/>
      <c r="G565" s="52"/>
      <c r="H565" s="52"/>
      <c r="I565" s="52"/>
      <c r="J565" s="54"/>
      <c r="K565" s="52"/>
      <c r="L565" s="52"/>
      <c r="M565" s="52"/>
      <c r="N565" s="52"/>
      <c r="O565" s="52"/>
    </row>
    <row r="566" spans="2:15" x14ac:dyDescent="0.25">
      <c r="B566" s="85"/>
      <c r="D566" s="86"/>
      <c r="E566" s="52"/>
      <c r="F566" s="52"/>
      <c r="G566" s="52"/>
      <c r="H566" s="52"/>
      <c r="I566" s="52"/>
      <c r="J566" s="54"/>
      <c r="K566" s="52"/>
      <c r="L566" s="52"/>
      <c r="M566" s="52"/>
      <c r="N566" s="52"/>
      <c r="O566" s="52"/>
    </row>
    <row r="567" spans="2:15" x14ac:dyDescent="0.25">
      <c r="B567" s="85"/>
      <c r="D567" s="86"/>
      <c r="E567" s="52"/>
      <c r="F567" s="52"/>
      <c r="G567" s="52"/>
      <c r="H567" s="52"/>
      <c r="I567" s="52"/>
      <c r="J567" s="54"/>
      <c r="K567" s="52"/>
      <c r="L567" s="52"/>
      <c r="M567" s="52"/>
      <c r="N567" s="52"/>
      <c r="O567" s="52"/>
    </row>
    <row r="568" spans="2:15" x14ac:dyDescent="0.25">
      <c r="B568" s="85"/>
      <c r="D568" s="86"/>
      <c r="E568" s="52"/>
      <c r="F568" s="52"/>
      <c r="G568" s="52"/>
      <c r="H568" s="52"/>
      <c r="I568" s="52"/>
      <c r="J568" s="54"/>
      <c r="K568" s="52"/>
      <c r="L568" s="52"/>
      <c r="M568" s="52"/>
      <c r="N568" s="52"/>
      <c r="O568" s="52"/>
    </row>
    <row r="569" spans="2:15" x14ac:dyDescent="0.25">
      <c r="B569" s="85"/>
      <c r="D569" s="86"/>
      <c r="E569" s="52"/>
      <c r="F569" s="52"/>
      <c r="G569" s="52"/>
      <c r="H569" s="52"/>
      <c r="I569" s="52"/>
      <c r="J569" s="54"/>
      <c r="K569" s="52"/>
      <c r="L569" s="52"/>
      <c r="M569" s="52"/>
      <c r="N569" s="52"/>
      <c r="O569" s="52"/>
    </row>
    <row r="570" spans="2:15" x14ac:dyDescent="0.25">
      <c r="B570" s="85"/>
      <c r="D570" s="86"/>
      <c r="E570" s="52"/>
      <c r="F570" s="52"/>
      <c r="G570" s="52"/>
      <c r="H570" s="52"/>
      <c r="I570" s="52"/>
      <c r="J570" s="54"/>
      <c r="K570" s="52"/>
      <c r="L570" s="52"/>
      <c r="M570" s="52"/>
      <c r="N570" s="52"/>
      <c r="O570" s="52"/>
    </row>
    <row r="571" spans="2:15" x14ac:dyDescent="0.25">
      <c r="B571" s="85"/>
      <c r="D571" s="86"/>
      <c r="E571" s="52"/>
      <c r="F571" s="52"/>
      <c r="G571" s="52"/>
      <c r="H571" s="52"/>
      <c r="I571" s="52"/>
      <c r="J571" s="54"/>
      <c r="K571" s="52"/>
      <c r="L571" s="52"/>
      <c r="M571" s="52"/>
      <c r="N571" s="52"/>
      <c r="O571" s="52"/>
    </row>
    <row r="572" spans="2:15" x14ac:dyDescent="0.25">
      <c r="B572" s="85"/>
      <c r="D572" s="86"/>
      <c r="E572" s="52"/>
      <c r="F572" s="52"/>
      <c r="G572" s="52"/>
      <c r="H572" s="52"/>
      <c r="I572" s="52"/>
      <c r="J572" s="54"/>
      <c r="K572" s="52"/>
      <c r="L572" s="52"/>
      <c r="M572" s="52"/>
      <c r="N572" s="52"/>
      <c r="O572" s="52"/>
    </row>
    <row r="573" spans="2:15" x14ac:dyDescent="0.25">
      <c r="B573" s="85"/>
      <c r="D573" s="86"/>
      <c r="E573" s="52"/>
      <c r="F573" s="52"/>
      <c r="G573" s="52"/>
      <c r="H573" s="52"/>
      <c r="I573" s="52"/>
      <c r="J573" s="54"/>
      <c r="K573" s="52"/>
      <c r="L573" s="52"/>
      <c r="M573" s="52"/>
      <c r="N573" s="52"/>
      <c r="O573" s="52"/>
    </row>
    <row r="574" spans="2:15" x14ac:dyDescent="0.25">
      <c r="B574" s="85"/>
      <c r="D574" s="86"/>
      <c r="E574" s="52"/>
      <c r="F574" s="52"/>
      <c r="G574" s="52"/>
      <c r="H574" s="52"/>
      <c r="I574" s="52"/>
      <c r="J574" s="54"/>
      <c r="K574" s="52"/>
      <c r="L574" s="52"/>
      <c r="M574" s="52"/>
      <c r="N574" s="52"/>
      <c r="O574" s="52"/>
    </row>
    <row r="575" spans="2:15" x14ac:dyDescent="0.25">
      <c r="B575" s="85"/>
      <c r="D575" s="86"/>
      <c r="E575" s="52"/>
      <c r="F575" s="52"/>
      <c r="G575" s="52"/>
      <c r="H575" s="52"/>
      <c r="I575" s="52"/>
      <c r="J575" s="54"/>
      <c r="K575" s="52"/>
      <c r="L575" s="52"/>
      <c r="M575" s="52"/>
      <c r="N575" s="52"/>
      <c r="O575" s="52"/>
    </row>
    <row r="576" spans="2:15" x14ac:dyDescent="0.25">
      <c r="B576" s="85"/>
      <c r="D576" s="86"/>
      <c r="E576" s="52"/>
      <c r="F576" s="52"/>
      <c r="G576" s="52"/>
      <c r="H576" s="52"/>
      <c r="I576" s="52"/>
      <c r="J576" s="54"/>
      <c r="K576" s="52"/>
      <c r="L576" s="52"/>
      <c r="M576" s="52"/>
      <c r="N576" s="52"/>
      <c r="O576" s="52"/>
    </row>
    <row r="577" spans="2:15" x14ac:dyDescent="0.25">
      <c r="B577" s="85"/>
      <c r="D577" s="86"/>
      <c r="E577" s="52"/>
      <c r="F577" s="52"/>
      <c r="G577" s="52"/>
      <c r="H577" s="52"/>
      <c r="I577" s="52"/>
      <c r="J577" s="54"/>
      <c r="K577" s="52"/>
      <c r="L577" s="52"/>
      <c r="M577" s="52"/>
      <c r="N577" s="52"/>
      <c r="O577" s="52"/>
    </row>
    <row r="578" spans="2:15" x14ac:dyDescent="0.25">
      <c r="B578" s="85"/>
      <c r="D578" s="86"/>
      <c r="E578" s="52"/>
      <c r="F578" s="52"/>
      <c r="G578" s="52"/>
      <c r="H578" s="52"/>
      <c r="I578" s="52"/>
      <c r="J578" s="54"/>
      <c r="K578" s="52"/>
      <c r="L578" s="52"/>
      <c r="M578" s="52"/>
      <c r="N578" s="52"/>
      <c r="O578" s="52"/>
    </row>
    <row r="579" spans="2:15" x14ac:dyDescent="0.25">
      <c r="B579" s="85"/>
      <c r="D579" s="86"/>
      <c r="E579" s="52"/>
      <c r="F579" s="52"/>
      <c r="G579" s="52"/>
      <c r="H579" s="52"/>
      <c r="I579" s="52"/>
      <c r="J579" s="54"/>
      <c r="K579" s="52"/>
      <c r="L579" s="52"/>
      <c r="M579" s="52"/>
      <c r="N579" s="52"/>
      <c r="O579" s="52"/>
    </row>
    <row r="580" spans="2:15" x14ac:dyDescent="0.25">
      <c r="B580" s="85"/>
      <c r="D580" s="86"/>
      <c r="E580" s="52"/>
      <c r="F580" s="52"/>
      <c r="G580" s="52"/>
      <c r="H580" s="52"/>
      <c r="I580" s="52"/>
      <c r="J580" s="54"/>
      <c r="K580" s="52"/>
      <c r="L580" s="52"/>
      <c r="M580" s="52"/>
      <c r="N580" s="52"/>
      <c r="O580" s="52"/>
    </row>
    <row r="581" spans="2:15" x14ac:dyDescent="0.25">
      <c r="B581" s="85"/>
      <c r="D581" s="86"/>
      <c r="E581" s="52"/>
      <c r="F581" s="52"/>
      <c r="G581" s="52"/>
      <c r="H581" s="52"/>
      <c r="I581" s="52"/>
      <c r="J581" s="54"/>
      <c r="K581" s="52"/>
      <c r="L581" s="52"/>
      <c r="M581" s="52"/>
      <c r="N581" s="52"/>
      <c r="O581" s="52"/>
    </row>
    <row r="582" spans="2:15" x14ac:dyDescent="0.25">
      <c r="B582" s="85"/>
      <c r="D582" s="86"/>
      <c r="E582" s="52"/>
      <c r="F582" s="52"/>
      <c r="G582" s="52"/>
      <c r="H582" s="52"/>
      <c r="I582" s="52"/>
      <c r="J582" s="54"/>
      <c r="K582" s="52"/>
      <c r="L582" s="52"/>
      <c r="M582" s="52"/>
      <c r="N582" s="52"/>
      <c r="O582" s="52"/>
    </row>
    <row r="583" spans="2:15" x14ac:dyDescent="0.25">
      <c r="B583" s="85"/>
      <c r="D583" s="86"/>
      <c r="E583" s="52"/>
      <c r="F583" s="52"/>
      <c r="G583" s="52"/>
      <c r="H583" s="52"/>
      <c r="I583" s="52"/>
      <c r="J583" s="54"/>
      <c r="K583" s="52"/>
      <c r="L583" s="52"/>
      <c r="M583" s="52"/>
      <c r="N583" s="52"/>
      <c r="O583" s="52"/>
    </row>
    <row r="584" spans="2:15" x14ac:dyDescent="0.25">
      <c r="B584" s="85"/>
      <c r="D584" s="86"/>
      <c r="E584" s="52"/>
      <c r="F584" s="52"/>
      <c r="G584" s="52"/>
      <c r="H584" s="52"/>
      <c r="I584" s="52"/>
      <c r="J584" s="54"/>
      <c r="K584" s="52"/>
      <c r="L584" s="52"/>
      <c r="M584" s="52"/>
      <c r="N584" s="52"/>
      <c r="O584" s="52"/>
    </row>
    <row r="585" spans="2:15" x14ac:dyDescent="0.25">
      <c r="B585" s="85"/>
      <c r="D585" s="86"/>
      <c r="E585" s="52"/>
      <c r="F585" s="52"/>
      <c r="G585" s="52"/>
      <c r="H585" s="52"/>
      <c r="I585" s="52"/>
      <c r="J585" s="54"/>
      <c r="K585" s="52"/>
      <c r="L585" s="52"/>
      <c r="M585" s="52"/>
      <c r="N585" s="52"/>
      <c r="O585" s="52"/>
    </row>
    <row r="586" spans="2:15" x14ac:dyDescent="0.25">
      <c r="B586" s="85"/>
      <c r="D586" s="86"/>
      <c r="E586" s="52"/>
      <c r="F586" s="52"/>
      <c r="G586" s="52"/>
      <c r="H586" s="52"/>
      <c r="I586" s="52"/>
      <c r="J586" s="54"/>
      <c r="K586" s="52"/>
      <c r="L586" s="52"/>
      <c r="M586" s="52"/>
      <c r="N586" s="52"/>
      <c r="O586" s="52"/>
    </row>
    <row r="587" spans="2:15" x14ac:dyDescent="0.25">
      <c r="B587" s="85"/>
      <c r="D587" s="86"/>
      <c r="E587" s="52"/>
      <c r="F587" s="52"/>
      <c r="G587" s="52"/>
      <c r="H587" s="52"/>
      <c r="I587" s="52"/>
      <c r="J587" s="54"/>
      <c r="K587" s="52"/>
      <c r="L587" s="52"/>
      <c r="M587" s="52"/>
      <c r="N587" s="52"/>
      <c r="O587" s="52"/>
    </row>
    <row r="588" spans="2:15" x14ac:dyDescent="0.25">
      <c r="B588" s="85"/>
      <c r="D588" s="86"/>
      <c r="E588" s="52"/>
      <c r="F588" s="52"/>
      <c r="G588" s="52"/>
      <c r="H588" s="52"/>
      <c r="I588" s="52"/>
      <c r="J588" s="54"/>
      <c r="K588" s="52"/>
      <c r="L588" s="52"/>
      <c r="M588" s="52"/>
      <c r="N588" s="52"/>
      <c r="O588" s="52"/>
    </row>
    <row r="589" spans="2:15" x14ac:dyDescent="0.25">
      <c r="B589" s="85"/>
      <c r="D589" s="86"/>
      <c r="E589" s="52"/>
      <c r="F589" s="52"/>
      <c r="G589" s="52"/>
      <c r="H589" s="52"/>
      <c r="I589" s="52"/>
      <c r="J589" s="54"/>
      <c r="K589" s="52"/>
      <c r="L589" s="52"/>
      <c r="M589" s="52"/>
      <c r="N589" s="52"/>
      <c r="O589" s="52"/>
    </row>
    <row r="590" spans="2:15" x14ac:dyDescent="0.25">
      <c r="B590" s="85"/>
      <c r="D590" s="86"/>
      <c r="E590" s="52"/>
      <c r="F590" s="52"/>
      <c r="G590" s="52"/>
      <c r="H590" s="52"/>
      <c r="I590" s="52"/>
      <c r="J590" s="54"/>
      <c r="K590" s="52"/>
      <c r="L590" s="52"/>
      <c r="M590" s="52"/>
      <c r="N590" s="52"/>
      <c r="O590" s="52"/>
    </row>
    <row r="591" spans="2:15" x14ac:dyDescent="0.25">
      <c r="B591" s="85"/>
      <c r="D591" s="86"/>
      <c r="E591" s="52"/>
      <c r="F591" s="52"/>
      <c r="G591" s="52"/>
      <c r="H591" s="52"/>
      <c r="I591" s="52"/>
      <c r="J591" s="54"/>
      <c r="K591" s="52"/>
      <c r="L591" s="52"/>
      <c r="M591" s="52"/>
      <c r="N591" s="52"/>
      <c r="O591" s="52"/>
    </row>
    <row r="592" spans="2:15" x14ac:dyDescent="0.25">
      <c r="B592" s="85"/>
      <c r="D592" s="86"/>
      <c r="E592" s="52"/>
      <c r="F592" s="52"/>
      <c r="G592" s="52"/>
      <c r="H592" s="52"/>
      <c r="I592" s="52"/>
      <c r="J592" s="54"/>
      <c r="K592" s="52"/>
      <c r="L592" s="52"/>
      <c r="M592" s="52"/>
      <c r="N592" s="52"/>
      <c r="O592" s="52"/>
    </row>
    <row r="593" spans="2:15" x14ac:dyDescent="0.25">
      <c r="B593" s="85"/>
      <c r="D593" s="86"/>
      <c r="E593" s="52"/>
      <c r="F593" s="52"/>
      <c r="G593" s="52"/>
      <c r="H593" s="52"/>
      <c r="I593" s="52"/>
      <c r="J593" s="54"/>
      <c r="K593" s="52"/>
      <c r="L593" s="52"/>
      <c r="M593" s="52"/>
      <c r="N593" s="52"/>
      <c r="O593" s="52"/>
    </row>
    <row r="594" spans="2:15" x14ac:dyDescent="0.25">
      <c r="B594" s="85"/>
      <c r="D594" s="86"/>
      <c r="E594" s="52"/>
      <c r="F594" s="52"/>
      <c r="G594" s="52"/>
      <c r="H594" s="52"/>
      <c r="I594" s="52"/>
      <c r="J594" s="54"/>
      <c r="K594" s="52"/>
      <c r="L594" s="52"/>
      <c r="M594" s="52"/>
      <c r="N594" s="52"/>
      <c r="O594" s="52"/>
    </row>
    <row r="595" spans="2:15" x14ac:dyDescent="0.25">
      <c r="B595" s="85"/>
      <c r="D595" s="86"/>
      <c r="E595" s="52"/>
      <c r="F595" s="52"/>
      <c r="G595" s="52"/>
      <c r="H595" s="52"/>
      <c r="I595" s="52"/>
      <c r="J595" s="54"/>
      <c r="K595" s="52"/>
      <c r="L595" s="52"/>
      <c r="M595" s="52"/>
      <c r="N595" s="52"/>
      <c r="O595" s="52"/>
    </row>
    <row r="596" spans="2:15" x14ac:dyDescent="0.25">
      <c r="B596" s="85"/>
      <c r="D596" s="86"/>
      <c r="E596" s="52"/>
      <c r="F596" s="52"/>
      <c r="G596" s="52"/>
      <c r="H596" s="52"/>
      <c r="I596" s="52"/>
      <c r="J596" s="54"/>
      <c r="K596" s="52"/>
      <c r="L596" s="52"/>
      <c r="M596" s="52"/>
      <c r="N596" s="52"/>
      <c r="O596" s="52"/>
    </row>
    <row r="597" spans="2:15" x14ac:dyDescent="0.25">
      <c r="B597" s="85"/>
      <c r="D597" s="86"/>
      <c r="E597" s="52"/>
      <c r="F597" s="52"/>
      <c r="G597" s="52"/>
      <c r="H597" s="52"/>
      <c r="I597" s="52"/>
      <c r="J597" s="54"/>
      <c r="K597" s="52"/>
      <c r="L597" s="52"/>
      <c r="M597" s="52"/>
      <c r="N597" s="52"/>
      <c r="O597" s="52"/>
    </row>
    <row r="598" spans="2:15" x14ac:dyDescent="0.25">
      <c r="B598" s="85"/>
      <c r="D598" s="86"/>
      <c r="E598" s="52"/>
      <c r="F598" s="52"/>
      <c r="G598" s="52"/>
      <c r="H598" s="52"/>
      <c r="I598" s="52"/>
      <c r="J598" s="54"/>
      <c r="K598" s="52"/>
      <c r="L598" s="52"/>
      <c r="M598" s="52"/>
      <c r="N598" s="52"/>
      <c r="O598" s="52"/>
    </row>
    <row r="599" spans="2:15" x14ac:dyDescent="0.25">
      <c r="B599" s="85"/>
      <c r="D599" s="86"/>
      <c r="E599" s="52"/>
      <c r="F599" s="52"/>
      <c r="G599" s="52"/>
      <c r="H599" s="52"/>
      <c r="I599" s="52"/>
      <c r="J599" s="54"/>
      <c r="K599" s="52"/>
      <c r="L599" s="52"/>
      <c r="M599" s="52"/>
      <c r="N599" s="52"/>
      <c r="O599" s="52"/>
    </row>
    <row r="600" spans="2:15" x14ac:dyDescent="0.25">
      <c r="B600" s="85"/>
      <c r="D600" s="86"/>
      <c r="E600" s="52"/>
      <c r="F600" s="52"/>
      <c r="G600" s="52"/>
      <c r="H600" s="52"/>
      <c r="I600" s="52"/>
      <c r="J600" s="54"/>
      <c r="K600" s="52"/>
      <c r="L600" s="52"/>
      <c r="M600" s="52"/>
      <c r="N600" s="52"/>
      <c r="O600" s="52"/>
    </row>
    <row r="601" spans="2:15" x14ac:dyDescent="0.25">
      <c r="B601" s="85"/>
      <c r="D601" s="86"/>
      <c r="E601" s="52"/>
      <c r="F601" s="52"/>
      <c r="G601" s="52"/>
      <c r="H601" s="52"/>
      <c r="I601" s="52"/>
      <c r="J601" s="54"/>
      <c r="K601" s="52"/>
      <c r="L601" s="52"/>
      <c r="M601" s="52"/>
      <c r="N601" s="52"/>
      <c r="O601" s="52"/>
    </row>
    <row r="602" spans="2:15" x14ac:dyDescent="0.25">
      <c r="B602" s="85"/>
      <c r="D602" s="86"/>
      <c r="E602" s="52"/>
      <c r="F602" s="52"/>
      <c r="G602" s="52"/>
      <c r="H602" s="52"/>
      <c r="I602" s="52"/>
      <c r="J602" s="54"/>
      <c r="K602" s="52"/>
      <c r="L602" s="52"/>
      <c r="M602" s="52"/>
      <c r="N602" s="52"/>
      <c r="O602" s="52"/>
    </row>
    <row r="603" spans="2:15" x14ac:dyDescent="0.25">
      <c r="B603" s="85"/>
      <c r="D603" s="86"/>
      <c r="E603" s="52"/>
      <c r="F603" s="52"/>
      <c r="G603" s="52"/>
      <c r="H603" s="52"/>
      <c r="I603" s="52"/>
      <c r="J603" s="54"/>
      <c r="K603" s="52"/>
      <c r="L603" s="52"/>
      <c r="M603" s="52"/>
      <c r="N603" s="52"/>
      <c r="O603" s="52"/>
    </row>
    <row r="604" spans="2:15" x14ac:dyDescent="0.25">
      <c r="B604" s="85"/>
      <c r="D604" s="86"/>
      <c r="E604" s="52"/>
      <c r="F604" s="52"/>
      <c r="G604" s="52"/>
      <c r="H604" s="52"/>
      <c r="I604" s="52"/>
      <c r="J604" s="54"/>
      <c r="K604" s="52"/>
      <c r="L604" s="52"/>
      <c r="M604" s="52"/>
      <c r="N604" s="52"/>
      <c r="O604" s="52"/>
    </row>
    <row r="605" spans="2:15" x14ac:dyDescent="0.25">
      <c r="B605" s="85"/>
      <c r="D605" s="86"/>
      <c r="E605" s="52"/>
      <c r="F605" s="52"/>
      <c r="G605" s="52"/>
      <c r="H605" s="52"/>
      <c r="I605" s="52"/>
      <c r="J605" s="54"/>
      <c r="K605" s="52"/>
      <c r="L605" s="52"/>
      <c r="M605" s="52"/>
      <c r="N605" s="52"/>
      <c r="O605" s="52"/>
    </row>
    <row r="606" spans="2:15" x14ac:dyDescent="0.25">
      <c r="B606" s="85"/>
      <c r="D606" s="86"/>
      <c r="E606" s="52"/>
      <c r="F606" s="52"/>
      <c r="G606" s="52"/>
      <c r="H606" s="52"/>
      <c r="I606" s="52"/>
      <c r="J606" s="54"/>
      <c r="K606" s="52"/>
      <c r="L606" s="52"/>
      <c r="M606" s="52"/>
      <c r="N606" s="52"/>
      <c r="O606" s="52"/>
    </row>
    <row r="607" spans="2:15" x14ac:dyDescent="0.25">
      <c r="B607" s="85"/>
      <c r="D607" s="86"/>
      <c r="E607" s="52"/>
      <c r="F607" s="52"/>
      <c r="G607" s="52"/>
      <c r="H607" s="52"/>
      <c r="I607" s="52"/>
      <c r="J607" s="54"/>
      <c r="K607" s="52"/>
      <c r="L607" s="52"/>
      <c r="M607" s="52"/>
      <c r="N607" s="52"/>
      <c r="O607" s="52"/>
    </row>
    <row r="608" spans="2:15" x14ac:dyDescent="0.25">
      <c r="B608" s="85"/>
      <c r="D608" s="86"/>
      <c r="E608" s="52"/>
      <c r="F608" s="52"/>
      <c r="G608" s="52"/>
      <c r="H608" s="52"/>
      <c r="I608" s="52"/>
      <c r="J608" s="54"/>
      <c r="K608" s="52"/>
      <c r="L608" s="52"/>
      <c r="M608" s="52"/>
      <c r="N608" s="52"/>
      <c r="O608" s="52"/>
    </row>
    <row r="609" spans="2:15" x14ac:dyDescent="0.25">
      <c r="B609" s="85"/>
      <c r="D609" s="86"/>
      <c r="E609" s="52"/>
      <c r="F609" s="52"/>
      <c r="G609" s="52"/>
      <c r="H609" s="52"/>
      <c r="I609" s="52"/>
      <c r="J609" s="54"/>
      <c r="K609" s="52"/>
      <c r="L609" s="52"/>
      <c r="M609" s="52"/>
      <c r="N609" s="52"/>
      <c r="O609" s="52"/>
    </row>
    <row r="610" spans="2:15" x14ac:dyDescent="0.25">
      <c r="B610" s="85"/>
      <c r="D610" s="86"/>
      <c r="E610" s="52"/>
      <c r="F610" s="52"/>
      <c r="G610" s="52"/>
      <c r="H610" s="52"/>
      <c r="I610" s="52"/>
      <c r="J610" s="54"/>
      <c r="K610" s="52"/>
      <c r="L610" s="52"/>
      <c r="M610" s="52"/>
      <c r="N610" s="52"/>
      <c r="O610" s="52"/>
    </row>
    <row r="611" spans="2:15" x14ac:dyDescent="0.25">
      <c r="B611" s="85"/>
      <c r="D611" s="86"/>
      <c r="E611" s="52"/>
      <c r="F611" s="52"/>
      <c r="G611" s="52"/>
      <c r="H611" s="52"/>
      <c r="I611" s="52"/>
      <c r="J611" s="54"/>
      <c r="K611" s="52"/>
      <c r="L611" s="52"/>
      <c r="M611" s="52"/>
      <c r="N611" s="52"/>
      <c r="O611" s="52"/>
    </row>
    <row r="612" spans="2:15" x14ac:dyDescent="0.25">
      <c r="B612" s="85"/>
      <c r="D612" s="86"/>
      <c r="E612" s="52"/>
      <c r="F612" s="52"/>
      <c r="G612" s="52"/>
      <c r="H612" s="52"/>
      <c r="I612" s="52"/>
      <c r="J612" s="54"/>
      <c r="K612" s="52"/>
      <c r="L612" s="52"/>
      <c r="M612" s="52"/>
      <c r="N612" s="52"/>
      <c r="O612" s="52"/>
    </row>
    <row r="613" spans="2:15" x14ac:dyDescent="0.25">
      <c r="B613" s="85"/>
      <c r="D613" s="86"/>
      <c r="E613" s="52"/>
      <c r="F613" s="52"/>
      <c r="G613" s="52"/>
      <c r="H613" s="52"/>
      <c r="I613" s="52"/>
      <c r="J613" s="54"/>
      <c r="K613" s="52"/>
      <c r="L613" s="52"/>
      <c r="M613" s="52"/>
      <c r="N613" s="52"/>
      <c r="O613" s="52"/>
    </row>
    <row r="614" spans="2:15" x14ac:dyDescent="0.25">
      <c r="B614" s="85"/>
      <c r="D614" s="86"/>
      <c r="E614" s="52"/>
      <c r="F614" s="52"/>
      <c r="G614" s="52"/>
      <c r="H614" s="52"/>
      <c r="I614" s="52"/>
      <c r="J614" s="54"/>
      <c r="K614" s="52"/>
      <c r="L614" s="52"/>
      <c r="M614" s="52"/>
      <c r="N614" s="52"/>
      <c r="O614" s="52"/>
    </row>
    <row r="615" spans="2:15" x14ac:dyDescent="0.25">
      <c r="B615" s="85"/>
      <c r="D615" s="86"/>
      <c r="E615" s="52"/>
      <c r="F615" s="52"/>
      <c r="G615" s="52"/>
      <c r="H615" s="52"/>
      <c r="I615" s="52"/>
      <c r="J615" s="54"/>
      <c r="K615" s="52"/>
      <c r="L615" s="52"/>
      <c r="M615" s="52"/>
      <c r="N615" s="52"/>
      <c r="O615" s="52"/>
    </row>
    <row r="616" spans="2:15" x14ac:dyDescent="0.25">
      <c r="B616" s="85"/>
      <c r="D616" s="86"/>
      <c r="E616" s="52"/>
      <c r="F616" s="52"/>
      <c r="G616" s="52"/>
      <c r="H616" s="52"/>
      <c r="I616" s="52"/>
      <c r="J616" s="54"/>
      <c r="K616" s="52"/>
      <c r="L616" s="52"/>
      <c r="M616" s="52"/>
      <c r="N616" s="52"/>
      <c r="O616" s="52"/>
    </row>
    <row r="617" spans="2:15" x14ac:dyDescent="0.25">
      <c r="B617" s="85"/>
      <c r="D617" s="86"/>
      <c r="E617" s="52"/>
      <c r="F617" s="52"/>
      <c r="G617" s="52"/>
      <c r="H617" s="52"/>
      <c r="I617" s="52"/>
      <c r="J617" s="54"/>
      <c r="K617" s="52"/>
      <c r="L617" s="52"/>
      <c r="M617" s="52"/>
      <c r="N617" s="52"/>
      <c r="O617" s="52"/>
    </row>
    <row r="618" spans="2:15" x14ac:dyDescent="0.25">
      <c r="B618" s="85"/>
      <c r="D618" s="86"/>
      <c r="E618" s="52"/>
      <c r="F618" s="52"/>
      <c r="G618" s="52"/>
      <c r="H618" s="52"/>
      <c r="I618" s="52"/>
      <c r="J618" s="54"/>
      <c r="K618" s="52"/>
      <c r="L618" s="52"/>
      <c r="M618" s="52"/>
      <c r="N618" s="52"/>
      <c r="O618" s="52"/>
    </row>
    <row r="619" spans="2:15" x14ac:dyDescent="0.25">
      <c r="B619" s="85"/>
      <c r="D619" s="86"/>
      <c r="E619" s="52"/>
      <c r="F619" s="52"/>
      <c r="G619" s="52"/>
      <c r="H619" s="52"/>
      <c r="I619" s="52"/>
      <c r="J619" s="54"/>
      <c r="K619" s="52"/>
      <c r="L619" s="52"/>
      <c r="M619" s="52"/>
      <c r="N619" s="52"/>
      <c r="O619" s="52"/>
    </row>
    <row r="620" spans="2:15" x14ac:dyDescent="0.25">
      <c r="B620" s="85"/>
      <c r="D620" s="86"/>
      <c r="E620" s="52"/>
      <c r="F620" s="52"/>
      <c r="G620" s="52"/>
      <c r="H620" s="52"/>
      <c r="I620" s="52"/>
      <c r="J620" s="54"/>
      <c r="K620" s="52"/>
      <c r="L620" s="52"/>
      <c r="M620" s="52"/>
      <c r="N620" s="52"/>
      <c r="O620" s="52"/>
    </row>
    <row r="621" spans="2:15" x14ac:dyDescent="0.25">
      <c r="B621" s="85"/>
      <c r="D621" s="86"/>
      <c r="E621" s="52"/>
      <c r="F621" s="52"/>
      <c r="G621" s="52"/>
      <c r="H621" s="52"/>
      <c r="I621" s="52"/>
      <c r="J621" s="54"/>
      <c r="K621" s="52"/>
      <c r="L621" s="52"/>
      <c r="M621" s="52"/>
      <c r="N621" s="52"/>
      <c r="O621" s="52"/>
    </row>
    <row r="622" spans="2:15" x14ac:dyDescent="0.25">
      <c r="B622" s="85"/>
      <c r="D622" s="86"/>
      <c r="E622" s="52"/>
      <c r="F622" s="52"/>
      <c r="G622" s="52"/>
      <c r="H622" s="52"/>
      <c r="I622" s="52"/>
      <c r="J622" s="54"/>
      <c r="K622" s="52"/>
      <c r="L622" s="52"/>
      <c r="M622" s="52"/>
      <c r="N622" s="52"/>
      <c r="O622" s="52"/>
    </row>
    <row r="623" spans="2:15" x14ac:dyDescent="0.25">
      <c r="B623" s="85"/>
      <c r="D623" s="86"/>
      <c r="E623" s="52"/>
      <c r="F623" s="52"/>
      <c r="G623" s="52"/>
      <c r="H623" s="52"/>
      <c r="I623" s="52"/>
      <c r="J623" s="54"/>
      <c r="K623" s="52"/>
      <c r="L623" s="52"/>
      <c r="M623" s="52"/>
      <c r="N623" s="52"/>
      <c r="O623" s="52"/>
    </row>
    <row r="624" spans="2:15" x14ac:dyDescent="0.25">
      <c r="B624" s="85"/>
      <c r="D624" s="86"/>
      <c r="E624" s="52"/>
      <c r="F624" s="52"/>
      <c r="G624" s="52"/>
      <c r="H624" s="52"/>
      <c r="I624" s="52"/>
      <c r="J624" s="54"/>
      <c r="K624" s="52"/>
      <c r="L624" s="52"/>
      <c r="M624" s="52"/>
      <c r="N624" s="52"/>
      <c r="O624" s="52"/>
    </row>
    <row r="625" spans="2:15" x14ac:dyDescent="0.25">
      <c r="B625" s="85"/>
      <c r="D625" s="86"/>
      <c r="E625" s="52"/>
      <c r="F625" s="52"/>
      <c r="G625" s="52"/>
      <c r="H625" s="52"/>
      <c r="I625" s="52"/>
      <c r="J625" s="54"/>
      <c r="K625" s="52"/>
      <c r="L625" s="52"/>
      <c r="M625" s="52"/>
      <c r="N625" s="52"/>
      <c r="O625" s="52"/>
    </row>
    <row r="626" spans="2:15" x14ac:dyDescent="0.25">
      <c r="B626" s="85"/>
      <c r="D626" s="86"/>
      <c r="E626" s="52"/>
      <c r="F626" s="52"/>
      <c r="G626" s="52"/>
      <c r="H626" s="52"/>
      <c r="I626" s="52"/>
      <c r="J626" s="54"/>
      <c r="K626" s="52"/>
      <c r="L626" s="52"/>
      <c r="M626" s="52"/>
      <c r="N626" s="52"/>
      <c r="O626" s="52"/>
    </row>
    <row r="627" spans="2:15" x14ac:dyDescent="0.25">
      <c r="B627" s="85"/>
      <c r="D627" s="86"/>
      <c r="E627" s="52"/>
      <c r="F627" s="52"/>
      <c r="G627" s="52"/>
      <c r="H627" s="52"/>
      <c r="I627" s="52"/>
      <c r="J627" s="54"/>
      <c r="K627" s="52"/>
      <c r="L627" s="52"/>
      <c r="M627" s="52"/>
      <c r="N627" s="52"/>
      <c r="O627" s="52"/>
    </row>
    <row r="628" spans="2:15" x14ac:dyDescent="0.25">
      <c r="B628" s="85"/>
      <c r="D628" s="86"/>
      <c r="E628" s="52"/>
      <c r="F628" s="52"/>
      <c r="G628" s="52"/>
      <c r="H628" s="52"/>
      <c r="I628" s="52"/>
      <c r="J628" s="54"/>
      <c r="K628" s="52"/>
      <c r="L628" s="52"/>
      <c r="M628" s="52"/>
      <c r="N628" s="52"/>
      <c r="O628" s="52"/>
    </row>
    <row r="629" spans="2:15" x14ac:dyDescent="0.25">
      <c r="B629" s="85"/>
      <c r="D629" s="86"/>
      <c r="E629" s="52"/>
      <c r="F629" s="52"/>
      <c r="G629" s="52"/>
      <c r="H629" s="52"/>
      <c r="I629" s="52"/>
      <c r="J629" s="54"/>
      <c r="K629" s="52"/>
      <c r="L629" s="52"/>
      <c r="M629" s="52"/>
      <c r="N629" s="52"/>
      <c r="O629" s="52"/>
    </row>
    <row r="630" spans="2:15" x14ac:dyDescent="0.25">
      <c r="B630" s="85"/>
      <c r="D630" s="86"/>
      <c r="E630" s="52"/>
      <c r="F630" s="52"/>
      <c r="G630" s="52"/>
      <c r="H630" s="52"/>
      <c r="I630" s="52"/>
      <c r="J630" s="54"/>
      <c r="K630" s="52"/>
      <c r="L630" s="52"/>
      <c r="M630" s="52"/>
      <c r="N630" s="52"/>
      <c r="O630" s="52"/>
    </row>
    <row r="631" spans="2:15" x14ac:dyDescent="0.25">
      <c r="B631" s="85"/>
      <c r="D631" s="86"/>
      <c r="E631" s="52"/>
      <c r="F631" s="52"/>
      <c r="G631" s="52"/>
      <c r="H631" s="52"/>
      <c r="I631" s="52"/>
      <c r="J631" s="54"/>
      <c r="K631" s="52"/>
      <c r="L631" s="52"/>
      <c r="M631" s="52"/>
      <c r="N631" s="52"/>
      <c r="O631" s="52"/>
    </row>
    <row r="632" spans="2:15" x14ac:dyDescent="0.25">
      <c r="B632" s="85"/>
      <c r="D632" s="86"/>
      <c r="E632" s="52"/>
      <c r="F632" s="52"/>
      <c r="G632" s="52"/>
      <c r="H632" s="52"/>
      <c r="I632" s="52"/>
      <c r="J632" s="54"/>
      <c r="K632" s="52"/>
      <c r="L632" s="52"/>
      <c r="M632" s="52"/>
      <c r="N632" s="52"/>
      <c r="O632" s="52"/>
    </row>
    <row r="633" spans="2:15" x14ac:dyDescent="0.25">
      <c r="B633" s="85"/>
      <c r="D633" s="86"/>
      <c r="E633" s="52"/>
      <c r="F633" s="52"/>
      <c r="G633" s="52"/>
      <c r="H633" s="52"/>
      <c r="I633" s="52"/>
      <c r="J633" s="54"/>
      <c r="K633" s="52"/>
      <c r="L633" s="52"/>
      <c r="M633" s="52"/>
      <c r="N633" s="52"/>
      <c r="O633" s="52"/>
    </row>
    <row r="634" spans="2:15" x14ac:dyDescent="0.25">
      <c r="B634" s="85"/>
      <c r="D634" s="86"/>
      <c r="E634" s="52"/>
      <c r="F634" s="52"/>
      <c r="G634" s="52"/>
      <c r="H634" s="52"/>
      <c r="I634" s="52"/>
      <c r="J634" s="54"/>
      <c r="K634" s="52"/>
      <c r="L634" s="52"/>
      <c r="M634" s="52"/>
      <c r="N634" s="52"/>
      <c r="O634" s="52"/>
    </row>
    <row r="635" spans="2:15" x14ac:dyDescent="0.25">
      <c r="B635" s="85"/>
      <c r="D635" s="86"/>
      <c r="E635" s="52"/>
      <c r="F635" s="52"/>
      <c r="G635" s="52"/>
      <c r="H635" s="52"/>
      <c r="I635" s="52"/>
      <c r="J635" s="54"/>
      <c r="K635" s="52"/>
      <c r="L635" s="52"/>
      <c r="M635" s="52"/>
      <c r="N635" s="52"/>
      <c r="O635" s="52"/>
    </row>
    <row r="636" spans="2:15" x14ac:dyDescent="0.25">
      <c r="B636" s="85"/>
      <c r="D636" s="86"/>
      <c r="E636" s="52"/>
      <c r="F636" s="52"/>
      <c r="G636" s="52"/>
      <c r="H636" s="52"/>
      <c r="I636" s="52"/>
      <c r="J636" s="54"/>
      <c r="K636" s="52"/>
      <c r="L636" s="52"/>
      <c r="M636" s="52"/>
      <c r="N636" s="52"/>
      <c r="O636" s="52"/>
    </row>
    <row r="637" spans="2:15" x14ac:dyDescent="0.25">
      <c r="B637" s="85"/>
      <c r="D637" s="86"/>
      <c r="E637" s="52"/>
      <c r="F637" s="52"/>
      <c r="G637" s="52"/>
      <c r="H637" s="52"/>
      <c r="I637" s="52"/>
      <c r="J637" s="54"/>
      <c r="K637" s="52"/>
      <c r="L637" s="52"/>
      <c r="M637" s="52"/>
      <c r="N637" s="52"/>
      <c r="O637" s="52"/>
    </row>
    <row r="638" spans="2:15" x14ac:dyDescent="0.25">
      <c r="B638" s="85"/>
      <c r="D638" s="86"/>
      <c r="E638" s="52"/>
      <c r="F638" s="52"/>
      <c r="G638" s="52"/>
      <c r="H638" s="52"/>
      <c r="I638" s="52"/>
      <c r="J638" s="54"/>
      <c r="K638" s="52"/>
      <c r="L638" s="52"/>
      <c r="M638" s="52"/>
      <c r="N638" s="52"/>
      <c r="O638" s="52"/>
    </row>
    <row r="639" spans="2:15" x14ac:dyDescent="0.25">
      <c r="B639" s="85"/>
      <c r="D639" s="86"/>
      <c r="E639" s="52"/>
      <c r="F639" s="52"/>
      <c r="G639" s="52"/>
      <c r="H639" s="52"/>
      <c r="I639" s="52"/>
      <c r="J639" s="54"/>
      <c r="K639" s="52"/>
      <c r="L639" s="52"/>
      <c r="M639" s="52"/>
      <c r="N639" s="52"/>
      <c r="O639" s="52"/>
    </row>
    <row r="640" spans="2:15" x14ac:dyDescent="0.25">
      <c r="B640" s="85"/>
      <c r="D640" s="86"/>
      <c r="E640" s="52"/>
      <c r="F640" s="52"/>
      <c r="G640" s="52"/>
      <c r="H640" s="52"/>
      <c r="I640" s="52"/>
      <c r="J640" s="54"/>
      <c r="K640" s="52"/>
      <c r="L640" s="52"/>
      <c r="M640" s="52"/>
      <c r="N640" s="52"/>
      <c r="O640" s="52"/>
    </row>
    <row r="641" spans="2:15" x14ac:dyDescent="0.25">
      <c r="B641" s="85"/>
      <c r="D641" s="86"/>
      <c r="E641" s="52"/>
      <c r="F641" s="52"/>
      <c r="G641" s="52"/>
      <c r="H641" s="52"/>
      <c r="I641" s="52"/>
      <c r="J641" s="54"/>
      <c r="K641" s="52"/>
      <c r="L641" s="52"/>
      <c r="M641" s="52"/>
      <c r="N641" s="52"/>
      <c r="O641" s="52"/>
    </row>
    <row r="642" spans="2:15" x14ac:dyDescent="0.25">
      <c r="B642" s="85"/>
      <c r="D642" s="86"/>
      <c r="E642" s="52"/>
      <c r="F642" s="52"/>
      <c r="G642" s="52"/>
      <c r="H642" s="52"/>
      <c r="I642" s="52"/>
      <c r="J642" s="54"/>
      <c r="K642" s="52"/>
      <c r="L642" s="52"/>
      <c r="M642" s="52"/>
      <c r="N642" s="52"/>
      <c r="O642" s="52"/>
    </row>
    <row r="643" spans="2:15" x14ac:dyDescent="0.25">
      <c r="B643" s="85"/>
      <c r="D643" s="86"/>
      <c r="E643" s="52"/>
      <c r="F643" s="52"/>
      <c r="G643" s="52"/>
      <c r="H643" s="52"/>
      <c r="I643" s="52"/>
      <c r="J643" s="54"/>
      <c r="K643" s="52"/>
      <c r="L643" s="52"/>
      <c r="M643" s="52"/>
      <c r="N643" s="52"/>
      <c r="O643" s="52"/>
    </row>
    <row r="644" spans="2:15" x14ac:dyDescent="0.25">
      <c r="B644" s="85"/>
      <c r="D644" s="86"/>
      <c r="E644" s="52"/>
      <c r="F644" s="52"/>
      <c r="G644" s="52"/>
      <c r="H644" s="52"/>
      <c r="I644" s="52"/>
      <c r="J644" s="54"/>
      <c r="K644" s="52"/>
      <c r="L644" s="52"/>
      <c r="M644" s="52"/>
      <c r="N644" s="52"/>
      <c r="O644" s="52"/>
    </row>
    <row r="645" spans="2:15" x14ac:dyDescent="0.25">
      <c r="B645" s="85"/>
      <c r="D645" s="86"/>
      <c r="E645" s="52"/>
      <c r="F645" s="52"/>
      <c r="G645" s="52"/>
      <c r="H645" s="52"/>
      <c r="I645" s="52"/>
      <c r="J645" s="54"/>
      <c r="K645" s="52"/>
      <c r="L645" s="52"/>
      <c r="M645" s="52"/>
      <c r="N645" s="52"/>
      <c r="O645" s="52"/>
    </row>
    <row r="646" spans="2:15" x14ac:dyDescent="0.25">
      <c r="B646" s="85"/>
      <c r="D646" s="86"/>
      <c r="E646" s="52"/>
      <c r="F646" s="52"/>
      <c r="G646" s="52"/>
      <c r="H646" s="52"/>
      <c r="I646" s="52"/>
      <c r="J646" s="54"/>
      <c r="K646" s="52"/>
      <c r="L646" s="52"/>
      <c r="M646" s="52"/>
      <c r="N646" s="52"/>
      <c r="O646" s="52"/>
    </row>
    <row r="647" spans="2:15" x14ac:dyDescent="0.25">
      <c r="B647" s="85"/>
      <c r="D647" s="86"/>
      <c r="E647" s="52"/>
      <c r="F647" s="52"/>
      <c r="G647" s="52"/>
      <c r="H647" s="52"/>
      <c r="I647" s="52"/>
      <c r="J647" s="54"/>
      <c r="K647" s="52"/>
      <c r="L647" s="52"/>
      <c r="M647" s="52"/>
      <c r="N647" s="52"/>
      <c r="O647" s="52"/>
    </row>
    <row r="648" spans="2:15" x14ac:dyDescent="0.25">
      <c r="B648" s="85"/>
      <c r="D648" s="86"/>
      <c r="E648" s="52"/>
      <c r="F648" s="52"/>
      <c r="G648" s="52"/>
      <c r="H648" s="52"/>
      <c r="I648" s="52"/>
      <c r="J648" s="54"/>
      <c r="K648" s="52"/>
      <c r="L648" s="52"/>
      <c r="M648" s="52"/>
      <c r="N648" s="52"/>
      <c r="O648" s="52"/>
    </row>
    <row r="649" spans="2:15" x14ac:dyDescent="0.25">
      <c r="B649" s="85"/>
      <c r="D649" s="86"/>
      <c r="E649" s="52"/>
      <c r="F649" s="52"/>
      <c r="G649" s="52"/>
      <c r="H649" s="52"/>
      <c r="I649" s="52"/>
      <c r="J649" s="54"/>
      <c r="K649" s="52"/>
      <c r="L649" s="52"/>
      <c r="M649" s="52"/>
      <c r="N649" s="52"/>
      <c r="O649" s="52"/>
    </row>
    <row r="650" spans="2:15" x14ac:dyDescent="0.25">
      <c r="B650" s="85"/>
      <c r="D650" s="86"/>
      <c r="E650" s="52"/>
      <c r="F650" s="52"/>
      <c r="G650" s="52"/>
      <c r="H650" s="52"/>
      <c r="I650" s="52"/>
      <c r="J650" s="54"/>
      <c r="K650" s="52"/>
      <c r="L650" s="52"/>
      <c r="M650" s="52"/>
      <c r="N650" s="52"/>
      <c r="O650" s="52"/>
    </row>
    <row r="651" spans="2:15" x14ac:dyDescent="0.25">
      <c r="B651" s="85"/>
      <c r="D651" s="86"/>
      <c r="E651" s="52"/>
      <c r="F651" s="52"/>
      <c r="G651" s="52"/>
      <c r="H651" s="52"/>
      <c r="I651" s="52"/>
      <c r="J651" s="54"/>
      <c r="K651" s="52"/>
      <c r="L651" s="52"/>
      <c r="M651" s="52"/>
      <c r="N651" s="52"/>
      <c r="O651" s="52"/>
    </row>
    <row r="652" spans="2:15" x14ac:dyDescent="0.25">
      <c r="B652" s="85"/>
      <c r="D652" s="86"/>
      <c r="E652" s="52"/>
      <c r="F652" s="52"/>
      <c r="G652" s="52"/>
      <c r="H652" s="52"/>
      <c r="I652" s="52"/>
      <c r="J652" s="54"/>
      <c r="K652" s="52"/>
      <c r="L652" s="52"/>
      <c r="M652" s="52"/>
      <c r="N652" s="52"/>
      <c r="O652" s="52"/>
    </row>
    <row r="653" spans="2:15" x14ac:dyDescent="0.25">
      <c r="B653" s="85"/>
      <c r="D653" s="86"/>
      <c r="E653" s="52"/>
      <c r="F653" s="52"/>
      <c r="G653" s="52"/>
      <c r="H653" s="52"/>
      <c r="I653" s="52"/>
      <c r="J653" s="54"/>
      <c r="K653" s="52"/>
      <c r="L653" s="52"/>
      <c r="M653" s="52"/>
      <c r="N653" s="52"/>
      <c r="O653" s="52"/>
    </row>
    <row r="654" spans="2:15" x14ac:dyDescent="0.25">
      <c r="B654" s="85"/>
      <c r="D654" s="86"/>
      <c r="E654" s="52"/>
      <c r="F654" s="52"/>
      <c r="G654" s="52"/>
      <c r="H654" s="52"/>
      <c r="I654" s="52"/>
      <c r="J654" s="54"/>
      <c r="K654" s="52"/>
      <c r="L654" s="52"/>
      <c r="M654" s="52"/>
      <c r="N654" s="52"/>
      <c r="O654" s="52"/>
    </row>
    <row r="655" spans="2:15" x14ac:dyDescent="0.25">
      <c r="B655" s="85"/>
      <c r="D655" s="86"/>
      <c r="E655" s="52"/>
      <c r="F655" s="52"/>
      <c r="G655" s="52"/>
      <c r="H655" s="52"/>
      <c r="I655" s="52"/>
      <c r="J655" s="54"/>
      <c r="K655" s="52"/>
      <c r="L655" s="52"/>
      <c r="M655" s="52"/>
      <c r="N655" s="52"/>
      <c r="O655" s="52"/>
    </row>
    <row r="656" spans="2:15" x14ac:dyDescent="0.25">
      <c r="B656" s="85"/>
      <c r="D656" s="86"/>
      <c r="E656" s="52"/>
      <c r="F656" s="52"/>
      <c r="G656" s="52"/>
      <c r="H656" s="52"/>
      <c r="I656" s="52"/>
      <c r="J656" s="54"/>
      <c r="K656" s="52"/>
      <c r="L656" s="52"/>
      <c r="M656" s="52"/>
      <c r="N656" s="52"/>
      <c r="O656" s="52"/>
    </row>
    <row r="657" spans="2:15" x14ac:dyDescent="0.25">
      <c r="B657" s="85"/>
      <c r="D657" s="86"/>
      <c r="E657" s="52"/>
      <c r="F657" s="52"/>
      <c r="G657" s="52"/>
      <c r="H657" s="52"/>
      <c r="I657" s="52"/>
      <c r="J657" s="54"/>
      <c r="K657" s="52"/>
      <c r="L657" s="52"/>
      <c r="M657" s="52"/>
      <c r="N657" s="52"/>
      <c r="O657" s="52"/>
    </row>
    <row r="658" spans="2:15" x14ac:dyDescent="0.25">
      <c r="B658" s="85"/>
      <c r="D658" s="86"/>
      <c r="E658" s="52"/>
      <c r="F658" s="52"/>
      <c r="G658" s="52"/>
      <c r="H658" s="52"/>
      <c r="I658" s="52"/>
      <c r="J658" s="54"/>
      <c r="K658" s="52"/>
      <c r="L658" s="52"/>
      <c r="M658" s="52"/>
      <c r="N658" s="52"/>
      <c r="O658" s="52"/>
    </row>
    <row r="659" spans="2:15" x14ac:dyDescent="0.25">
      <c r="B659" s="85"/>
      <c r="D659" s="86"/>
      <c r="E659" s="52"/>
      <c r="F659" s="52"/>
      <c r="G659" s="52"/>
      <c r="H659" s="52"/>
      <c r="I659" s="52"/>
      <c r="J659" s="54"/>
      <c r="K659" s="52"/>
      <c r="L659" s="52"/>
      <c r="M659" s="52"/>
      <c r="N659" s="52"/>
      <c r="O659" s="52"/>
    </row>
    <row r="660" spans="2:15" x14ac:dyDescent="0.25">
      <c r="B660" s="85"/>
      <c r="D660" s="86"/>
      <c r="E660" s="52"/>
      <c r="F660" s="52"/>
      <c r="G660" s="52"/>
      <c r="H660" s="52"/>
      <c r="I660" s="52"/>
      <c r="J660" s="54"/>
      <c r="K660" s="52"/>
      <c r="L660" s="52"/>
      <c r="M660" s="52"/>
      <c r="N660" s="52"/>
      <c r="O660" s="52"/>
    </row>
    <row r="661" spans="2:15" x14ac:dyDescent="0.25">
      <c r="B661" s="85"/>
      <c r="D661" s="86"/>
      <c r="E661" s="52"/>
      <c r="F661" s="52"/>
      <c r="G661" s="52"/>
      <c r="H661" s="52"/>
      <c r="I661" s="52"/>
      <c r="J661" s="54"/>
      <c r="K661" s="52"/>
      <c r="L661" s="52"/>
      <c r="M661" s="52"/>
      <c r="N661" s="52"/>
      <c r="O661" s="52"/>
    </row>
    <row r="662" spans="2:15" x14ac:dyDescent="0.25">
      <c r="B662" s="85"/>
      <c r="D662" s="86"/>
      <c r="E662" s="52"/>
      <c r="F662" s="52"/>
      <c r="G662" s="52"/>
      <c r="H662" s="52"/>
      <c r="I662" s="52"/>
      <c r="J662" s="54"/>
      <c r="K662" s="52"/>
      <c r="L662" s="52"/>
      <c r="M662" s="52"/>
      <c r="N662" s="52"/>
      <c r="O662" s="52"/>
    </row>
    <row r="663" spans="2:15" x14ac:dyDescent="0.25">
      <c r="B663" s="85"/>
      <c r="D663" s="86"/>
      <c r="E663" s="52"/>
      <c r="F663" s="52"/>
      <c r="G663" s="52"/>
      <c r="H663" s="52"/>
      <c r="I663" s="52"/>
      <c r="J663" s="54"/>
      <c r="K663" s="52"/>
      <c r="L663" s="52"/>
      <c r="M663" s="52"/>
      <c r="N663" s="52"/>
      <c r="O663" s="52"/>
    </row>
    <row r="664" spans="2:15" x14ac:dyDescent="0.25">
      <c r="B664" s="85"/>
      <c r="D664" s="86"/>
      <c r="E664" s="52"/>
      <c r="F664" s="52"/>
      <c r="G664" s="52"/>
      <c r="H664" s="52"/>
      <c r="I664" s="52"/>
      <c r="J664" s="54"/>
      <c r="K664" s="52"/>
      <c r="L664" s="52"/>
      <c r="M664" s="52"/>
      <c r="N664" s="52"/>
      <c r="O664" s="52"/>
    </row>
    <row r="665" spans="2:15" x14ac:dyDescent="0.25">
      <c r="B665" s="85"/>
      <c r="D665" s="86"/>
      <c r="E665" s="52"/>
      <c r="F665" s="52"/>
      <c r="G665" s="52"/>
      <c r="H665" s="52"/>
      <c r="I665" s="52"/>
      <c r="J665" s="54"/>
      <c r="K665" s="52"/>
      <c r="L665" s="52"/>
      <c r="M665" s="52"/>
      <c r="N665" s="52"/>
      <c r="O665" s="52"/>
    </row>
    <row r="666" spans="2:15" x14ac:dyDescent="0.25">
      <c r="B666" s="85"/>
      <c r="D666" s="86"/>
      <c r="E666" s="52"/>
      <c r="F666" s="52"/>
      <c r="G666" s="52"/>
      <c r="H666" s="52"/>
      <c r="I666" s="52"/>
      <c r="J666" s="54"/>
      <c r="K666" s="52"/>
      <c r="L666" s="52"/>
      <c r="M666" s="52"/>
      <c r="N666" s="52"/>
      <c r="O666" s="52"/>
    </row>
    <row r="667" spans="2:15" x14ac:dyDescent="0.25">
      <c r="B667" s="85"/>
      <c r="D667" s="86"/>
      <c r="E667" s="52"/>
      <c r="F667" s="52"/>
      <c r="G667" s="52"/>
      <c r="H667" s="52"/>
      <c r="I667" s="52"/>
      <c r="J667" s="54"/>
      <c r="K667" s="52"/>
      <c r="L667" s="52"/>
      <c r="M667" s="52"/>
      <c r="N667" s="52"/>
      <c r="O667" s="52"/>
    </row>
    <row r="668" spans="2:15" x14ac:dyDescent="0.25">
      <c r="B668" s="85"/>
      <c r="D668" s="86"/>
      <c r="E668" s="52"/>
      <c r="F668" s="52"/>
      <c r="G668" s="52"/>
      <c r="H668" s="52"/>
      <c r="I668" s="52"/>
      <c r="J668" s="54"/>
      <c r="K668" s="52"/>
      <c r="L668" s="52"/>
      <c r="M668" s="52"/>
      <c r="N668" s="52"/>
      <c r="O668" s="52"/>
    </row>
    <row r="669" spans="2:15" x14ac:dyDescent="0.25">
      <c r="B669" s="85"/>
      <c r="D669" s="86"/>
      <c r="E669" s="52"/>
      <c r="F669" s="52"/>
      <c r="G669" s="52"/>
      <c r="H669" s="52"/>
      <c r="I669" s="52"/>
      <c r="J669" s="54"/>
      <c r="K669" s="52"/>
      <c r="L669" s="52"/>
      <c r="M669" s="52"/>
      <c r="N669" s="52"/>
      <c r="O669" s="52"/>
    </row>
    <row r="670" spans="2:15" x14ac:dyDescent="0.25">
      <c r="B670" s="85"/>
      <c r="D670" s="86"/>
      <c r="E670" s="52"/>
      <c r="F670" s="52"/>
      <c r="G670" s="52"/>
      <c r="H670" s="52"/>
      <c r="I670" s="52"/>
      <c r="J670" s="54"/>
      <c r="K670" s="52"/>
      <c r="L670" s="52"/>
      <c r="M670" s="52"/>
      <c r="N670" s="52"/>
      <c r="O670" s="52"/>
    </row>
    <row r="671" spans="2:15" x14ac:dyDescent="0.25">
      <c r="B671" s="85"/>
      <c r="D671" s="86"/>
      <c r="E671" s="52"/>
      <c r="F671" s="52"/>
      <c r="G671" s="52"/>
      <c r="H671" s="52"/>
      <c r="I671" s="52"/>
      <c r="J671" s="54"/>
      <c r="K671" s="52"/>
      <c r="L671" s="52"/>
      <c r="M671" s="52"/>
      <c r="N671" s="52"/>
      <c r="O671" s="52"/>
    </row>
    <row r="672" spans="2:15" x14ac:dyDescent="0.25">
      <c r="B672" s="85"/>
      <c r="D672" s="86"/>
      <c r="E672" s="52"/>
      <c r="F672" s="52"/>
      <c r="G672" s="52"/>
      <c r="H672" s="52"/>
      <c r="I672" s="52"/>
      <c r="J672" s="54"/>
      <c r="K672" s="52"/>
      <c r="L672" s="52"/>
      <c r="M672" s="52"/>
      <c r="N672" s="52"/>
      <c r="O672" s="52"/>
    </row>
    <row r="673" spans="2:15" x14ac:dyDescent="0.25">
      <c r="B673" s="85"/>
      <c r="D673" s="86"/>
      <c r="E673" s="52"/>
      <c r="F673" s="52"/>
      <c r="G673" s="52"/>
      <c r="H673" s="52"/>
      <c r="I673" s="52"/>
      <c r="J673" s="54"/>
      <c r="K673" s="52"/>
      <c r="L673" s="52"/>
      <c r="M673" s="52"/>
      <c r="N673" s="52"/>
      <c r="O673" s="52"/>
    </row>
    <row r="674" spans="2:15" x14ac:dyDescent="0.25">
      <c r="B674" s="85"/>
      <c r="D674" s="86"/>
      <c r="E674" s="52"/>
      <c r="F674" s="52"/>
      <c r="G674" s="52"/>
      <c r="H674" s="52"/>
      <c r="I674" s="52"/>
      <c r="J674" s="54"/>
      <c r="K674" s="52"/>
      <c r="L674" s="52"/>
      <c r="M674" s="52"/>
      <c r="N674" s="52"/>
      <c r="O674" s="52"/>
    </row>
    <row r="675" spans="2:15" x14ac:dyDescent="0.25">
      <c r="B675" s="85"/>
      <c r="D675" s="86"/>
      <c r="E675" s="52"/>
      <c r="F675" s="52"/>
      <c r="G675" s="52"/>
      <c r="H675" s="52"/>
      <c r="I675" s="52"/>
      <c r="J675" s="54"/>
      <c r="K675" s="52"/>
      <c r="L675" s="52"/>
      <c r="M675" s="52"/>
      <c r="N675" s="52"/>
      <c r="O675" s="52"/>
    </row>
    <row r="676" spans="2:15" x14ac:dyDescent="0.25">
      <c r="B676" s="85"/>
      <c r="D676" s="86"/>
      <c r="E676" s="52"/>
      <c r="F676" s="52"/>
      <c r="G676" s="52"/>
      <c r="H676" s="52"/>
      <c r="I676" s="52"/>
      <c r="J676" s="54"/>
      <c r="K676" s="52"/>
      <c r="L676" s="52"/>
      <c r="M676" s="52"/>
      <c r="N676" s="52"/>
      <c r="O676" s="52"/>
    </row>
    <row r="677" spans="2:15" x14ac:dyDescent="0.25">
      <c r="B677" s="85"/>
      <c r="D677" s="86"/>
      <c r="E677" s="52"/>
      <c r="F677" s="52"/>
      <c r="G677" s="52"/>
      <c r="H677" s="52"/>
      <c r="I677" s="52"/>
      <c r="J677" s="54"/>
      <c r="K677" s="52"/>
      <c r="L677" s="52"/>
      <c r="M677" s="52"/>
      <c r="N677" s="52"/>
      <c r="O677" s="52"/>
    </row>
    <row r="678" spans="2:15" x14ac:dyDescent="0.25">
      <c r="B678" s="85"/>
      <c r="D678" s="86"/>
      <c r="E678" s="52"/>
      <c r="F678" s="52"/>
      <c r="G678" s="52"/>
      <c r="H678" s="52"/>
      <c r="I678" s="52"/>
      <c r="J678" s="54"/>
      <c r="K678" s="52"/>
      <c r="L678" s="52"/>
      <c r="M678" s="52"/>
      <c r="N678" s="52"/>
      <c r="O678" s="52"/>
    </row>
    <row r="679" spans="2:15" x14ac:dyDescent="0.25">
      <c r="B679" s="85"/>
      <c r="D679" s="86"/>
      <c r="E679" s="52"/>
      <c r="F679" s="52"/>
      <c r="G679" s="52"/>
      <c r="H679" s="52"/>
      <c r="I679" s="52"/>
      <c r="J679" s="54"/>
      <c r="K679" s="52"/>
      <c r="L679" s="52"/>
      <c r="M679" s="52"/>
      <c r="N679" s="52"/>
      <c r="O679" s="52"/>
    </row>
    <row r="680" spans="2:15" x14ac:dyDescent="0.25">
      <c r="B680" s="85"/>
      <c r="D680" s="86"/>
      <c r="E680" s="52"/>
      <c r="F680" s="52"/>
      <c r="G680" s="52"/>
      <c r="H680" s="52"/>
      <c r="I680" s="52"/>
      <c r="J680" s="54"/>
      <c r="K680" s="52"/>
      <c r="L680" s="52"/>
      <c r="M680" s="52"/>
      <c r="N680" s="52"/>
      <c r="O680" s="52"/>
    </row>
    <row r="681" spans="2:15" x14ac:dyDescent="0.25">
      <c r="B681" s="85"/>
      <c r="D681" s="86"/>
      <c r="E681" s="52"/>
      <c r="F681" s="52"/>
      <c r="G681" s="52"/>
      <c r="H681" s="52"/>
      <c r="I681" s="52"/>
      <c r="J681" s="54"/>
      <c r="K681" s="52"/>
      <c r="L681" s="52"/>
      <c r="M681" s="52"/>
      <c r="N681" s="52"/>
      <c r="O681" s="52"/>
    </row>
    <row r="682" spans="2:15" x14ac:dyDescent="0.25">
      <c r="B682" s="85"/>
      <c r="D682" s="86"/>
      <c r="E682" s="52"/>
      <c r="F682" s="52"/>
      <c r="G682" s="52"/>
      <c r="H682" s="52"/>
      <c r="I682" s="52"/>
      <c r="J682" s="54"/>
      <c r="K682" s="52"/>
      <c r="L682" s="52"/>
      <c r="M682" s="52"/>
      <c r="N682" s="52"/>
      <c r="O682" s="52"/>
    </row>
    <row r="683" spans="2:15" x14ac:dyDescent="0.25">
      <c r="B683" s="85"/>
      <c r="D683" s="86"/>
      <c r="E683" s="52"/>
      <c r="F683" s="52"/>
      <c r="G683" s="52"/>
      <c r="H683" s="52"/>
      <c r="I683" s="52"/>
      <c r="J683" s="54"/>
      <c r="K683" s="52"/>
      <c r="L683" s="52"/>
      <c r="M683" s="52"/>
      <c r="N683" s="52"/>
      <c r="O683" s="52"/>
    </row>
    <row r="684" spans="2:15" x14ac:dyDescent="0.25">
      <c r="B684" s="85"/>
      <c r="D684" s="86"/>
      <c r="E684" s="52"/>
      <c r="F684" s="52"/>
      <c r="G684" s="52"/>
      <c r="H684" s="52"/>
      <c r="I684" s="52"/>
      <c r="J684" s="54"/>
      <c r="K684" s="52"/>
      <c r="L684" s="52"/>
      <c r="M684" s="52"/>
      <c r="N684" s="52"/>
      <c r="O684" s="52"/>
    </row>
    <row r="685" spans="2:15" x14ac:dyDescent="0.25">
      <c r="B685" s="85"/>
      <c r="D685" s="86"/>
      <c r="E685" s="52"/>
      <c r="F685" s="52"/>
      <c r="G685" s="52"/>
      <c r="H685" s="52"/>
      <c r="I685" s="52"/>
      <c r="J685" s="54"/>
      <c r="K685" s="52"/>
      <c r="L685" s="52"/>
      <c r="M685" s="52"/>
      <c r="N685" s="52"/>
      <c r="O685" s="52"/>
    </row>
    <row r="686" spans="2:15" x14ac:dyDescent="0.25">
      <c r="B686" s="85"/>
      <c r="D686" s="86"/>
      <c r="E686" s="52"/>
      <c r="F686" s="52"/>
      <c r="G686" s="52"/>
      <c r="H686" s="52"/>
      <c r="I686" s="52"/>
      <c r="J686" s="54"/>
      <c r="K686" s="52"/>
      <c r="L686" s="52"/>
      <c r="M686" s="52"/>
      <c r="N686" s="52"/>
      <c r="O686" s="52"/>
    </row>
    <row r="687" spans="2:15" x14ac:dyDescent="0.25">
      <c r="B687" s="85"/>
      <c r="D687" s="86"/>
      <c r="E687" s="52"/>
      <c r="F687" s="52"/>
      <c r="G687" s="52"/>
      <c r="H687" s="52"/>
      <c r="I687" s="52"/>
      <c r="J687" s="54"/>
      <c r="K687" s="52"/>
      <c r="L687" s="52"/>
      <c r="M687" s="52"/>
      <c r="N687" s="52"/>
      <c r="O687" s="52"/>
    </row>
    <row r="688" spans="2:15" x14ac:dyDescent="0.25">
      <c r="B688" s="85"/>
      <c r="D688" s="86"/>
      <c r="E688" s="52"/>
      <c r="F688" s="52"/>
      <c r="G688" s="52"/>
      <c r="H688" s="52"/>
      <c r="I688" s="52"/>
      <c r="J688" s="54"/>
      <c r="K688" s="52"/>
      <c r="L688" s="52"/>
      <c r="M688" s="52"/>
      <c r="N688" s="52"/>
      <c r="O688" s="52"/>
    </row>
    <row r="689" spans="2:15" x14ac:dyDescent="0.25">
      <c r="B689" s="85"/>
      <c r="D689" s="86"/>
      <c r="E689" s="52"/>
      <c r="F689" s="52"/>
      <c r="G689" s="52"/>
      <c r="H689" s="52"/>
      <c r="I689" s="52"/>
      <c r="J689" s="54"/>
      <c r="K689" s="52"/>
      <c r="L689" s="52"/>
      <c r="M689" s="52"/>
      <c r="N689" s="52"/>
      <c r="O689" s="52"/>
    </row>
    <row r="690" spans="2:15" x14ac:dyDescent="0.25">
      <c r="B690" s="85"/>
      <c r="D690" s="86"/>
      <c r="E690" s="52"/>
      <c r="F690" s="52"/>
      <c r="G690" s="52"/>
      <c r="H690" s="52"/>
      <c r="I690" s="52"/>
      <c r="J690" s="54"/>
      <c r="K690" s="52"/>
      <c r="L690" s="52"/>
      <c r="M690" s="52"/>
      <c r="N690" s="52"/>
      <c r="O690" s="52"/>
    </row>
    <row r="691" spans="2:15" x14ac:dyDescent="0.25">
      <c r="B691" s="85"/>
      <c r="D691" s="86"/>
      <c r="E691" s="52"/>
      <c r="F691" s="52"/>
      <c r="G691" s="52"/>
      <c r="H691" s="52"/>
      <c r="I691" s="52"/>
      <c r="J691" s="54"/>
      <c r="K691" s="52"/>
      <c r="L691" s="52"/>
      <c r="M691" s="52"/>
      <c r="N691" s="52"/>
      <c r="O691" s="52"/>
    </row>
    <row r="692" spans="2:15" x14ac:dyDescent="0.25">
      <c r="B692" s="85"/>
      <c r="D692" s="86"/>
      <c r="E692" s="52"/>
      <c r="F692" s="52"/>
      <c r="G692" s="52"/>
      <c r="H692" s="52"/>
      <c r="I692" s="52"/>
      <c r="J692" s="54"/>
      <c r="K692" s="52"/>
      <c r="L692" s="52"/>
      <c r="M692" s="52"/>
      <c r="N692" s="52"/>
      <c r="O692" s="52"/>
    </row>
    <row r="693" spans="2:15" x14ac:dyDescent="0.25">
      <c r="B693" s="85"/>
      <c r="D693" s="86"/>
      <c r="E693" s="52"/>
      <c r="F693" s="52"/>
      <c r="G693" s="52"/>
      <c r="H693" s="52"/>
      <c r="I693" s="52"/>
      <c r="J693" s="54"/>
      <c r="K693" s="52"/>
      <c r="L693" s="52"/>
      <c r="M693" s="52"/>
      <c r="N693" s="52"/>
      <c r="O693" s="52"/>
    </row>
    <row r="694" spans="2:15" x14ac:dyDescent="0.25">
      <c r="B694" s="85"/>
      <c r="D694" s="86"/>
      <c r="E694" s="52"/>
      <c r="F694" s="52"/>
      <c r="G694" s="52"/>
      <c r="H694" s="52"/>
      <c r="I694" s="52"/>
      <c r="J694" s="54"/>
      <c r="K694" s="52"/>
      <c r="L694" s="52"/>
      <c r="M694" s="52"/>
      <c r="N694" s="52"/>
      <c r="O694" s="52"/>
    </row>
    <row r="695" spans="2:15" x14ac:dyDescent="0.25">
      <c r="B695" s="85"/>
      <c r="D695" s="86"/>
      <c r="E695" s="52"/>
      <c r="F695" s="52"/>
      <c r="G695" s="52"/>
      <c r="H695" s="52"/>
      <c r="I695" s="52"/>
      <c r="J695" s="54"/>
      <c r="K695" s="52"/>
      <c r="L695" s="52"/>
      <c r="M695" s="52"/>
      <c r="N695" s="52"/>
      <c r="O695" s="52"/>
    </row>
    <row r="696" spans="2:15" x14ac:dyDescent="0.25">
      <c r="B696" s="85"/>
      <c r="D696" s="86"/>
      <c r="E696" s="52"/>
      <c r="F696" s="52"/>
      <c r="G696" s="52"/>
      <c r="H696" s="52"/>
      <c r="I696" s="52"/>
      <c r="J696" s="54"/>
      <c r="K696" s="52"/>
      <c r="L696" s="52"/>
      <c r="M696" s="52"/>
      <c r="N696" s="52"/>
      <c r="O696" s="52"/>
    </row>
    <row r="697" spans="2:15" x14ac:dyDescent="0.25">
      <c r="B697" s="85"/>
      <c r="D697" s="86"/>
      <c r="E697" s="52"/>
      <c r="F697" s="52"/>
      <c r="G697" s="52"/>
      <c r="H697" s="52"/>
      <c r="I697" s="52"/>
      <c r="J697" s="54"/>
      <c r="K697" s="52"/>
      <c r="L697" s="52"/>
      <c r="M697" s="52"/>
      <c r="N697" s="52"/>
      <c r="O697" s="52"/>
    </row>
    <row r="698" spans="2:15" x14ac:dyDescent="0.25">
      <c r="B698" s="85"/>
      <c r="D698" s="86"/>
      <c r="E698" s="52"/>
      <c r="F698" s="52"/>
      <c r="G698" s="52"/>
      <c r="H698" s="52"/>
      <c r="I698" s="52"/>
      <c r="J698" s="54"/>
      <c r="K698" s="52"/>
      <c r="L698" s="52"/>
      <c r="M698" s="52"/>
      <c r="N698" s="52"/>
      <c r="O698" s="52"/>
    </row>
    <row r="699" spans="2:15" x14ac:dyDescent="0.25">
      <c r="B699" s="85"/>
      <c r="D699" s="86"/>
      <c r="E699" s="52"/>
      <c r="F699" s="52"/>
      <c r="G699" s="52"/>
      <c r="H699" s="52"/>
      <c r="I699" s="52"/>
      <c r="J699" s="54"/>
      <c r="K699" s="52"/>
      <c r="L699" s="52"/>
      <c r="M699" s="52"/>
      <c r="N699" s="52"/>
      <c r="O699" s="52"/>
    </row>
    <row r="700" spans="2:15" x14ac:dyDescent="0.25">
      <c r="B700" s="85"/>
      <c r="D700" s="86"/>
      <c r="E700" s="52"/>
      <c r="F700" s="52"/>
      <c r="G700" s="52"/>
      <c r="H700" s="52"/>
      <c r="I700" s="52"/>
      <c r="J700" s="54"/>
      <c r="K700" s="52"/>
      <c r="L700" s="52"/>
      <c r="M700" s="52"/>
      <c r="N700" s="52"/>
      <c r="O700" s="52"/>
    </row>
    <row r="701" spans="2:15" x14ac:dyDescent="0.25">
      <c r="B701" s="85"/>
      <c r="D701" s="86"/>
      <c r="E701" s="52"/>
      <c r="F701" s="52"/>
      <c r="G701" s="52"/>
      <c r="H701" s="52"/>
      <c r="I701" s="52"/>
      <c r="J701" s="54"/>
      <c r="K701" s="52"/>
      <c r="L701" s="52"/>
      <c r="M701" s="52"/>
      <c r="N701" s="52"/>
      <c r="O701" s="52"/>
    </row>
    <row r="702" spans="2:15" x14ac:dyDescent="0.25">
      <c r="B702" s="85"/>
      <c r="D702" s="86"/>
      <c r="E702" s="52"/>
      <c r="F702" s="52"/>
      <c r="G702" s="52"/>
      <c r="H702" s="52"/>
      <c r="I702" s="52"/>
      <c r="J702" s="54"/>
      <c r="K702" s="52"/>
      <c r="L702" s="52"/>
      <c r="M702" s="52"/>
      <c r="N702" s="52"/>
      <c r="O702" s="52"/>
    </row>
    <row r="703" spans="2:15" x14ac:dyDescent="0.25">
      <c r="B703" s="85"/>
      <c r="D703" s="86"/>
      <c r="E703" s="52"/>
      <c r="F703" s="52"/>
      <c r="G703" s="52"/>
      <c r="H703" s="52"/>
      <c r="I703" s="52"/>
      <c r="J703" s="54"/>
      <c r="K703" s="52"/>
      <c r="L703" s="52"/>
      <c r="M703" s="52"/>
      <c r="N703" s="52"/>
      <c r="O703" s="52"/>
    </row>
    <row r="704" spans="2:15" x14ac:dyDescent="0.25">
      <c r="B704" s="85"/>
      <c r="D704" s="86"/>
      <c r="E704" s="52"/>
      <c r="F704" s="52"/>
      <c r="G704" s="52"/>
      <c r="H704" s="52"/>
      <c r="I704" s="52"/>
      <c r="J704" s="54"/>
      <c r="K704" s="52"/>
      <c r="L704" s="52"/>
      <c r="M704" s="52"/>
      <c r="N704" s="52"/>
      <c r="O704" s="52"/>
    </row>
    <row r="705" spans="2:15" x14ac:dyDescent="0.25">
      <c r="B705" s="85"/>
      <c r="D705" s="86"/>
      <c r="E705" s="52"/>
      <c r="F705" s="52"/>
      <c r="G705" s="52"/>
      <c r="H705" s="52"/>
      <c r="I705" s="52"/>
      <c r="J705" s="54"/>
      <c r="K705" s="52"/>
      <c r="L705" s="52"/>
      <c r="M705" s="52"/>
      <c r="N705" s="52"/>
      <c r="O705" s="52"/>
    </row>
    <row r="706" spans="2:15" x14ac:dyDescent="0.25">
      <c r="B706" s="85"/>
      <c r="D706" s="86"/>
      <c r="E706" s="52"/>
      <c r="F706" s="52"/>
      <c r="G706" s="52"/>
      <c r="H706" s="52"/>
      <c r="I706" s="52"/>
      <c r="J706" s="54"/>
      <c r="K706" s="52"/>
      <c r="L706" s="52"/>
      <c r="M706" s="52"/>
      <c r="N706" s="52"/>
      <c r="O706" s="52"/>
    </row>
    <row r="707" spans="2:15" x14ac:dyDescent="0.25">
      <c r="B707" s="85"/>
      <c r="D707" s="86"/>
      <c r="E707" s="52"/>
      <c r="F707" s="52"/>
      <c r="G707" s="52"/>
      <c r="H707" s="52"/>
      <c r="I707" s="52"/>
      <c r="J707" s="54"/>
      <c r="K707" s="52"/>
      <c r="L707" s="52"/>
      <c r="M707" s="52"/>
      <c r="N707" s="52"/>
      <c r="O707" s="52"/>
    </row>
    <row r="708" spans="2:15" x14ac:dyDescent="0.25">
      <c r="B708" s="85"/>
      <c r="D708" s="86"/>
      <c r="E708" s="52"/>
      <c r="F708" s="52"/>
      <c r="G708" s="52"/>
      <c r="H708" s="52"/>
      <c r="I708" s="52"/>
      <c r="J708" s="54"/>
      <c r="K708" s="52"/>
      <c r="L708" s="52"/>
      <c r="M708" s="52"/>
      <c r="N708" s="52"/>
      <c r="O708" s="52"/>
    </row>
    <row r="709" spans="2:15" x14ac:dyDescent="0.25">
      <c r="B709" s="85"/>
      <c r="D709" s="86"/>
      <c r="E709" s="52"/>
      <c r="F709" s="52"/>
      <c r="G709" s="52"/>
      <c r="H709" s="52"/>
      <c r="I709" s="52"/>
      <c r="J709" s="54"/>
      <c r="K709" s="52"/>
      <c r="L709" s="52"/>
      <c r="M709" s="52"/>
      <c r="N709" s="52"/>
      <c r="O709" s="52"/>
    </row>
    <row r="710" spans="2:15" x14ac:dyDescent="0.25">
      <c r="B710" s="85"/>
      <c r="D710" s="86"/>
      <c r="E710" s="52"/>
      <c r="F710" s="52"/>
      <c r="G710" s="52"/>
      <c r="H710" s="52"/>
      <c r="I710" s="52"/>
      <c r="J710" s="54"/>
      <c r="K710" s="52"/>
      <c r="L710" s="52"/>
      <c r="M710" s="52"/>
      <c r="N710" s="52"/>
      <c r="O710" s="52"/>
    </row>
    <row r="711" spans="2:15" x14ac:dyDescent="0.25">
      <c r="B711" s="85"/>
      <c r="D711" s="86"/>
      <c r="E711" s="52"/>
      <c r="F711" s="52"/>
      <c r="G711" s="52"/>
      <c r="H711" s="52"/>
      <c r="I711" s="52"/>
      <c r="J711" s="54"/>
      <c r="K711" s="52"/>
      <c r="L711" s="52"/>
      <c r="M711" s="52"/>
      <c r="N711" s="52"/>
      <c r="O711" s="52"/>
    </row>
    <row r="712" spans="2:15" x14ac:dyDescent="0.25">
      <c r="B712" s="85"/>
      <c r="D712" s="86"/>
      <c r="E712" s="52"/>
      <c r="F712" s="52"/>
      <c r="G712" s="52"/>
      <c r="H712" s="52"/>
      <c r="I712" s="52"/>
      <c r="J712" s="54"/>
      <c r="K712" s="52"/>
      <c r="L712" s="52"/>
      <c r="M712" s="52"/>
      <c r="N712" s="52"/>
      <c r="O712" s="52"/>
    </row>
    <row r="713" spans="2:15" x14ac:dyDescent="0.25">
      <c r="B713" s="85"/>
      <c r="D713" s="86"/>
      <c r="E713" s="52"/>
      <c r="F713" s="52"/>
      <c r="G713" s="52"/>
      <c r="H713" s="52"/>
      <c r="I713" s="52"/>
      <c r="J713" s="54"/>
      <c r="K713" s="52"/>
      <c r="L713" s="52"/>
      <c r="M713" s="52"/>
      <c r="N713" s="52"/>
      <c r="O713" s="52"/>
    </row>
    <row r="714" spans="2:15" x14ac:dyDescent="0.25">
      <c r="B714" s="85"/>
      <c r="D714" s="86"/>
      <c r="E714" s="52"/>
      <c r="F714" s="52"/>
      <c r="G714" s="52"/>
      <c r="H714" s="52"/>
      <c r="I714" s="52"/>
      <c r="J714" s="54"/>
      <c r="K714" s="52"/>
      <c r="L714" s="52"/>
      <c r="M714" s="52"/>
      <c r="N714" s="52"/>
      <c r="O714" s="52"/>
    </row>
    <row r="715" spans="2:15" x14ac:dyDescent="0.25">
      <c r="B715" s="85"/>
      <c r="D715" s="86"/>
      <c r="E715" s="52"/>
      <c r="F715" s="52"/>
      <c r="G715" s="52"/>
      <c r="H715" s="52"/>
      <c r="I715" s="52"/>
      <c r="J715" s="54"/>
      <c r="K715" s="52"/>
      <c r="L715" s="52"/>
      <c r="M715" s="52"/>
      <c r="N715" s="52"/>
      <c r="O715" s="52"/>
    </row>
    <row r="716" spans="2:15" x14ac:dyDescent="0.25">
      <c r="B716" s="85"/>
      <c r="D716" s="86"/>
      <c r="E716" s="52"/>
      <c r="F716" s="52"/>
      <c r="G716" s="52"/>
      <c r="H716" s="52"/>
      <c r="I716" s="52"/>
      <c r="J716" s="54"/>
      <c r="K716" s="52"/>
      <c r="L716" s="52"/>
      <c r="M716" s="52"/>
      <c r="N716" s="52"/>
      <c r="O716" s="52"/>
    </row>
    <row r="717" spans="2:15" x14ac:dyDescent="0.25">
      <c r="B717" s="85"/>
      <c r="D717" s="86"/>
      <c r="E717" s="52"/>
      <c r="F717" s="52"/>
      <c r="G717" s="52"/>
      <c r="H717" s="52"/>
      <c r="I717" s="52"/>
      <c r="J717" s="54"/>
      <c r="K717" s="52"/>
      <c r="L717" s="52"/>
      <c r="M717" s="52"/>
      <c r="N717" s="52"/>
      <c r="O717" s="52"/>
    </row>
    <row r="718" spans="2:15" x14ac:dyDescent="0.25">
      <c r="B718" s="85"/>
      <c r="D718" s="86"/>
      <c r="E718" s="52"/>
      <c r="F718" s="52"/>
      <c r="G718" s="52"/>
      <c r="H718" s="52"/>
      <c r="I718" s="52"/>
      <c r="J718" s="54"/>
      <c r="K718" s="52"/>
      <c r="L718" s="52"/>
      <c r="M718" s="52"/>
      <c r="N718" s="52"/>
      <c r="O718" s="52"/>
    </row>
    <row r="719" spans="2:15" x14ac:dyDescent="0.25">
      <c r="B719" s="85"/>
      <c r="D719" s="86"/>
      <c r="E719" s="52"/>
      <c r="F719" s="52"/>
      <c r="G719" s="52"/>
      <c r="H719" s="52"/>
      <c r="I719" s="52"/>
      <c r="J719" s="54"/>
      <c r="K719" s="52"/>
      <c r="L719" s="52"/>
      <c r="M719" s="52"/>
      <c r="N719" s="52"/>
      <c r="O719" s="52"/>
    </row>
    <row r="720" spans="2:15" x14ac:dyDescent="0.25">
      <c r="B720" s="85"/>
      <c r="D720" s="86"/>
      <c r="E720" s="52"/>
      <c r="F720" s="52"/>
      <c r="G720" s="52"/>
      <c r="H720" s="52"/>
      <c r="I720" s="52"/>
      <c r="J720" s="54"/>
      <c r="K720" s="52"/>
      <c r="L720" s="52"/>
      <c r="M720" s="52"/>
      <c r="N720" s="52"/>
      <c r="O720" s="52"/>
    </row>
    <row r="721" spans="2:15" x14ac:dyDescent="0.25">
      <c r="B721" s="85"/>
      <c r="D721" s="86"/>
      <c r="E721" s="52"/>
      <c r="F721" s="52"/>
      <c r="G721" s="52"/>
      <c r="H721" s="52"/>
      <c r="I721" s="52"/>
      <c r="J721" s="54"/>
      <c r="K721" s="52"/>
      <c r="L721" s="52"/>
      <c r="M721" s="52"/>
      <c r="N721" s="52"/>
      <c r="O721" s="52"/>
    </row>
    <row r="722" spans="2:15" x14ac:dyDescent="0.25">
      <c r="B722" s="85"/>
      <c r="D722" s="86"/>
      <c r="E722" s="52"/>
      <c r="F722" s="52"/>
      <c r="G722" s="52"/>
      <c r="H722" s="52"/>
      <c r="I722" s="52"/>
      <c r="J722" s="54"/>
      <c r="K722" s="52"/>
      <c r="L722" s="52"/>
      <c r="M722" s="52"/>
      <c r="N722" s="52"/>
      <c r="O722" s="52"/>
    </row>
    <row r="723" spans="2:15" x14ac:dyDescent="0.25">
      <c r="B723" s="85"/>
      <c r="D723" s="86"/>
      <c r="E723" s="52"/>
      <c r="F723" s="52"/>
      <c r="G723" s="52"/>
      <c r="H723" s="52"/>
      <c r="I723" s="52"/>
      <c r="J723" s="54"/>
      <c r="K723" s="52"/>
      <c r="L723" s="52"/>
      <c r="M723" s="52"/>
      <c r="N723" s="52"/>
      <c r="O723" s="52"/>
    </row>
    <row r="724" spans="2:15" x14ac:dyDescent="0.25">
      <c r="B724" s="85"/>
      <c r="D724" s="86"/>
      <c r="E724" s="52"/>
      <c r="F724" s="52"/>
      <c r="G724" s="52"/>
      <c r="H724" s="52"/>
      <c r="I724" s="52"/>
      <c r="J724" s="54"/>
      <c r="K724" s="52"/>
      <c r="L724" s="52"/>
      <c r="M724" s="52"/>
      <c r="N724" s="52"/>
      <c r="O724" s="52"/>
    </row>
    <row r="725" spans="2:15" x14ac:dyDescent="0.25">
      <c r="B725" s="85"/>
      <c r="D725" s="86"/>
      <c r="E725" s="52"/>
      <c r="F725" s="52"/>
      <c r="G725" s="52"/>
      <c r="H725" s="52"/>
      <c r="I725" s="52"/>
      <c r="J725" s="54"/>
      <c r="K725" s="52"/>
      <c r="L725" s="52"/>
      <c r="M725" s="52"/>
      <c r="N725" s="52"/>
      <c r="O725" s="52"/>
    </row>
    <row r="726" spans="2:15" x14ac:dyDescent="0.25">
      <c r="B726" s="85"/>
      <c r="D726" s="86"/>
      <c r="E726" s="52"/>
      <c r="F726" s="52"/>
      <c r="G726" s="52"/>
      <c r="H726" s="52"/>
      <c r="I726" s="52"/>
      <c r="J726" s="54"/>
      <c r="K726" s="52"/>
      <c r="L726" s="52"/>
      <c r="M726" s="52"/>
      <c r="N726" s="52"/>
      <c r="O726" s="52"/>
    </row>
    <row r="727" spans="2:15" x14ac:dyDescent="0.25">
      <c r="B727" s="85"/>
      <c r="D727" s="86"/>
      <c r="E727" s="52"/>
      <c r="F727" s="52"/>
      <c r="G727" s="52"/>
      <c r="H727" s="52"/>
      <c r="I727" s="52"/>
      <c r="J727" s="54"/>
      <c r="K727" s="52"/>
      <c r="L727" s="52"/>
      <c r="M727" s="52"/>
      <c r="N727" s="52"/>
      <c r="O727" s="52"/>
    </row>
    <row r="728" spans="2:15" x14ac:dyDescent="0.25">
      <c r="B728" s="85"/>
      <c r="D728" s="86"/>
      <c r="E728" s="52"/>
      <c r="F728" s="52"/>
      <c r="G728" s="52"/>
      <c r="H728" s="52"/>
      <c r="I728" s="52"/>
      <c r="J728" s="54"/>
      <c r="K728" s="52"/>
      <c r="L728" s="52"/>
      <c r="M728" s="52"/>
      <c r="N728" s="52"/>
      <c r="O728" s="52"/>
    </row>
    <row r="729" spans="2:15" x14ac:dyDescent="0.25">
      <c r="B729" s="85"/>
      <c r="D729" s="86"/>
      <c r="E729" s="52"/>
      <c r="F729" s="52"/>
      <c r="G729" s="52"/>
      <c r="H729" s="52"/>
      <c r="I729" s="52"/>
      <c r="J729" s="54"/>
      <c r="K729" s="52"/>
      <c r="L729" s="52"/>
      <c r="M729" s="52"/>
      <c r="N729" s="52"/>
      <c r="O729" s="52"/>
    </row>
    <row r="730" spans="2:15" x14ac:dyDescent="0.25">
      <c r="B730" s="85"/>
      <c r="D730" s="86"/>
      <c r="E730" s="52"/>
      <c r="F730" s="52"/>
      <c r="G730" s="52"/>
      <c r="H730" s="52"/>
      <c r="I730" s="52"/>
      <c r="J730" s="54"/>
      <c r="K730" s="52"/>
      <c r="L730" s="52"/>
      <c r="M730" s="52"/>
      <c r="N730" s="52"/>
      <c r="O730" s="52"/>
    </row>
    <row r="731" spans="2:15" x14ac:dyDescent="0.25">
      <c r="B731" s="85"/>
      <c r="D731" s="86"/>
      <c r="E731" s="52"/>
      <c r="F731" s="52"/>
      <c r="G731" s="52"/>
      <c r="H731" s="52"/>
      <c r="I731" s="52"/>
      <c r="J731" s="54"/>
      <c r="K731" s="52"/>
      <c r="L731" s="52"/>
      <c r="M731" s="52"/>
      <c r="N731" s="52"/>
      <c r="O731" s="52"/>
    </row>
    <row r="732" spans="2:15" x14ac:dyDescent="0.25">
      <c r="B732" s="85"/>
      <c r="D732" s="86"/>
      <c r="E732" s="52"/>
      <c r="F732" s="52"/>
      <c r="G732" s="52"/>
      <c r="H732" s="52"/>
      <c r="I732" s="52"/>
      <c r="J732" s="54"/>
      <c r="K732" s="52"/>
      <c r="L732" s="52"/>
      <c r="M732" s="52"/>
      <c r="N732" s="52"/>
      <c r="O732" s="52"/>
    </row>
    <row r="733" spans="2:15" x14ac:dyDescent="0.25">
      <c r="B733" s="85"/>
      <c r="D733" s="86"/>
      <c r="E733" s="52"/>
      <c r="F733" s="52"/>
      <c r="G733" s="52"/>
      <c r="H733" s="52"/>
      <c r="I733" s="52"/>
      <c r="J733" s="54"/>
      <c r="K733" s="52"/>
      <c r="L733" s="52"/>
      <c r="M733" s="52"/>
      <c r="N733" s="52"/>
      <c r="O733" s="52"/>
    </row>
    <row r="734" spans="2:15" x14ac:dyDescent="0.25">
      <c r="B734" s="85"/>
      <c r="D734" s="86"/>
      <c r="E734" s="52"/>
      <c r="F734" s="52"/>
      <c r="G734" s="52"/>
      <c r="H734" s="52"/>
      <c r="I734" s="52"/>
      <c r="J734" s="54"/>
      <c r="K734" s="52"/>
      <c r="L734" s="52"/>
      <c r="M734" s="52"/>
      <c r="N734" s="52"/>
      <c r="O734" s="52"/>
    </row>
    <row r="735" spans="2:15" x14ac:dyDescent="0.25">
      <c r="B735" s="85"/>
      <c r="D735" s="86"/>
      <c r="E735" s="52"/>
      <c r="F735" s="52"/>
      <c r="G735" s="52"/>
      <c r="H735" s="52"/>
      <c r="I735" s="52"/>
      <c r="J735" s="54"/>
      <c r="K735" s="52"/>
      <c r="L735" s="52"/>
      <c r="M735" s="52"/>
      <c r="N735" s="52"/>
      <c r="O735" s="52"/>
    </row>
    <row r="736" spans="2:15" x14ac:dyDescent="0.25">
      <c r="B736" s="85"/>
      <c r="D736" s="86"/>
      <c r="E736" s="52"/>
      <c r="F736" s="52"/>
      <c r="G736" s="52"/>
      <c r="H736" s="52"/>
      <c r="I736" s="52"/>
      <c r="J736" s="54"/>
      <c r="K736" s="52"/>
      <c r="L736" s="52"/>
      <c r="M736" s="52"/>
      <c r="N736" s="52"/>
      <c r="O736" s="52"/>
    </row>
    <row r="737" spans="2:15" x14ac:dyDescent="0.25">
      <c r="B737" s="85"/>
      <c r="D737" s="86"/>
      <c r="E737" s="52"/>
      <c r="F737" s="52"/>
      <c r="G737" s="52"/>
      <c r="H737" s="52"/>
      <c r="I737" s="52"/>
      <c r="J737" s="54"/>
      <c r="K737" s="52"/>
      <c r="L737" s="52"/>
      <c r="M737" s="52"/>
      <c r="N737" s="52"/>
      <c r="O737" s="52"/>
    </row>
    <row r="738" spans="2:15" x14ac:dyDescent="0.25">
      <c r="B738" s="85"/>
      <c r="D738" s="86"/>
      <c r="E738" s="52"/>
      <c r="F738" s="52"/>
      <c r="G738" s="52"/>
      <c r="H738" s="52"/>
      <c r="I738" s="52"/>
      <c r="J738" s="54"/>
      <c r="K738" s="52"/>
      <c r="L738" s="52"/>
      <c r="M738" s="52"/>
      <c r="N738" s="52"/>
      <c r="O738" s="52"/>
    </row>
    <row r="739" spans="2:15" x14ac:dyDescent="0.25">
      <c r="B739" s="85"/>
      <c r="D739" s="86"/>
      <c r="E739" s="52"/>
      <c r="F739" s="52"/>
      <c r="G739" s="52"/>
      <c r="H739" s="52"/>
      <c r="I739" s="52"/>
      <c r="J739" s="54"/>
      <c r="K739" s="52"/>
      <c r="L739" s="52"/>
      <c r="M739" s="52"/>
      <c r="N739" s="52"/>
      <c r="O739" s="52"/>
    </row>
    <row r="740" spans="2:15" x14ac:dyDescent="0.25">
      <c r="B740" s="85"/>
      <c r="D740" s="86"/>
      <c r="E740" s="52"/>
      <c r="F740" s="52"/>
      <c r="G740" s="52"/>
      <c r="H740" s="52"/>
      <c r="I740" s="52"/>
      <c r="J740" s="54"/>
      <c r="K740" s="52"/>
      <c r="L740" s="52"/>
      <c r="M740" s="52"/>
      <c r="N740" s="52"/>
      <c r="O740" s="52"/>
    </row>
    <row r="741" spans="2:15" x14ac:dyDescent="0.25">
      <c r="B741" s="85"/>
      <c r="D741" s="86"/>
      <c r="E741" s="52"/>
      <c r="F741" s="52"/>
      <c r="G741" s="52"/>
      <c r="H741" s="52"/>
      <c r="I741" s="52"/>
      <c r="J741" s="54"/>
      <c r="K741" s="52"/>
      <c r="L741" s="52"/>
      <c r="M741" s="52"/>
      <c r="N741" s="52"/>
      <c r="O741" s="52"/>
    </row>
    <row r="742" spans="2:15" x14ac:dyDescent="0.25">
      <c r="B742" s="85"/>
      <c r="D742" s="86"/>
      <c r="E742" s="52"/>
      <c r="F742" s="52"/>
      <c r="G742" s="52"/>
      <c r="H742" s="52"/>
      <c r="I742" s="52"/>
      <c r="J742" s="54"/>
      <c r="K742" s="52"/>
      <c r="L742" s="52"/>
      <c r="M742" s="52"/>
      <c r="N742" s="52"/>
      <c r="O742" s="52"/>
    </row>
    <row r="743" spans="2:15" x14ac:dyDescent="0.25">
      <c r="B743" s="85"/>
      <c r="D743" s="86"/>
      <c r="E743" s="52"/>
      <c r="F743" s="52"/>
      <c r="G743" s="52"/>
      <c r="H743" s="52"/>
      <c r="I743" s="52"/>
      <c r="J743" s="54"/>
      <c r="K743" s="52"/>
      <c r="L743" s="52"/>
      <c r="M743" s="52"/>
      <c r="N743" s="52"/>
      <c r="O743" s="52"/>
    </row>
    <row r="744" spans="2:15" x14ac:dyDescent="0.25">
      <c r="B744" s="85"/>
      <c r="D744" s="86"/>
      <c r="E744" s="52"/>
      <c r="F744" s="52"/>
      <c r="G744" s="52"/>
      <c r="H744" s="52"/>
      <c r="I744" s="52"/>
      <c r="J744" s="54"/>
      <c r="K744" s="52"/>
      <c r="L744" s="52"/>
      <c r="M744" s="52"/>
      <c r="N744" s="52"/>
      <c r="O744" s="52"/>
    </row>
    <row r="745" spans="2:15" x14ac:dyDescent="0.25">
      <c r="B745" s="85"/>
      <c r="D745" s="86"/>
      <c r="E745" s="52"/>
      <c r="F745" s="52"/>
      <c r="G745" s="52"/>
      <c r="H745" s="52"/>
      <c r="I745" s="52"/>
      <c r="J745" s="54"/>
      <c r="K745" s="52"/>
      <c r="L745" s="52"/>
      <c r="M745" s="52"/>
      <c r="N745" s="52"/>
      <c r="O745" s="52"/>
    </row>
    <row r="746" spans="2:15" x14ac:dyDescent="0.25">
      <c r="B746" s="85"/>
      <c r="D746" s="86"/>
      <c r="E746" s="52"/>
      <c r="F746" s="52"/>
      <c r="G746" s="52"/>
      <c r="H746" s="52"/>
      <c r="I746" s="52"/>
      <c r="J746" s="54"/>
      <c r="K746" s="52"/>
      <c r="L746" s="52"/>
      <c r="M746" s="52"/>
      <c r="N746" s="52"/>
      <c r="O746" s="52"/>
    </row>
    <row r="747" spans="2:15" x14ac:dyDescent="0.25">
      <c r="B747" s="85"/>
      <c r="D747" s="86"/>
      <c r="E747" s="52"/>
      <c r="F747" s="52"/>
      <c r="G747" s="52"/>
      <c r="H747" s="52"/>
      <c r="I747" s="52"/>
      <c r="J747" s="54"/>
      <c r="K747" s="52"/>
      <c r="L747" s="52"/>
      <c r="M747" s="52"/>
      <c r="N747" s="52"/>
      <c r="O747" s="52"/>
    </row>
    <row r="748" spans="2:15" x14ac:dyDescent="0.25">
      <c r="B748" s="85"/>
      <c r="D748" s="86"/>
      <c r="E748" s="52"/>
      <c r="F748" s="52"/>
      <c r="G748" s="52"/>
      <c r="H748" s="52"/>
      <c r="I748" s="52"/>
      <c r="J748" s="54"/>
      <c r="K748" s="52"/>
      <c r="L748" s="52"/>
      <c r="M748" s="52"/>
      <c r="N748" s="52"/>
      <c r="O748" s="52"/>
    </row>
    <row r="749" spans="2:15" x14ac:dyDescent="0.25">
      <c r="B749" s="85"/>
      <c r="D749" s="86"/>
      <c r="E749" s="52"/>
      <c r="F749" s="52"/>
      <c r="G749" s="52"/>
      <c r="H749" s="52"/>
      <c r="I749" s="52"/>
      <c r="J749" s="54"/>
      <c r="K749" s="52"/>
      <c r="L749" s="52"/>
      <c r="M749" s="52"/>
      <c r="N749" s="52"/>
      <c r="O749" s="52"/>
    </row>
    <row r="750" spans="2:15" x14ac:dyDescent="0.25">
      <c r="B750" s="85"/>
      <c r="D750" s="86"/>
      <c r="E750" s="52"/>
      <c r="F750" s="52"/>
      <c r="G750" s="52"/>
      <c r="H750" s="52"/>
      <c r="I750" s="52"/>
      <c r="J750" s="54"/>
      <c r="K750" s="52"/>
      <c r="L750" s="52"/>
      <c r="M750" s="52"/>
      <c r="N750" s="52"/>
      <c r="O750" s="52"/>
    </row>
    <row r="751" spans="2:15" x14ac:dyDescent="0.25">
      <c r="B751" s="85"/>
      <c r="D751" s="86"/>
      <c r="E751" s="52"/>
      <c r="F751" s="52"/>
      <c r="G751" s="52"/>
      <c r="H751" s="52"/>
      <c r="I751" s="52"/>
      <c r="J751" s="54"/>
      <c r="K751" s="52"/>
      <c r="L751" s="52"/>
      <c r="M751" s="52"/>
      <c r="N751" s="52"/>
      <c r="O751" s="52"/>
    </row>
    <row r="752" spans="2:15" x14ac:dyDescent="0.25">
      <c r="B752" s="85"/>
      <c r="D752" s="86"/>
      <c r="E752" s="52"/>
      <c r="F752" s="52"/>
      <c r="G752" s="52"/>
      <c r="H752" s="52"/>
      <c r="I752" s="52"/>
      <c r="J752" s="54"/>
      <c r="K752" s="52"/>
      <c r="L752" s="52"/>
      <c r="M752" s="52"/>
      <c r="N752" s="52"/>
      <c r="O752" s="52"/>
    </row>
    <row r="753" spans="2:15" x14ac:dyDescent="0.25">
      <c r="B753" s="85"/>
      <c r="D753" s="86"/>
      <c r="E753" s="52"/>
      <c r="F753" s="52"/>
      <c r="G753" s="52"/>
      <c r="H753" s="52"/>
      <c r="I753" s="52"/>
      <c r="J753" s="54"/>
      <c r="K753" s="52"/>
      <c r="L753" s="52"/>
      <c r="M753" s="52"/>
      <c r="N753" s="52"/>
      <c r="O753" s="52"/>
    </row>
    <row r="754" spans="2:15" x14ac:dyDescent="0.25">
      <c r="B754" s="85"/>
      <c r="D754" s="86"/>
      <c r="E754" s="52"/>
      <c r="F754" s="52"/>
      <c r="G754" s="52"/>
      <c r="H754" s="52"/>
      <c r="I754" s="52"/>
      <c r="J754" s="54"/>
      <c r="K754" s="52"/>
      <c r="L754" s="52"/>
      <c r="M754" s="52"/>
      <c r="N754" s="52"/>
      <c r="O754" s="52"/>
    </row>
    <row r="755" spans="2:15" x14ac:dyDescent="0.25">
      <c r="B755" s="85"/>
      <c r="D755" s="86"/>
      <c r="E755" s="52"/>
      <c r="F755" s="52"/>
      <c r="G755" s="52"/>
      <c r="H755" s="52"/>
      <c r="I755" s="52"/>
      <c r="J755" s="54"/>
      <c r="K755" s="52"/>
      <c r="L755" s="52"/>
      <c r="M755" s="52"/>
      <c r="N755" s="52"/>
      <c r="O755" s="52"/>
    </row>
    <row r="756" spans="2:15" x14ac:dyDescent="0.25">
      <c r="B756" s="85"/>
      <c r="D756" s="86"/>
      <c r="E756" s="52"/>
      <c r="F756" s="52"/>
      <c r="G756" s="52"/>
      <c r="H756" s="52"/>
      <c r="I756" s="52"/>
      <c r="J756" s="54"/>
      <c r="K756" s="52"/>
      <c r="L756" s="52"/>
      <c r="M756" s="52"/>
      <c r="N756" s="52"/>
      <c r="O756" s="52"/>
    </row>
    <row r="757" spans="2:15" x14ac:dyDescent="0.25">
      <c r="B757" s="85"/>
      <c r="D757" s="86"/>
      <c r="E757" s="52"/>
      <c r="F757" s="52"/>
      <c r="G757" s="52"/>
      <c r="H757" s="52"/>
      <c r="I757" s="52"/>
      <c r="J757" s="54"/>
      <c r="K757" s="52"/>
      <c r="L757" s="52"/>
      <c r="M757" s="52"/>
      <c r="N757" s="52"/>
      <c r="O757" s="52"/>
    </row>
    <row r="758" spans="2:15" x14ac:dyDescent="0.25">
      <c r="B758" s="85"/>
      <c r="D758" s="86"/>
      <c r="E758" s="52"/>
      <c r="F758" s="52"/>
      <c r="G758" s="52"/>
      <c r="H758" s="52"/>
      <c r="I758" s="52"/>
      <c r="J758" s="54"/>
      <c r="K758" s="52"/>
      <c r="L758" s="52"/>
      <c r="M758" s="52"/>
      <c r="N758" s="52"/>
      <c r="O758" s="52"/>
    </row>
    <row r="759" spans="2:15" x14ac:dyDescent="0.25">
      <c r="B759" s="85"/>
      <c r="D759" s="86"/>
      <c r="E759" s="52"/>
      <c r="F759" s="52"/>
      <c r="G759" s="52"/>
      <c r="H759" s="52"/>
      <c r="I759" s="52"/>
      <c r="J759" s="54"/>
      <c r="K759" s="52"/>
      <c r="L759" s="52"/>
      <c r="M759" s="52"/>
      <c r="N759" s="52"/>
      <c r="O759" s="52"/>
    </row>
    <row r="760" spans="2:15" x14ac:dyDescent="0.25">
      <c r="B760" s="85"/>
      <c r="D760" s="86"/>
      <c r="E760" s="52"/>
      <c r="F760" s="52"/>
      <c r="G760" s="52"/>
      <c r="H760" s="52"/>
      <c r="I760" s="52"/>
      <c r="J760" s="54"/>
      <c r="K760" s="52"/>
      <c r="L760" s="52"/>
      <c r="M760" s="52"/>
      <c r="N760" s="52"/>
      <c r="O760" s="52"/>
    </row>
    <row r="761" spans="2:15" x14ac:dyDescent="0.25">
      <c r="B761" s="85"/>
      <c r="D761" s="86"/>
      <c r="E761" s="52"/>
      <c r="F761" s="52"/>
      <c r="G761" s="52"/>
      <c r="H761" s="52"/>
      <c r="I761" s="52"/>
      <c r="J761" s="54"/>
      <c r="K761" s="52"/>
      <c r="L761" s="52"/>
      <c r="M761" s="52"/>
      <c r="N761" s="52"/>
      <c r="O761" s="52"/>
    </row>
    <row r="762" spans="2:15" x14ac:dyDescent="0.25">
      <c r="B762" s="85"/>
      <c r="D762" s="86"/>
      <c r="E762" s="52"/>
      <c r="F762" s="52"/>
      <c r="G762" s="52"/>
      <c r="H762" s="52"/>
      <c r="I762" s="52"/>
      <c r="J762" s="54"/>
      <c r="K762" s="52"/>
      <c r="L762" s="52"/>
      <c r="M762" s="52"/>
      <c r="N762" s="52"/>
      <c r="O762" s="52"/>
    </row>
    <row r="763" spans="2:15" x14ac:dyDescent="0.25">
      <c r="B763" s="85"/>
      <c r="D763" s="86"/>
      <c r="E763" s="52"/>
      <c r="F763" s="52"/>
      <c r="G763" s="52"/>
      <c r="H763" s="52"/>
      <c r="I763" s="52"/>
      <c r="J763" s="54"/>
      <c r="K763" s="52"/>
      <c r="L763" s="52"/>
      <c r="M763" s="52"/>
      <c r="N763" s="52"/>
      <c r="O763" s="52"/>
    </row>
    <row r="764" spans="2:15" x14ac:dyDescent="0.25">
      <c r="B764" s="85"/>
      <c r="D764" s="86"/>
      <c r="E764" s="52"/>
      <c r="F764" s="52"/>
      <c r="G764" s="52"/>
      <c r="H764" s="52"/>
      <c r="I764" s="52"/>
      <c r="J764" s="54"/>
      <c r="K764" s="52"/>
      <c r="L764" s="52"/>
      <c r="M764" s="52"/>
      <c r="N764" s="52"/>
      <c r="O764" s="52"/>
    </row>
    <row r="765" spans="2:15" x14ac:dyDescent="0.25">
      <c r="B765" s="85"/>
      <c r="D765" s="86"/>
      <c r="E765" s="52"/>
      <c r="F765" s="52"/>
      <c r="G765" s="52"/>
      <c r="H765" s="52"/>
      <c r="I765" s="52"/>
      <c r="J765" s="54"/>
      <c r="K765" s="52"/>
      <c r="L765" s="52"/>
      <c r="M765" s="52"/>
      <c r="N765" s="52"/>
      <c r="O765" s="52"/>
    </row>
    <row r="766" spans="2:15" x14ac:dyDescent="0.25">
      <c r="B766" s="85"/>
      <c r="D766" s="86"/>
      <c r="E766" s="52"/>
      <c r="F766" s="52"/>
      <c r="G766" s="52"/>
      <c r="H766" s="52"/>
      <c r="I766" s="52"/>
      <c r="J766" s="54"/>
      <c r="K766" s="52"/>
      <c r="L766" s="52"/>
      <c r="M766" s="52"/>
      <c r="N766" s="52"/>
      <c r="O766" s="52"/>
    </row>
    <row r="767" spans="2:15" x14ac:dyDescent="0.25">
      <c r="B767" s="85"/>
      <c r="D767" s="86"/>
      <c r="E767" s="52"/>
      <c r="F767" s="52"/>
      <c r="G767" s="52"/>
      <c r="H767" s="52"/>
      <c r="I767" s="52"/>
      <c r="J767" s="54"/>
      <c r="K767" s="52"/>
      <c r="L767" s="52"/>
      <c r="M767" s="52"/>
      <c r="N767" s="52"/>
      <c r="O767" s="52"/>
    </row>
    <row r="768" spans="2:15" x14ac:dyDescent="0.25">
      <c r="B768" s="85"/>
      <c r="D768" s="86"/>
      <c r="E768" s="52"/>
      <c r="F768" s="52"/>
      <c r="G768" s="52"/>
      <c r="H768" s="52"/>
      <c r="I768" s="52"/>
      <c r="J768" s="54"/>
      <c r="K768" s="52"/>
      <c r="L768" s="52"/>
      <c r="M768" s="52"/>
      <c r="N768" s="52"/>
      <c r="O768" s="52"/>
    </row>
    <row r="769" spans="2:15" x14ac:dyDescent="0.25">
      <c r="B769" s="85"/>
      <c r="D769" s="86"/>
      <c r="E769" s="52"/>
      <c r="F769" s="52"/>
      <c r="G769" s="52"/>
      <c r="H769" s="52"/>
      <c r="I769" s="52"/>
      <c r="J769" s="54"/>
      <c r="K769" s="52"/>
      <c r="L769" s="52"/>
      <c r="M769" s="52"/>
      <c r="N769" s="52"/>
      <c r="O769" s="52"/>
    </row>
    <row r="770" spans="2:15" x14ac:dyDescent="0.25">
      <c r="B770" s="85"/>
      <c r="D770" s="86"/>
      <c r="E770" s="52"/>
      <c r="F770" s="52"/>
      <c r="G770" s="52"/>
      <c r="H770" s="52"/>
      <c r="I770" s="52"/>
      <c r="J770" s="54"/>
      <c r="K770" s="52"/>
      <c r="L770" s="52"/>
      <c r="M770" s="52"/>
      <c r="N770" s="52"/>
      <c r="O770" s="52"/>
    </row>
    <row r="771" spans="2:15" x14ac:dyDescent="0.25">
      <c r="B771" s="85"/>
      <c r="D771" s="86"/>
      <c r="E771" s="52"/>
      <c r="F771" s="52"/>
      <c r="G771" s="52"/>
      <c r="H771" s="52"/>
      <c r="I771" s="52"/>
      <c r="J771" s="54"/>
      <c r="K771" s="52"/>
      <c r="L771" s="52"/>
      <c r="M771" s="52"/>
      <c r="N771" s="52"/>
      <c r="O771" s="52"/>
    </row>
    <row r="772" spans="2:15" x14ac:dyDescent="0.25">
      <c r="B772" s="85"/>
      <c r="D772" s="86"/>
      <c r="E772" s="52"/>
      <c r="F772" s="52"/>
      <c r="G772" s="52"/>
      <c r="H772" s="52"/>
      <c r="I772" s="52"/>
      <c r="J772" s="54"/>
      <c r="K772" s="52"/>
      <c r="L772" s="52"/>
      <c r="M772" s="52"/>
      <c r="N772" s="52"/>
      <c r="O772" s="52"/>
    </row>
    <row r="773" spans="2:15" x14ac:dyDescent="0.25">
      <c r="B773" s="85"/>
      <c r="D773" s="86"/>
      <c r="E773" s="52"/>
      <c r="F773" s="52"/>
      <c r="G773" s="52"/>
      <c r="H773" s="52"/>
      <c r="I773" s="52"/>
      <c r="J773" s="54"/>
      <c r="K773" s="52"/>
      <c r="L773" s="52"/>
      <c r="M773" s="52"/>
      <c r="N773" s="52"/>
      <c r="O773" s="52"/>
    </row>
    <row r="774" spans="2:15" x14ac:dyDescent="0.25">
      <c r="B774" s="85"/>
      <c r="D774" s="86"/>
      <c r="E774" s="52"/>
      <c r="F774" s="52"/>
      <c r="G774" s="52"/>
      <c r="H774" s="52"/>
      <c r="I774" s="52"/>
      <c r="J774" s="54"/>
      <c r="K774" s="52"/>
      <c r="L774" s="52"/>
      <c r="M774" s="52"/>
      <c r="N774" s="52"/>
      <c r="O774" s="52"/>
    </row>
    <row r="775" spans="2:15" x14ac:dyDescent="0.25">
      <c r="B775" s="85"/>
      <c r="D775" s="86"/>
      <c r="E775" s="52"/>
      <c r="F775" s="52"/>
      <c r="G775" s="52"/>
      <c r="H775" s="52"/>
      <c r="I775" s="52"/>
      <c r="J775" s="54"/>
      <c r="K775" s="52"/>
      <c r="L775" s="52"/>
      <c r="M775" s="52"/>
      <c r="N775" s="52"/>
      <c r="O775" s="52"/>
    </row>
    <row r="776" spans="2:15" x14ac:dyDescent="0.25">
      <c r="B776" s="85"/>
      <c r="D776" s="86"/>
      <c r="E776" s="52"/>
      <c r="F776" s="52"/>
      <c r="G776" s="52"/>
      <c r="H776" s="52"/>
      <c r="I776" s="52"/>
      <c r="J776" s="54"/>
      <c r="K776" s="52"/>
      <c r="L776" s="52"/>
      <c r="M776" s="52"/>
      <c r="N776" s="52"/>
      <c r="O776" s="52"/>
    </row>
    <row r="777" spans="2:15" x14ac:dyDescent="0.25">
      <c r="B777" s="85"/>
      <c r="D777" s="86"/>
      <c r="E777" s="52"/>
      <c r="F777" s="52"/>
      <c r="G777" s="52"/>
      <c r="H777" s="52"/>
      <c r="I777" s="52"/>
      <c r="J777" s="54"/>
      <c r="K777" s="52"/>
      <c r="L777" s="52"/>
      <c r="M777" s="52"/>
      <c r="N777" s="52"/>
      <c r="O777" s="52"/>
    </row>
    <row r="778" spans="2:15" x14ac:dyDescent="0.25">
      <c r="B778" s="85"/>
      <c r="D778" s="86"/>
      <c r="E778" s="52"/>
      <c r="F778" s="52"/>
      <c r="G778" s="52"/>
      <c r="H778" s="52"/>
      <c r="I778" s="52"/>
      <c r="J778" s="54"/>
      <c r="K778" s="52"/>
      <c r="L778" s="52"/>
      <c r="M778" s="52"/>
      <c r="N778" s="52"/>
      <c r="O778" s="52"/>
    </row>
    <row r="779" spans="2:15" x14ac:dyDescent="0.25">
      <c r="B779" s="85"/>
      <c r="D779" s="86"/>
      <c r="E779" s="52"/>
      <c r="F779" s="52"/>
      <c r="G779" s="52"/>
      <c r="H779" s="52"/>
      <c r="I779" s="52"/>
      <c r="J779" s="54"/>
      <c r="K779" s="52"/>
      <c r="L779" s="52"/>
      <c r="M779" s="52"/>
      <c r="N779" s="52"/>
      <c r="O779" s="52"/>
    </row>
    <row r="780" spans="2:15" x14ac:dyDescent="0.25">
      <c r="B780" s="85"/>
      <c r="D780" s="86"/>
      <c r="E780" s="52"/>
      <c r="F780" s="52"/>
      <c r="G780" s="52"/>
      <c r="H780" s="52"/>
      <c r="I780" s="52"/>
      <c r="J780" s="54"/>
      <c r="K780" s="52"/>
      <c r="L780" s="52"/>
      <c r="M780" s="52"/>
      <c r="N780" s="52"/>
      <c r="O780" s="52"/>
    </row>
    <row r="781" spans="2:15" x14ac:dyDescent="0.25">
      <c r="B781" s="85"/>
      <c r="D781" s="86"/>
      <c r="E781" s="52"/>
      <c r="F781" s="52"/>
      <c r="G781" s="52"/>
      <c r="H781" s="52"/>
      <c r="I781" s="52"/>
      <c r="J781" s="54"/>
      <c r="K781" s="52"/>
      <c r="L781" s="52"/>
      <c r="M781" s="52"/>
      <c r="N781" s="52"/>
      <c r="O781" s="52"/>
    </row>
    <row r="782" spans="2:15" x14ac:dyDescent="0.25">
      <c r="B782" s="85"/>
      <c r="D782" s="86"/>
      <c r="E782" s="52"/>
      <c r="F782" s="52"/>
      <c r="G782" s="52"/>
      <c r="H782" s="52"/>
      <c r="I782" s="52"/>
      <c r="J782" s="54"/>
      <c r="K782" s="52"/>
      <c r="L782" s="52"/>
      <c r="M782" s="52"/>
      <c r="N782" s="52"/>
      <c r="O782" s="52"/>
    </row>
    <row r="783" spans="2:15" x14ac:dyDescent="0.25">
      <c r="B783" s="85"/>
      <c r="D783" s="86"/>
      <c r="E783" s="52"/>
      <c r="F783" s="52"/>
      <c r="G783" s="52"/>
      <c r="H783" s="52"/>
      <c r="I783" s="52"/>
      <c r="J783" s="54"/>
      <c r="K783" s="52"/>
      <c r="L783" s="52"/>
      <c r="M783" s="52"/>
      <c r="N783" s="52"/>
      <c r="O783" s="52"/>
    </row>
    <row r="784" spans="2:15" x14ac:dyDescent="0.25">
      <c r="B784" s="85"/>
      <c r="D784" s="86"/>
      <c r="E784" s="52"/>
      <c r="F784" s="52"/>
      <c r="G784" s="52"/>
      <c r="H784" s="52"/>
      <c r="I784" s="52"/>
      <c r="J784" s="54"/>
      <c r="K784" s="52"/>
      <c r="L784" s="52"/>
      <c r="M784" s="52"/>
      <c r="N784" s="52"/>
      <c r="O784" s="52"/>
    </row>
    <row r="785" spans="2:15" x14ac:dyDescent="0.25">
      <c r="B785" s="85"/>
      <c r="D785" s="86"/>
      <c r="E785" s="52"/>
      <c r="F785" s="52"/>
      <c r="G785" s="52"/>
      <c r="H785" s="52"/>
      <c r="I785" s="52"/>
      <c r="J785" s="54"/>
      <c r="K785" s="52"/>
      <c r="L785" s="52"/>
      <c r="M785" s="52"/>
      <c r="N785" s="52"/>
      <c r="O785" s="52"/>
    </row>
    <row r="786" spans="2:15" x14ac:dyDescent="0.25">
      <c r="B786" s="85"/>
      <c r="D786" s="86"/>
      <c r="E786" s="52"/>
      <c r="F786" s="52"/>
      <c r="G786" s="52"/>
      <c r="H786" s="52"/>
      <c r="I786" s="52"/>
      <c r="J786" s="54"/>
      <c r="K786" s="52"/>
      <c r="L786" s="52"/>
      <c r="M786" s="52"/>
      <c r="N786" s="52"/>
      <c r="O786" s="52"/>
    </row>
    <row r="787" spans="2:15" x14ac:dyDescent="0.25">
      <c r="B787" s="85"/>
      <c r="D787" s="86"/>
      <c r="E787" s="52"/>
      <c r="F787" s="52"/>
      <c r="G787" s="52"/>
      <c r="H787" s="52"/>
      <c r="I787" s="52"/>
      <c r="J787" s="54"/>
      <c r="K787" s="52"/>
      <c r="L787" s="52"/>
      <c r="M787" s="52"/>
      <c r="N787" s="52"/>
      <c r="O787" s="52"/>
    </row>
    <row r="788" spans="2:15" x14ac:dyDescent="0.25">
      <c r="B788" s="85"/>
      <c r="D788" s="86"/>
      <c r="E788" s="52"/>
      <c r="F788" s="52"/>
      <c r="G788" s="52"/>
      <c r="H788" s="52"/>
      <c r="I788" s="52"/>
      <c r="J788" s="54"/>
      <c r="K788" s="52"/>
      <c r="L788" s="52"/>
      <c r="M788" s="52"/>
      <c r="N788" s="52"/>
      <c r="O788" s="52"/>
    </row>
    <row r="789" spans="2:15" x14ac:dyDescent="0.25">
      <c r="B789" s="85"/>
      <c r="D789" s="86"/>
      <c r="E789" s="52"/>
      <c r="F789" s="52"/>
      <c r="G789" s="52"/>
      <c r="H789" s="52"/>
      <c r="I789" s="52"/>
      <c r="J789" s="54"/>
      <c r="K789" s="52"/>
      <c r="L789" s="52"/>
      <c r="M789" s="52"/>
      <c r="N789" s="52"/>
      <c r="O789" s="52"/>
    </row>
    <row r="790" spans="2:15" x14ac:dyDescent="0.25">
      <c r="B790" s="85"/>
      <c r="D790" s="86"/>
      <c r="E790" s="52"/>
      <c r="F790" s="52"/>
      <c r="G790" s="52"/>
      <c r="H790" s="52"/>
      <c r="I790" s="52"/>
      <c r="J790" s="54"/>
      <c r="K790" s="52"/>
      <c r="L790" s="52"/>
      <c r="M790" s="52"/>
      <c r="N790" s="52"/>
      <c r="O790" s="52"/>
    </row>
    <row r="791" spans="2:15" x14ac:dyDescent="0.25">
      <c r="B791" s="85"/>
      <c r="D791" s="86"/>
      <c r="E791" s="52"/>
      <c r="F791" s="52"/>
      <c r="G791" s="52"/>
      <c r="H791" s="52"/>
      <c r="I791" s="52"/>
      <c r="J791" s="54"/>
      <c r="K791" s="52"/>
      <c r="L791" s="52"/>
      <c r="M791" s="52"/>
      <c r="N791" s="52"/>
      <c r="O791" s="52"/>
    </row>
    <row r="792" spans="2:15" x14ac:dyDescent="0.25">
      <c r="B792" s="85"/>
      <c r="D792" s="86"/>
      <c r="E792" s="52"/>
      <c r="F792" s="52"/>
      <c r="G792" s="52"/>
      <c r="H792" s="52"/>
      <c r="I792" s="52"/>
      <c r="J792" s="54"/>
      <c r="K792" s="52"/>
      <c r="L792" s="52"/>
      <c r="M792" s="52"/>
      <c r="N792" s="52"/>
      <c r="O792" s="52"/>
    </row>
    <row r="793" spans="2:15" x14ac:dyDescent="0.25">
      <c r="B793" s="85"/>
      <c r="D793" s="86"/>
      <c r="E793" s="52"/>
      <c r="F793" s="52"/>
      <c r="G793" s="52"/>
      <c r="H793" s="52"/>
      <c r="I793" s="52"/>
      <c r="J793" s="54"/>
      <c r="K793" s="52"/>
      <c r="L793" s="52"/>
      <c r="M793" s="52"/>
      <c r="N793" s="52"/>
      <c r="O793" s="52"/>
    </row>
    <row r="794" spans="2:15" x14ac:dyDescent="0.25">
      <c r="B794" s="85"/>
      <c r="D794" s="86"/>
      <c r="E794" s="52"/>
      <c r="F794" s="52"/>
      <c r="G794" s="52"/>
      <c r="H794" s="52"/>
      <c r="I794" s="52"/>
      <c r="J794" s="54"/>
      <c r="K794" s="52"/>
      <c r="L794" s="52"/>
      <c r="M794" s="52"/>
      <c r="N794" s="52"/>
      <c r="O794" s="52"/>
    </row>
    <row r="795" spans="2:15" x14ac:dyDescent="0.25">
      <c r="B795" s="85"/>
      <c r="D795" s="86"/>
      <c r="E795" s="52"/>
      <c r="F795" s="52"/>
      <c r="G795" s="52"/>
      <c r="H795" s="52"/>
      <c r="I795" s="52"/>
      <c r="J795" s="54"/>
      <c r="K795" s="52"/>
      <c r="L795" s="52"/>
      <c r="M795" s="52"/>
      <c r="N795" s="52"/>
      <c r="O795" s="52"/>
    </row>
    <row r="796" spans="2:15" x14ac:dyDescent="0.25">
      <c r="B796" s="85"/>
      <c r="D796" s="86"/>
      <c r="E796" s="52"/>
      <c r="F796" s="52"/>
      <c r="G796" s="52"/>
      <c r="H796" s="52"/>
      <c r="I796" s="52"/>
      <c r="J796" s="54"/>
      <c r="K796" s="52"/>
      <c r="L796" s="52"/>
      <c r="M796" s="52"/>
      <c r="N796" s="52"/>
      <c r="O796" s="52"/>
    </row>
    <row r="797" spans="2:15" x14ac:dyDescent="0.25">
      <c r="B797" s="85"/>
      <c r="D797" s="86"/>
      <c r="E797" s="52"/>
      <c r="F797" s="52"/>
      <c r="G797" s="52"/>
      <c r="H797" s="52"/>
      <c r="I797" s="52"/>
      <c r="J797" s="54"/>
      <c r="K797" s="52"/>
      <c r="L797" s="52"/>
      <c r="M797" s="52"/>
      <c r="N797" s="52"/>
      <c r="O797" s="52"/>
    </row>
    <row r="798" spans="2:15" x14ac:dyDescent="0.25">
      <c r="B798" s="85"/>
      <c r="D798" s="86"/>
      <c r="E798" s="52"/>
      <c r="F798" s="52"/>
      <c r="G798" s="52"/>
      <c r="H798" s="52"/>
      <c r="I798" s="52"/>
      <c r="J798" s="54"/>
      <c r="K798" s="52"/>
      <c r="L798" s="52"/>
      <c r="M798" s="52"/>
      <c r="N798" s="52"/>
      <c r="O798" s="52"/>
    </row>
    <row r="799" spans="2:15" x14ac:dyDescent="0.25">
      <c r="B799" s="85"/>
      <c r="D799" s="86"/>
      <c r="E799" s="52"/>
      <c r="F799" s="52"/>
      <c r="G799" s="52"/>
      <c r="H799" s="52"/>
      <c r="I799" s="52"/>
      <c r="J799" s="54"/>
      <c r="K799" s="52"/>
      <c r="L799" s="52"/>
      <c r="M799" s="52"/>
      <c r="N799" s="52"/>
      <c r="O799" s="52"/>
    </row>
    <row r="800" spans="2:15" x14ac:dyDescent="0.25">
      <c r="B800" s="85"/>
      <c r="D800" s="86"/>
      <c r="E800" s="52"/>
      <c r="F800" s="52"/>
      <c r="G800" s="52"/>
      <c r="H800" s="52"/>
      <c r="I800" s="52"/>
      <c r="J800" s="54"/>
      <c r="K800" s="52"/>
      <c r="L800" s="52"/>
      <c r="M800" s="52"/>
      <c r="N800" s="52"/>
      <c r="O800" s="52"/>
    </row>
    <row r="801" spans="2:15" x14ac:dyDescent="0.25">
      <c r="B801" s="85"/>
      <c r="D801" s="86"/>
      <c r="E801" s="52"/>
      <c r="F801" s="52"/>
      <c r="G801" s="52"/>
      <c r="H801" s="52"/>
      <c r="I801" s="52"/>
      <c r="J801" s="54"/>
      <c r="K801" s="52"/>
      <c r="L801" s="52"/>
      <c r="M801" s="52"/>
      <c r="N801" s="52"/>
      <c r="O801" s="52"/>
    </row>
    <row r="802" spans="2:15" x14ac:dyDescent="0.25">
      <c r="B802" s="85"/>
      <c r="D802" s="86"/>
      <c r="E802" s="52"/>
      <c r="F802" s="52"/>
      <c r="G802" s="52"/>
      <c r="H802" s="52"/>
      <c r="I802" s="52"/>
      <c r="J802" s="54"/>
      <c r="K802" s="52"/>
      <c r="L802" s="52"/>
      <c r="M802" s="52"/>
      <c r="N802" s="52"/>
      <c r="O802" s="52"/>
    </row>
    <row r="803" spans="2:15" x14ac:dyDescent="0.25">
      <c r="B803" s="85"/>
      <c r="D803" s="86"/>
      <c r="E803" s="52"/>
      <c r="F803" s="52"/>
      <c r="G803" s="52"/>
      <c r="H803" s="52"/>
      <c r="I803" s="52"/>
      <c r="J803" s="54"/>
      <c r="K803" s="52"/>
      <c r="L803" s="52"/>
      <c r="M803" s="52"/>
      <c r="N803" s="52"/>
      <c r="O803" s="52"/>
    </row>
    <row r="804" spans="2:15" x14ac:dyDescent="0.25">
      <c r="B804" s="85"/>
      <c r="D804" s="86"/>
      <c r="E804" s="52"/>
      <c r="F804" s="52"/>
      <c r="G804" s="52"/>
      <c r="H804" s="52"/>
      <c r="I804" s="52"/>
      <c r="J804" s="54"/>
      <c r="K804" s="52"/>
      <c r="L804" s="52"/>
      <c r="M804" s="52"/>
      <c r="N804" s="52"/>
      <c r="O804" s="52"/>
    </row>
    <row r="805" spans="2:15" x14ac:dyDescent="0.25">
      <c r="B805" s="85"/>
      <c r="D805" s="86"/>
      <c r="E805" s="52"/>
      <c r="F805" s="52"/>
      <c r="G805" s="52"/>
      <c r="H805" s="52"/>
      <c r="I805" s="52"/>
      <c r="J805" s="54"/>
      <c r="K805" s="52"/>
      <c r="L805" s="52"/>
      <c r="M805" s="52"/>
      <c r="N805" s="52"/>
      <c r="O805" s="52"/>
    </row>
    <row r="806" spans="2:15" x14ac:dyDescent="0.25">
      <c r="B806" s="85"/>
      <c r="D806" s="86"/>
      <c r="E806" s="52"/>
      <c r="F806" s="52"/>
      <c r="G806" s="52"/>
      <c r="H806" s="52"/>
      <c r="I806" s="52"/>
      <c r="J806" s="54"/>
      <c r="K806" s="52"/>
      <c r="L806" s="52"/>
      <c r="M806" s="52"/>
      <c r="N806" s="52"/>
      <c r="O806" s="52"/>
    </row>
    <row r="807" spans="2:15" x14ac:dyDescent="0.25">
      <c r="B807" s="85"/>
      <c r="D807" s="86"/>
      <c r="E807" s="52"/>
      <c r="F807" s="52"/>
      <c r="G807" s="52"/>
      <c r="H807" s="52"/>
      <c r="I807" s="52"/>
      <c r="J807" s="54"/>
      <c r="K807" s="52"/>
      <c r="L807" s="52"/>
      <c r="M807" s="52"/>
      <c r="N807" s="52"/>
      <c r="O807" s="52"/>
    </row>
    <row r="808" spans="2:15" x14ac:dyDescent="0.25">
      <c r="B808" s="85"/>
      <c r="D808" s="86"/>
      <c r="E808" s="52"/>
      <c r="F808" s="52"/>
      <c r="G808" s="52"/>
      <c r="H808" s="52"/>
      <c r="I808" s="52"/>
      <c r="J808" s="54"/>
      <c r="K808" s="52"/>
      <c r="L808" s="52"/>
      <c r="M808" s="52"/>
      <c r="N808" s="52"/>
      <c r="O808" s="52"/>
    </row>
    <row r="809" spans="2:15" x14ac:dyDescent="0.25">
      <c r="B809" s="85"/>
      <c r="D809" s="86"/>
      <c r="E809" s="52"/>
      <c r="F809" s="52"/>
      <c r="G809" s="52"/>
      <c r="H809" s="52"/>
      <c r="I809" s="52"/>
      <c r="J809" s="54"/>
      <c r="K809" s="52"/>
      <c r="L809" s="52"/>
      <c r="M809" s="52"/>
      <c r="N809" s="52"/>
      <c r="O809" s="52"/>
    </row>
    <row r="810" spans="2:15" x14ac:dyDescent="0.25">
      <c r="B810" s="85"/>
      <c r="D810" s="86"/>
      <c r="E810" s="52"/>
      <c r="F810" s="52"/>
      <c r="G810" s="52"/>
      <c r="H810" s="52"/>
      <c r="I810" s="52"/>
      <c r="J810" s="54"/>
      <c r="K810" s="52"/>
      <c r="L810" s="52"/>
      <c r="M810" s="52"/>
      <c r="N810" s="52"/>
      <c r="O810" s="52"/>
    </row>
    <row r="811" spans="2:15" x14ac:dyDescent="0.25">
      <c r="B811" s="85"/>
      <c r="D811" s="86"/>
      <c r="E811" s="52"/>
      <c r="F811" s="52"/>
      <c r="G811" s="52"/>
      <c r="H811" s="52"/>
      <c r="I811" s="52"/>
      <c r="J811" s="54"/>
      <c r="K811" s="52"/>
      <c r="L811" s="52"/>
      <c r="M811" s="52"/>
      <c r="N811" s="52"/>
      <c r="O811" s="52"/>
    </row>
    <row r="812" spans="2:15" x14ac:dyDescent="0.25">
      <c r="B812" s="85"/>
      <c r="D812" s="86"/>
      <c r="E812" s="52"/>
      <c r="F812" s="52"/>
      <c r="G812" s="52"/>
      <c r="H812" s="52"/>
      <c r="I812" s="52"/>
      <c r="J812" s="54"/>
      <c r="K812" s="52"/>
      <c r="L812" s="52"/>
      <c r="M812" s="52"/>
      <c r="N812" s="52"/>
      <c r="O812" s="52"/>
    </row>
    <row r="813" spans="2:15" x14ac:dyDescent="0.25">
      <c r="B813" s="85"/>
      <c r="D813" s="86"/>
      <c r="E813" s="52"/>
      <c r="F813" s="52"/>
      <c r="G813" s="52"/>
      <c r="H813" s="52"/>
      <c r="I813" s="52"/>
      <c r="J813" s="54"/>
      <c r="K813" s="52"/>
      <c r="L813" s="52"/>
      <c r="M813" s="52"/>
      <c r="N813" s="52"/>
      <c r="O813" s="52"/>
    </row>
    <row r="814" spans="2:15" x14ac:dyDescent="0.25">
      <c r="B814" s="85"/>
      <c r="D814" s="86"/>
      <c r="E814" s="52"/>
      <c r="F814" s="52"/>
      <c r="G814" s="52"/>
      <c r="H814" s="52"/>
      <c r="I814" s="52"/>
      <c r="J814" s="54"/>
      <c r="K814" s="52"/>
      <c r="L814" s="52"/>
      <c r="M814" s="52"/>
      <c r="N814" s="52"/>
      <c r="O814" s="52"/>
    </row>
    <row r="815" spans="2:15" x14ac:dyDescent="0.25">
      <c r="B815" s="85"/>
      <c r="D815" s="86"/>
      <c r="E815" s="52"/>
      <c r="F815" s="52"/>
      <c r="G815" s="52"/>
      <c r="H815" s="52"/>
      <c r="I815" s="52"/>
      <c r="J815" s="54"/>
      <c r="K815" s="52"/>
      <c r="L815" s="52"/>
      <c r="M815" s="52"/>
      <c r="N815" s="52"/>
      <c r="O815" s="52"/>
    </row>
    <row r="816" spans="2:15" x14ac:dyDescent="0.25">
      <c r="B816" s="85"/>
      <c r="D816" s="86"/>
      <c r="E816" s="52"/>
      <c r="F816" s="52"/>
      <c r="G816" s="52"/>
      <c r="H816" s="52"/>
      <c r="I816" s="52"/>
      <c r="L816" s="52"/>
      <c r="M816" s="52"/>
      <c r="N816" s="52"/>
      <c r="O816" s="52"/>
    </row>
    <row r="817" spans="2:15" x14ac:dyDescent="0.25">
      <c r="B817" s="85"/>
      <c r="D817" s="86"/>
      <c r="E817" s="52"/>
      <c r="F817" s="52"/>
      <c r="G817" s="52"/>
      <c r="H817" s="52"/>
      <c r="I817" s="52"/>
      <c r="L817" s="52"/>
      <c r="M817" s="52"/>
      <c r="N817" s="52"/>
      <c r="O817" s="52"/>
    </row>
    <row r="818" spans="2:15" x14ac:dyDescent="0.25">
      <c r="B818" s="85"/>
      <c r="D818" s="86"/>
      <c r="E818" s="52"/>
      <c r="F818" s="52"/>
      <c r="G818" s="52"/>
      <c r="H818" s="52"/>
      <c r="I818" s="52"/>
      <c r="L818" s="52"/>
      <c r="M818" s="52"/>
      <c r="N818" s="52"/>
      <c r="O818" s="52"/>
    </row>
  </sheetData>
  <mergeCells count="8">
    <mergeCell ref="B10:D10"/>
    <mergeCell ref="A1:F1"/>
    <mergeCell ref="B3:B6"/>
    <mergeCell ref="C3:C6"/>
    <mergeCell ref="D5:D6"/>
    <mergeCell ref="B7:B9"/>
    <mergeCell ref="C7:C9"/>
    <mergeCell ref="D8:D9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12E8-108D-407A-9634-52C330CBEB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570F-FE78-4C88-B565-4CEF7F609E7B}">
  <dimension ref="A1:M399"/>
  <sheetViews>
    <sheetView workbookViewId="0">
      <pane ySplit="1" topLeftCell="A367" activePane="bottomLeft" state="frozen"/>
      <selection activeCell="F30" sqref="F30"/>
      <selection pane="bottomLeft" activeCell="D379" sqref="D379"/>
    </sheetView>
  </sheetViews>
  <sheetFormatPr defaultRowHeight="15" x14ac:dyDescent="0.25"/>
  <cols>
    <col min="1" max="1" width="11.28515625" bestFit="1" customWidth="1"/>
    <col min="2" max="2" width="47" bestFit="1" customWidth="1"/>
    <col min="3" max="3" width="12" bestFit="1" customWidth="1"/>
    <col min="4" max="4" width="18.140625" bestFit="1" customWidth="1"/>
    <col min="5" max="5" width="17.85546875" bestFit="1" customWidth="1"/>
    <col min="6" max="6" width="15.140625" style="1" bestFit="1" customWidth="1"/>
    <col min="7" max="8" width="12.5703125" style="1" bestFit="1" customWidth="1"/>
    <col min="9" max="9" width="11.28515625" style="1" bestFit="1" customWidth="1"/>
    <col min="10" max="10" width="14.28515625" style="1" bestFit="1" customWidth="1"/>
    <col min="11" max="11" width="10.28515625" style="1" bestFit="1" customWidth="1"/>
    <col min="12" max="12" width="10" style="1" bestFit="1" customWidth="1"/>
    <col min="13" max="13" width="14.140625" style="1" bestFit="1" customWidth="1"/>
    <col min="14" max="14" width="12.140625" bestFit="1" customWidth="1"/>
  </cols>
  <sheetData>
    <row r="1" spans="1:13" ht="36" x14ac:dyDescent="0.25">
      <c r="A1" s="88" t="s">
        <v>0</v>
      </c>
      <c r="B1" s="89" t="s">
        <v>1</v>
      </c>
      <c r="C1" s="88" t="s">
        <v>185</v>
      </c>
      <c r="D1" s="88" t="s">
        <v>186</v>
      </c>
      <c r="E1" s="88" t="s">
        <v>187</v>
      </c>
      <c r="F1" s="90" t="s">
        <v>2</v>
      </c>
      <c r="G1" s="90" t="s">
        <v>188</v>
      </c>
      <c r="H1" s="90" t="s">
        <v>189</v>
      </c>
      <c r="I1" s="90" t="s">
        <v>190</v>
      </c>
      <c r="J1" s="90" t="s">
        <v>191</v>
      </c>
      <c r="K1" s="91" t="s">
        <v>192</v>
      </c>
      <c r="L1" s="92" t="s">
        <v>193</v>
      </c>
      <c r="M1" s="92" t="s">
        <v>194</v>
      </c>
    </row>
    <row r="2" spans="1:13" x14ac:dyDescent="0.25">
      <c r="A2" s="93">
        <v>45383</v>
      </c>
      <c r="B2" s="81" t="s">
        <v>195</v>
      </c>
      <c r="C2" s="83" t="s">
        <v>196</v>
      </c>
      <c r="D2" s="83" t="s">
        <v>120</v>
      </c>
      <c r="E2" s="83" t="s">
        <v>197</v>
      </c>
      <c r="F2" s="94">
        <f>SUM(G2:M2)</f>
        <v>117216</v>
      </c>
      <c r="G2" s="79">
        <v>12820.5</v>
      </c>
      <c r="H2" s="79">
        <v>12820.5</v>
      </c>
      <c r="I2" s="79"/>
      <c r="J2" s="79">
        <v>91575</v>
      </c>
    </row>
    <row r="3" spans="1:13" x14ac:dyDescent="0.25">
      <c r="A3" s="93">
        <v>45383</v>
      </c>
      <c r="B3" s="81" t="s">
        <v>195</v>
      </c>
      <c r="C3" s="83" t="s">
        <v>196</v>
      </c>
      <c r="D3" s="83" t="s">
        <v>119</v>
      </c>
      <c r="E3" s="83" t="s">
        <v>197</v>
      </c>
      <c r="F3" s="94">
        <f t="shared" ref="F3:F66" si="0">SUM(G3:M3)</f>
        <v>58784</v>
      </c>
      <c r="G3" s="79">
        <v>6429.5</v>
      </c>
      <c r="H3" s="79">
        <v>6429.5</v>
      </c>
      <c r="I3" s="79"/>
      <c r="J3" s="79">
        <v>45925</v>
      </c>
    </row>
    <row r="4" spans="1:13" x14ac:dyDescent="0.25">
      <c r="A4" s="93">
        <v>45383</v>
      </c>
      <c r="B4" s="81" t="s">
        <v>112</v>
      </c>
      <c r="C4" s="83" t="s">
        <v>196</v>
      </c>
      <c r="D4" s="83" t="s">
        <v>121</v>
      </c>
      <c r="E4" s="83" t="s">
        <v>198</v>
      </c>
      <c r="F4" s="94">
        <f t="shared" si="0"/>
        <v>17388</v>
      </c>
      <c r="G4" s="79">
        <v>1326.21</v>
      </c>
      <c r="H4" s="79">
        <v>1326.21</v>
      </c>
      <c r="I4" s="79">
        <v>-0.02</v>
      </c>
      <c r="J4" s="79">
        <v>14735.6</v>
      </c>
    </row>
    <row r="5" spans="1:13" x14ac:dyDescent="0.25">
      <c r="A5" s="93">
        <v>45387</v>
      </c>
      <c r="B5" s="81" t="s">
        <v>98</v>
      </c>
      <c r="C5" s="83" t="s">
        <v>196</v>
      </c>
      <c r="D5" s="83" t="s">
        <v>118</v>
      </c>
      <c r="E5" s="83" t="s">
        <v>199</v>
      </c>
      <c r="F5" s="94">
        <f t="shared" si="0"/>
        <v>4500</v>
      </c>
      <c r="G5" s="79">
        <v>322.24</v>
      </c>
      <c r="H5" s="79">
        <v>322.24</v>
      </c>
      <c r="I5" s="79">
        <v>-0.02</v>
      </c>
      <c r="J5" s="79">
        <v>3855.54</v>
      </c>
    </row>
    <row r="6" spans="1:13" x14ac:dyDescent="0.25">
      <c r="A6" s="93">
        <v>45388</v>
      </c>
      <c r="B6" s="81" t="s">
        <v>95</v>
      </c>
      <c r="C6" s="83" t="s">
        <v>196</v>
      </c>
      <c r="D6" s="83" t="s">
        <v>117</v>
      </c>
      <c r="E6" s="83" t="s">
        <v>200</v>
      </c>
      <c r="F6" s="94">
        <f t="shared" si="0"/>
        <v>141781</v>
      </c>
      <c r="G6" s="79">
        <v>7595.43</v>
      </c>
      <c r="H6" s="79">
        <v>7595.43</v>
      </c>
      <c r="I6" s="79">
        <v>-0.32</v>
      </c>
      <c r="J6" s="79">
        <v>126590.46</v>
      </c>
    </row>
    <row r="7" spans="1:13" x14ac:dyDescent="0.25">
      <c r="A7" s="93">
        <v>45389</v>
      </c>
      <c r="B7" s="81" t="s">
        <v>201</v>
      </c>
      <c r="C7" s="83" t="s">
        <v>196</v>
      </c>
      <c r="D7" s="83" t="s">
        <v>115</v>
      </c>
      <c r="E7" s="83" t="s">
        <v>202</v>
      </c>
      <c r="F7" s="94">
        <f t="shared" si="0"/>
        <v>53550</v>
      </c>
      <c r="G7" s="79">
        <v>1275</v>
      </c>
      <c r="H7" s="79">
        <v>1275</v>
      </c>
      <c r="I7" s="79"/>
      <c r="J7" s="79">
        <v>51000</v>
      </c>
    </row>
    <row r="8" spans="1:13" x14ac:dyDescent="0.25">
      <c r="A8" s="93">
        <v>45389</v>
      </c>
      <c r="B8" s="81" t="s">
        <v>201</v>
      </c>
      <c r="C8" s="83" t="s">
        <v>196</v>
      </c>
      <c r="D8" s="83" t="s">
        <v>116</v>
      </c>
      <c r="E8" s="83" t="s">
        <v>202</v>
      </c>
      <c r="F8" s="94">
        <f t="shared" si="0"/>
        <v>59922</v>
      </c>
      <c r="G8" s="79">
        <v>1426.73</v>
      </c>
      <c r="H8" s="79">
        <v>1426.73</v>
      </c>
      <c r="I8" s="79">
        <v>-0.46</v>
      </c>
      <c r="J8" s="79">
        <v>57069</v>
      </c>
    </row>
    <row r="9" spans="1:13" x14ac:dyDescent="0.25">
      <c r="A9" s="93">
        <v>45390</v>
      </c>
      <c r="B9" s="81" t="s">
        <v>195</v>
      </c>
      <c r="C9" s="83" t="s">
        <v>196</v>
      </c>
      <c r="D9" s="83" t="s">
        <v>114</v>
      </c>
      <c r="E9" s="83" t="s">
        <v>197</v>
      </c>
      <c r="F9" s="94">
        <f t="shared" si="0"/>
        <v>79360</v>
      </c>
      <c r="G9" s="79">
        <v>8680</v>
      </c>
      <c r="H9" s="79">
        <v>8680</v>
      </c>
      <c r="I9" s="79"/>
      <c r="J9" s="79">
        <v>62000</v>
      </c>
    </row>
    <row r="10" spans="1:13" x14ac:dyDescent="0.25">
      <c r="A10" s="93">
        <v>45390</v>
      </c>
      <c r="B10" s="81" t="s">
        <v>112</v>
      </c>
      <c r="C10" s="83" t="s">
        <v>196</v>
      </c>
      <c r="D10" s="83" t="s">
        <v>113</v>
      </c>
      <c r="E10" s="83" t="s">
        <v>198</v>
      </c>
      <c r="F10" s="94">
        <f t="shared" si="0"/>
        <v>56819</v>
      </c>
      <c r="G10" s="79">
        <v>4333.68</v>
      </c>
      <c r="H10" s="79">
        <v>4333.68</v>
      </c>
      <c r="I10" s="79">
        <v>-0.36</v>
      </c>
      <c r="J10" s="79">
        <v>48152</v>
      </c>
    </row>
    <row r="11" spans="1:13" x14ac:dyDescent="0.25">
      <c r="A11" s="93">
        <v>45391</v>
      </c>
      <c r="B11" s="81" t="s">
        <v>195</v>
      </c>
      <c r="C11" s="83" t="s">
        <v>196</v>
      </c>
      <c r="D11" s="83" t="s">
        <v>111</v>
      </c>
      <c r="E11" s="83" t="s">
        <v>197</v>
      </c>
      <c r="F11" s="94">
        <f t="shared" si="0"/>
        <v>79360</v>
      </c>
      <c r="G11" s="79">
        <v>8680</v>
      </c>
      <c r="H11" s="79">
        <v>8680</v>
      </c>
      <c r="I11" s="79"/>
      <c r="J11" s="79">
        <v>62000</v>
      </c>
    </row>
    <row r="12" spans="1:13" x14ac:dyDescent="0.25">
      <c r="A12" s="93">
        <v>45393</v>
      </c>
      <c r="B12" s="81" t="s">
        <v>203</v>
      </c>
      <c r="C12" s="83" t="s">
        <v>196</v>
      </c>
      <c r="D12" s="83" t="s">
        <v>204</v>
      </c>
      <c r="E12" s="83" t="s">
        <v>205</v>
      </c>
      <c r="F12" s="94">
        <f t="shared" si="0"/>
        <v>13767</v>
      </c>
      <c r="G12" s="79">
        <v>1049.99</v>
      </c>
      <c r="H12" s="79">
        <v>1049.99</v>
      </c>
      <c r="I12" s="79">
        <v>0.46</v>
      </c>
      <c r="J12" s="79">
        <v>11666.56</v>
      </c>
    </row>
    <row r="13" spans="1:13" x14ac:dyDescent="0.25">
      <c r="A13" s="93">
        <v>45397</v>
      </c>
      <c r="B13" s="81" t="s">
        <v>108</v>
      </c>
      <c r="C13" s="83" t="s">
        <v>196</v>
      </c>
      <c r="D13" s="83" t="s">
        <v>109</v>
      </c>
      <c r="E13" s="83" t="s">
        <v>206</v>
      </c>
      <c r="F13" s="94">
        <f t="shared" si="0"/>
        <v>24098</v>
      </c>
      <c r="G13" s="79">
        <v>573.75</v>
      </c>
      <c r="H13" s="79">
        <v>573.75</v>
      </c>
      <c r="I13" s="79">
        <v>0.5</v>
      </c>
      <c r="J13" s="79">
        <v>22950</v>
      </c>
    </row>
    <row r="14" spans="1:13" x14ac:dyDescent="0.25">
      <c r="A14" s="93">
        <v>45397</v>
      </c>
      <c r="B14" s="81" t="s">
        <v>207</v>
      </c>
      <c r="C14" s="83" t="s">
        <v>196</v>
      </c>
      <c r="D14" s="83" t="s">
        <v>110</v>
      </c>
      <c r="E14" s="83" t="s">
        <v>208</v>
      </c>
      <c r="F14" s="94">
        <f t="shared" si="0"/>
        <v>8400</v>
      </c>
      <c r="G14" s="79">
        <v>200</v>
      </c>
      <c r="H14" s="79">
        <v>200</v>
      </c>
      <c r="I14" s="79"/>
      <c r="J14" s="79">
        <v>8000</v>
      </c>
    </row>
    <row r="15" spans="1:13" x14ac:dyDescent="0.25">
      <c r="A15" s="93">
        <v>45401</v>
      </c>
      <c r="B15" s="81" t="s">
        <v>106</v>
      </c>
      <c r="C15" s="83" t="s">
        <v>196</v>
      </c>
      <c r="D15" s="83" t="s">
        <v>107</v>
      </c>
      <c r="E15" s="83" t="s">
        <v>209</v>
      </c>
      <c r="F15" s="94">
        <f t="shared" si="0"/>
        <v>1159</v>
      </c>
      <c r="G15" s="79">
        <v>88.38</v>
      </c>
      <c r="H15" s="79">
        <v>88.38</v>
      </c>
      <c r="I15" s="79">
        <v>0.24</v>
      </c>
      <c r="J15" s="79">
        <v>982</v>
      </c>
    </row>
    <row r="16" spans="1:13" x14ac:dyDescent="0.25">
      <c r="A16" s="93">
        <v>45402</v>
      </c>
      <c r="B16" s="81" t="s">
        <v>105</v>
      </c>
      <c r="C16" s="83" t="s">
        <v>196</v>
      </c>
      <c r="D16" s="83" t="s">
        <v>210</v>
      </c>
      <c r="E16" s="83" t="s">
        <v>211</v>
      </c>
      <c r="F16" s="94">
        <f t="shared" si="0"/>
        <v>1457091</v>
      </c>
      <c r="G16" s="79">
        <v>111134.03</v>
      </c>
      <c r="H16" s="79">
        <v>111134.03</v>
      </c>
      <c r="I16" s="79">
        <v>0.44</v>
      </c>
      <c r="J16" s="79">
        <v>1234822.5</v>
      </c>
    </row>
    <row r="17" spans="1:10" x14ac:dyDescent="0.25">
      <c r="A17" s="93">
        <v>45409</v>
      </c>
      <c r="B17" s="81" t="s">
        <v>95</v>
      </c>
      <c r="C17" s="83" t="s">
        <v>196</v>
      </c>
      <c r="D17" s="83" t="s">
        <v>212</v>
      </c>
      <c r="E17" s="83" t="s">
        <v>200</v>
      </c>
      <c r="F17" s="94">
        <f t="shared" si="0"/>
        <v>156193</v>
      </c>
      <c r="G17" s="79">
        <v>8367.5</v>
      </c>
      <c r="H17" s="79">
        <v>8367.5</v>
      </c>
      <c r="I17" s="79">
        <v>-0.22</v>
      </c>
      <c r="J17" s="79">
        <v>139458.22</v>
      </c>
    </row>
    <row r="18" spans="1:10" x14ac:dyDescent="0.25">
      <c r="A18" s="93">
        <v>45410</v>
      </c>
      <c r="B18" s="81" t="s">
        <v>201</v>
      </c>
      <c r="C18" s="83" t="s">
        <v>196</v>
      </c>
      <c r="D18" s="83" t="s">
        <v>102</v>
      </c>
      <c r="E18" s="83" t="s">
        <v>202</v>
      </c>
      <c r="F18" s="94">
        <f t="shared" si="0"/>
        <v>33045</v>
      </c>
      <c r="G18" s="79">
        <v>2520.36</v>
      </c>
      <c r="H18" s="79">
        <v>2520.36</v>
      </c>
      <c r="I18" s="79">
        <v>0.28000000000000003</v>
      </c>
      <c r="J18" s="79">
        <v>28004</v>
      </c>
    </row>
    <row r="19" spans="1:10" x14ac:dyDescent="0.25">
      <c r="A19" s="93">
        <v>45410</v>
      </c>
      <c r="B19" s="81" t="s">
        <v>103</v>
      </c>
      <c r="C19" s="83" t="s">
        <v>196</v>
      </c>
      <c r="D19" s="83" t="s">
        <v>104</v>
      </c>
      <c r="E19" s="83" t="s">
        <v>213</v>
      </c>
      <c r="F19" s="94">
        <f t="shared" si="0"/>
        <v>75009</v>
      </c>
      <c r="G19" s="79">
        <v>5721.03</v>
      </c>
      <c r="H19" s="79">
        <v>5721.03</v>
      </c>
      <c r="I19" s="79">
        <v>-0.06</v>
      </c>
      <c r="J19" s="79">
        <v>63567</v>
      </c>
    </row>
    <row r="20" spans="1:10" x14ac:dyDescent="0.25">
      <c r="A20" s="93">
        <v>45411</v>
      </c>
      <c r="B20" s="81" t="s">
        <v>214</v>
      </c>
      <c r="C20" s="83" t="s">
        <v>196</v>
      </c>
      <c r="D20" s="83" t="s">
        <v>101</v>
      </c>
      <c r="E20" s="83" t="s">
        <v>215</v>
      </c>
      <c r="F20" s="94">
        <f t="shared" si="0"/>
        <v>125750</v>
      </c>
      <c r="G20" s="79">
        <v>2994.05</v>
      </c>
      <c r="H20" s="79">
        <v>2994.05</v>
      </c>
      <c r="I20" s="79"/>
      <c r="J20" s="79">
        <v>119761.9</v>
      </c>
    </row>
    <row r="21" spans="1:10" x14ac:dyDescent="0.25">
      <c r="A21" s="93">
        <v>45411</v>
      </c>
      <c r="B21" s="81" t="s">
        <v>214</v>
      </c>
      <c r="C21" s="83" t="s">
        <v>196</v>
      </c>
      <c r="D21" s="83" t="s">
        <v>100</v>
      </c>
      <c r="E21" s="83" t="s">
        <v>215</v>
      </c>
      <c r="F21" s="94">
        <f t="shared" si="0"/>
        <v>125750</v>
      </c>
      <c r="G21" s="79">
        <v>2994.05</v>
      </c>
      <c r="H21" s="79">
        <v>2994.05</v>
      </c>
      <c r="I21" s="79"/>
      <c r="J21" s="79">
        <v>119761.9</v>
      </c>
    </row>
    <row r="22" spans="1:10" x14ac:dyDescent="0.25">
      <c r="A22" s="93">
        <v>45411</v>
      </c>
      <c r="B22" s="81" t="s">
        <v>98</v>
      </c>
      <c r="C22" s="83" t="s">
        <v>196</v>
      </c>
      <c r="D22" s="83" t="s">
        <v>99</v>
      </c>
      <c r="E22" s="83" t="s">
        <v>199</v>
      </c>
      <c r="F22" s="94">
        <f t="shared" si="0"/>
        <v>3000</v>
      </c>
      <c r="G22" s="79">
        <v>228.81</v>
      </c>
      <c r="H22" s="79">
        <v>228.81</v>
      </c>
      <c r="I22" s="79"/>
      <c r="J22" s="79">
        <v>2542.38</v>
      </c>
    </row>
    <row r="23" spans="1:10" x14ac:dyDescent="0.25">
      <c r="A23" s="93">
        <v>45412</v>
      </c>
      <c r="B23" s="81" t="s">
        <v>216</v>
      </c>
      <c r="C23" s="83" t="s">
        <v>196</v>
      </c>
      <c r="D23" s="83" t="s">
        <v>80</v>
      </c>
      <c r="E23" s="83" t="s">
        <v>79</v>
      </c>
      <c r="F23" s="94">
        <f t="shared" si="0"/>
        <v>30240</v>
      </c>
      <c r="G23" s="79"/>
      <c r="H23" s="79"/>
      <c r="I23" s="79"/>
      <c r="J23" s="79">
        <v>30240</v>
      </c>
    </row>
    <row r="24" spans="1:10" x14ac:dyDescent="0.25">
      <c r="A24" s="93">
        <v>45412</v>
      </c>
      <c r="B24" s="81" t="s">
        <v>96</v>
      </c>
      <c r="C24" s="83" t="s">
        <v>196</v>
      </c>
      <c r="D24" s="83" t="s">
        <v>97</v>
      </c>
      <c r="E24" s="83" t="s">
        <v>217</v>
      </c>
      <c r="F24" s="94">
        <f t="shared" si="0"/>
        <v>76495</v>
      </c>
      <c r="G24" s="79">
        <v>1821.3</v>
      </c>
      <c r="H24" s="79">
        <v>1821.3</v>
      </c>
      <c r="I24" s="79">
        <v>0.4</v>
      </c>
      <c r="J24" s="79">
        <v>72852</v>
      </c>
    </row>
    <row r="25" spans="1:10" x14ac:dyDescent="0.25">
      <c r="A25" s="93">
        <v>45412</v>
      </c>
      <c r="B25" s="81" t="s">
        <v>95</v>
      </c>
      <c r="C25" s="83" t="s">
        <v>196</v>
      </c>
      <c r="D25" s="83" t="s">
        <v>218</v>
      </c>
      <c r="E25" s="83" t="s">
        <v>200</v>
      </c>
      <c r="F25" s="94">
        <f t="shared" si="0"/>
        <v>86250</v>
      </c>
      <c r="G25" s="79">
        <v>6578.39</v>
      </c>
      <c r="H25" s="79">
        <v>6578.39</v>
      </c>
      <c r="I25" s="79"/>
      <c r="J25" s="79">
        <v>73093.22</v>
      </c>
    </row>
    <row r="26" spans="1:10" x14ac:dyDescent="0.25">
      <c r="A26" s="93">
        <v>45412</v>
      </c>
      <c r="B26" s="81" t="s">
        <v>92</v>
      </c>
      <c r="C26" s="83" t="s">
        <v>196</v>
      </c>
      <c r="D26" s="83" t="s">
        <v>94</v>
      </c>
      <c r="E26" s="83" t="s">
        <v>79</v>
      </c>
      <c r="F26" s="94">
        <f t="shared" si="0"/>
        <v>32350</v>
      </c>
      <c r="G26" s="79"/>
      <c r="H26" s="79"/>
      <c r="I26" s="79"/>
      <c r="J26" s="79">
        <v>32350</v>
      </c>
    </row>
    <row r="27" spans="1:10" x14ac:dyDescent="0.25">
      <c r="A27" s="93">
        <v>45412</v>
      </c>
      <c r="B27" s="81" t="s">
        <v>92</v>
      </c>
      <c r="C27" s="83" t="s">
        <v>196</v>
      </c>
      <c r="D27" s="83" t="s">
        <v>93</v>
      </c>
      <c r="E27" s="83" t="s">
        <v>79</v>
      </c>
      <c r="F27" s="94">
        <f t="shared" si="0"/>
        <v>29100</v>
      </c>
      <c r="G27" s="79"/>
      <c r="H27" s="79"/>
      <c r="I27" s="79"/>
      <c r="J27" s="79">
        <v>29100</v>
      </c>
    </row>
    <row r="28" spans="1:10" x14ac:dyDescent="0.25">
      <c r="A28" s="93">
        <v>45413</v>
      </c>
      <c r="B28" s="81" t="s">
        <v>201</v>
      </c>
      <c r="C28" s="83" t="s">
        <v>196</v>
      </c>
      <c r="D28" s="83" t="s">
        <v>165</v>
      </c>
      <c r="E28" s="83" t="s">
        <v>202</v>
      </c>
      <c r="F28" s="94">
        <f t="shared" si="0"/>
        <v>13395</v>
      </c>
      <c r="G28" s="79">
        <v>1021.64</v>
      </c>
      <c r="H28" s="79">
        <v>1021.64</v>
      </c>
      <c r="I28" s="79">
        <v>0.12</v>
      </c>
      <c r="J28" s="79">
        <v>11351.6</v>
      </c>
    </row>
    <row r="29" spans="1:10" x14ac:dyDescent="0.25">
      <c r="A29" s="93">
        <v>45413</v>
      </c>
      <c r="B29" s="81" t="s">
        <v>163</v>
      </c>
      <c r="C29" s="83" t="s">
        <v>196</v>
      </c>
      <c r="D29" s="83" t="s">
        <v>164</v>
      </c>
      <c r="E29" s="83" t="s">
        <v>79</v>
      </c>
      <c r="F29" s="94">
        <f t="shared" si="0"/>
        <v>7600</v>
      </c>
      <c r="G29" s="79"/>
      <c r="H29" s="79"/>
      <c r="I29" s="79"/>
      <c r="J29" s="79">
        <v>7600</v>
      </c>
    </row>
    <row r="30" spans="1:10" x14ac:dyDescent="0.25">
      <c r="A30" s="93">
        <v>45414</v>
      </c>
      <c r="B30" s="81" t="s">
        <v>195</v>
      </c>
      <c r="C30" s="83" t="s">
        <v>196</v>
      </c>
      <c r="D30" s="83" t="s">
        <v>162</v>
      </c>
      <c r="E30" s="83" t="s">
        <v>197</v>
      </c>
      <c r="F30" s="94">
        <f t="shared" si="0"/>
        <v>91200</v>
      </c>
      <c r="G30" s="79">
        <v>9975</v>
      </c>
      <c r="H30" s="79">
        <v>9975</v>
      </c>
      <c r="I30" s="79"/>
      <c r="J30" s="79">
        <v>71250</v>
      </c>
    </row>
    <row r="31" spans="1:10" x14ac:dyDescent="0.25">
      <c r="A31" s="93">
        <v>45418</v>
      </c>
      <c r="B31" s="81" t="s">
        <v>195</v>
      </c>
      <c r="C31" s="83" t="s">
        <v>196</v>
      </c>
      <c r="D31" s="83" t="s">
        <v>161</v>
      </c>
      <c r="E31" s="83" t="s">
        <v>197</v>
      </c>
      <c r="F31" s="94">
        <f t="shared" si="0"/>
        <v>113280</v>
      </c>
      <c r="G31" s="79">
        <v>12390</v>
      </c>
      <c r="H31" s="79">
        <v>12390</v>
      </c>
      <c r="I31" s="79"/>
      <c r="J31" s="79">
        <v>88500</v>
      </c>
    </row>
    <row r="32" spans="1:10" x14ac:dyDescent="0.25">
      <c r="A32" s="93">
        <v>45418</v>
      </c>
      <c r="B32" s="81" t="s">
        <v>195</v>
      </c>
      <c r="C32" s="83" t="s">
        <v>196</v>
      </c>
      <c r="D32" s="83" t="s">
        <v>160</v>
      </c>
      <c r="E32" s="83" t="s">
        <v>197</v>
      </c>
      <c r="F32" s="94">
        <f t="shared" si="0"/>
        <v>75520</v>
      </c>
      <c r="G32" s="79">
        <v>8260</v>
      </c>
      <c r="H32" s="79">
        <v>8260</v>
      </c>
      <c r="I32" s="79"/>
      <c r="J32" s="79">
        <v>59000</v>
      </c>
    </row>
    <row r="33" spans="1:10" x14ac:dyDescent="0.25">
      <c r="A33" s="93">
        <v>45418</v>
      </c>
      <c r="B33" s="81" t="s">
        <v>195</v>
      </c>
      <c r="C33" s="83" t="s">
        <v>196</v>
      </c>
      <c r="D33" s="83" t="s">
        <v>158</v>
      </c>
      <c r="E33" s="83" t="s">
        <v>197</v>
      </c>
      <c r="F33" s="94">
        <f t="shared" si="0"/>
        <v>113280</v>
      </c>
      <c r="G33" s="79">
        <v>12390</v>
      </c>
      <c r="H33" s="79">
        <v>12390</v>
      </c>
      <c r="I33" s="79"/>
      <c r="J33" s="79">
        <v>88500</v>
      </c>
    </row>
    <row r="34" spans="1:10" x14ac:dyDescent="0.25">
      <c r="A34" s="93">
        <v>45418</v>
      </c>
      <c r="B34" s="81" t="s">
        <v>195</v>
      </c>
      <c r="C34" s="83" t="s">
        <v>196</v>
      </c>
      <c r="D34" s="83" t="s">
        <v>159</v>
      </c>
      <c r="E34" s="83" t="s">
        <v>197</v>
      </c>
      <c r="F34" s="94">
        <f t="shared" si="0"/>
        <v>75520</v>
      </c>
      <c r="G34" s="79">
        <v>8260</v>
      </c>
      <c r="H34" s="79">
        <v>8260</v>
      </c>
      <c r="I34" s="79"/>
      <c r="J34" s="79">
        <v>59000</v>
      </c>
    </row>
    <row r="35" spans="1:10" x14ac:dyDescent="0.25">
      <c r="A35" s="93">
        <v>45422</v>
      </c>
      <c r="B35" s="81" t="s">
        <v>95</v>
      </c>
      <c r="C35" s="83" t="s">
        <v>196</v>
      </c>
      <c r="D35" s="83" t="s">
        <v>156</v>
      </c>
      <c r="E35" s="83" t="s">
        <v>200</v>
      </c>
      <c r="F35" s="94">
        <f t="shared" si="0"/>
        <v>52300</v>
      </c>
      <c r="G35" s="79">
        <v>3988.99</v>
      </c>
      <c r="H35" s="79">
        <v>3988.99</v>
      </c>
      <c r="I35" s="79">
        <v>-0.01</v>
      </c>
      <c r="J35" s="79">
        <v>44322.03</v>
      </c>
    </row>
    <row r="36" spans="1:10" x14ac:dyDescent="0.25">
      <c r="A36" s="93">
        <v>45424</v>
      </c>
      <c r="B36" s="81" t="s">
        <v>103</v>
      </c>
      <c r="C36" s="83" t="s">
        <v>196</v>
      </c>
      <c r="D36" s="83" t="s">
        <v>155</v>
      </c>
      <c r="E36" s="83" t="s">
        <v>213</v>
      </c>
      <c r="F36" s="94">
        <f t="shared" si="0"/>
        <v>39803</v>
      </c>
      <c r="G36" s="79">
        <v>3035.79</v>
      </c>
      <c r="H36" s="79">
        <v>3035.79</v>
      </c>
      <c r="I36" s="79">
        <v>0.42</v>
      </c>
      <c r="J36" s="79">
        <v>33731</v>
      </c>
    </row>
    <row r="37" spans="1:10" x14ac:dyDescent="0.25">
      <c r="A37" s="93">
        <v>45425</v>
      </c>
      <c r="B37" s="81" t="s">
        <v>103</v>
      </c>
      <c r="C37" s="83" t="s">
        <v>196</v>
      </c>
      <c r="D37" s="83" t="s">
        <v>154</v>
      </c>
      <c r="E37" s="83" t="s">
        <v>213</v>
      </c>
      <c r="F37" s="94">
        <f t="shared" si="0"/>
        <v>29172</v>
      </c>
      <c r="G37" s="79">
        <v>2224.98</v>
      </c>
      <c r="H37" s="79">
        <v>2224.98</v>
      </c>
      <c r="I37" s="79">
        <v>0.04</v>
      </c>
      <c r="J37" s="79">
        <v>24722</v>
      </c>
    </row>
    <row r="38" spans="1:10" x14ac:dyDescent="0.25">
      <c r="A38" s="93">
        <v>45426</v>
      </c>
      <c r="B38" s="81" t="s">
        <v>214</v>
      </c>
      <c r="C38" s="83" t="s">
        <v>196</v>
      </c>
      <c r="D38" s="83" t="s">
        <v>153</v>
      </c>
      <c r="E38" s="83" t="s">
        <v>215</v>
      </c>
      <c r="F38" s="94">
        <f t="shared" si="0"/>
        <v>128375</v>
      </c>
      <c r="G38" s="79">
        <v>3056.55</v>
      </c>
      <c r="H38" s="79">
        <v>3056.55</v>
      </c>
      <c r="I38" s="79"/>
      <c r="J38" s="79">
        <v>122261.9</v>
      </c>
    </row>
    <row r="39" spans="1:10" x14ac:dyDescent="0.25">
      <c r="A39" s="93">
        <v>45427</v>
      </c>
      <c r="B39" s="81" t="s">
        <v>108</v>
      </c>
      <c r="C39" s="83" t="s">
        <v>196</v>
      </c>
      <c r="D39" s="83" t="s">
        <v>152</v>
      </c>
      <c r="E39" s="83" t="s">
        <v>206</v>
      </c>
      <c r="F39" s="94">
        <f t="shared" si="0"/>
        <v>36400</v>
      </c>
      <c r="G39" s="79">
        <v>1950</v>
      </c>
      <c r="H39" s="79">
        <v>1950</v>
      </c>
      <c r="I39" s="79"/>
      <c r="J39" s="79">
        <v>32500</v>
      </c>
    </row>
    <row r="40" spans="1:10" x14ac:dyDescent="0.25">
      <c r="A40" s="93">
        <v>45427</v>
      </c>
      <c r="B40" s="81" t="s">
        <v>108</v>
      </c>
      <c r="C40" s="83" t="s">
        <v>196</v>
      </c>
      <c r="D40" s="83" t="s">
        <v>151</v>
      </c>
      <c r="E40" s="83" t="s">
        <v>206</v>
      </c>
      <c r="F40" s="94">
        <f t="shared" si="0"/>
        <v>57670</v>
      </c>
      <c r="G40" s="79">
        <v>1373.1</v>
      </c>
      <c r="H40" s="79">
        <v>1373.1</v>
      </c>
      <c r="I40" s="79">
        <v>-0.2</v>
      </c>
      <c r="J40" s="79">
        <v>54924</v>
      </c>
    </row>
    <row r="41" spans="1:10" x14ac:dyDescent="0.25">
      <c r="A41" s="93">
        <v>45427</v>
      </c>
      <c r="B41" s="81" t="s">
        <v>207</v>
      </c>
      <c r="C41" s="83" t="s">
        <v>196</v>
      </c>
      <c r="D41" s="83" t="s">
        <v>150</v>
      </c>
      <c r="E41" s="83" t="s">
        <v>208</v>
      </c>
      <c r="F41" s="94">
        <f t="shared" si="0"/>
        <v>48720</v>
      </c>
      <c r="G41" s="79">
        <v>1160</v>
      </c>
      <c r="H41" s="79">
        <v>1160</v>
      </c>
      <c r="I41" s="79"/>
      <c r="J41" s="79">
        <v>46400</v>
      </c>
    </row>
    <row r="42" spans="1:10" x14ac:dyDescent="0.25">
      <c r="A42" s="93">
        <v>45428</v>
      </c>
      <c r="B42" s="81" t="s">
        <v>195</v>
      </c>
      <c r="C42" s="83" t="s">
        <v>196</v>
      </c>
      <c r="D42" s="83" t="s">
        <v>148</v>
      </c>
      <c r="E42" s="83" t="s">
        <v>197</v>
      </c>
      <c r="F42" s="94">
        <f t="shared" si="0"/>
        <v>192000</v>
      </c>
      <c r="G42" s="79">
        <v>21000</v>
      </c>
      <c r="H42" s="79">
        <v>21000</v>
      </c>
      <c r="I42" s="79"/>
      <c r="J42" s="79">
        <v>150000</v>
      </c>
    </row>
    <row r="43" spans="1:10" x14ac:dyDescent="0.25">
      <c r="A43" s="93">
        <v>45428</v>
      </c>
      <c r="B43" s="81" t="s">
        <v>201</v>
      </c>
      <c r="C43" s="83" t="s">
        <v>196</v>
      </c>
      <c r="D43" s="83" t="s">
        <v>149</v>
      </c>
      <c r="E43" s="83" t="s">
        <v>202</v>
      </c>
      <c r="F43" s="94">
        <f t="shared" si="0"/>
        <v>95813</v>
      </c>
      <c r="G43" s="79">
        <v>2281.2600000000002</v>
      </c>
      <c r="H43" s="79">
        <v>2281.2600000000002</v>
      </c>
      <c r="I43" s="79">
        <v>-0.02</v>
      </c>
      <c r="J43" s="79">
        <v>91250.5</v>
      </c>
    </row>
    <row r="44" spans="1:10" x14ac:dyDescent="0.25">
      <c r="A44" s="93">
        <v>45432</v>
      </c>
      <c r="B44" s="81" t="s">
        <v>146</v>
      </c>
      <c r="C44" s="83" t="s">
        <v>196</v>
      </c>
      <c r="D44" s="83" t="s">
        <v>147</v>
      </c>
      <c r="E44" s="83" t="s">
        <v>79</v>
      </c>
      <c r="F44" s="94">
        <f t="shared" si="0"/>
        <v>93000</v>
      </c>
      <c r="G44" s="79"/>
      <c r="H44" s="79"/>
      <c r="I44" s="79"/>
      <c r="J44" s="79">
        <v>93000</v>
      </c>
    </row>
    <row r="45" spans="1:10" x14ac:dyDescent="0.25">
      <c r="A45" s="93">
        <v>45432</v>
      </c>
      <c r="B45" s="81" t="s">
        <v>203</v>
      </c>
      <c r="C45" s="83" t="s">
        <v>196</v>
      </c>
      <c r="D45" s="83" t="s">
        <v>219</v>
      </c>
      <c r="E45" s="83" t="s">
        <v>205</v>
      </c>
      <c r="F45" s="94">
        <f t="shared" si="0"/>
        <v>30600</v>
      </c>
      <c r="G45" s="79">
        <v>2333.87</v>
      </c>
      <c r="H45" s="79">
        <v>2333.87</v>
      </c>
      <c r="I45" s="79">
        <v>0.42</v>
      </c>
      <c r="J45" s="79">
        <v>25931.84</v>
      </c>
    </row>
    <row r="46" spans="1:10" x14ac:dyDescent="0.25">
      <c r="A46" s="93">
        <v>45432</v>
      </c>
      <c r="B46" s="81" t="s">
        <v>203</v>
      </c>
      <c r="C46" s="83" t="s">
        <v>196</v>
      </c>
      <c r="D46" s="83" t="s">
        <v>220</v>
      </c>
      <c r="E46" s="83" t="s">
        <v>205</v>
      </c>
      <c r="F46" s="94">
        <f t="shared" si="0"/>
        <v>36239</v>
      </c>
      <c r="G46" s="79">
        <v>2764.03</v>
      </c>
      <c r="H46" s="79">
        <v>2764.03</v>
      </c>
      <c r="I46" s="79">
        <v>-0.4</v>
      </c>
      <c r="J46" s="79">
        <v>30711.34</v>
      </c>
    </row>
    <row r="47" spans="1:10" x14ac:dyDescent="0.25">
      <c r="A47" s="93">
        <v>45435</v>
      </c>
      <c r="B47" s="81" t="s">
        <v>105</v>
      </c>
      <c r="C47" s="83" t="s">
        <v>196</v>
      </c>
      <c r="D47" s="83" t="s">
        <v>145</v>
      </c>
      <c r="E47" s="83" t="s">
        <v>211</v>
      </c>
      <c r="F47" s="94">
        <f t="shared" si="0"/>
        <v>1625692</v>
      </c>
      <c r="G47" s="79">
        <v>123993.45</v>
      </c>
      <c r="H47" s="79">
        <v>123993.45</v>
      </c>
      <c r="I47" s="79">
        <v>0.1</v>
      </c>
      <c r="J47" s="79">
        <v>1377705</v>
      </c>
    </row>
    <row r="48" spans="1:10" x14ac:dyDescent="0.25">
      <c r="A48" s="93">
        <v>45435</v>
      </c>
      <c r="B48" s="81" t="s">
        <v>221</v>
      </c>
      <c r="C48" s="83" t="s">
        <v>196</v>
      </c>
      <c r="D48" s="83" t="s">
        <v>144</v>
      </c>
      <c r="E48" s="83" t="s">
        <v>222</v>
      </c>
      <c r="F48" s="94">
        <f t="shared" si="0"/>
        <v>5619</v>
      </c>
      <c r="G48" s="79">
        <v>428.55</v>
      </c>
      <c r="H48" s="79">
        <v>428.55</v>
      </c>
      <c r="I48" s="79">
        <v>0.28000000000000003</v>
      </c>
      <c r="J48" s="79">
        <v>4761.62</v>
      </c>
    </row>
    <row r="49" spans="1:10" x14ac:dyDescent="0.25">
      <c r="A49" s="93">
        <v>45439</v>
      </c>
      <c r="B49" s="81" t="s">
        <v>214</v>
      </c>
      <c r="C49" s="83" t="s">
        <v>196</v>
      </c>
      <c r="D49" s="83" t="s">
        <v>223</v>
      </c>
      <c r="E49" s="83" t="s">
        <v>215</v>
      </c>
      <c r="F49" s="94">
        <f t="shared" si="0"/>
        <v>128375</v>
      </c>
      <c r="G49" s="79">
        <v>3056.55</v>
      </c>
      <c r="H49" s="79">
        <v>3056.55</v>
      </c>
      <c r="I49" s="79"/>
      <c r="J49" s="79">
        <v>122261.9</v>
      </c>
    </row>
    <row r="50" spans="1:10" x14ac:dyDescent="0.25">
      <c r="A50" s="93">
        <v>45439</v>
      </c>
      <c r="B50" s="81" t="s">
        <v>214</v>
      </c>
      <c r="C50" s="83" t="s">
        <v>196</v>
      </c>
      <c r="D50" s="83" t="s">
        <v>143</v>
      </c>
      <c r="E50" s="83" t="s">
        <v>215</v>
      </c>
      <c r="F50" s="94">
        <f t="shared" si="0"/>
        <v>128375</v>
      </c>
      <c r="G50" s="79">
        <v>3056.55</v>
      </c>
      <c r="H50" s="79">
        <v>3056.55</v>
      </c>
      <c r="I50" s="79"/>
      <c r="J50" s="79">
        <v>122261.9</v>
      </c>
    </row>
    <row r="51" spans="1:10" x14ac:dyDescent="0.25">
      <c r="A51" s="93">
        <v>45440</v>
      </c>
      <c r="B51" s="81" t="s">
        <v>224</v>
      </c>
      <c r="C51" s="83" t="s">
        <v>196</v>
      </c>
      <c r="D51" s="83" t="s">
        <v>140</v>
      </c>
      <c r="E51" s="83" t="s">
        <v>225</v>
      </c>
      <c r="F51" s="94">
        <f t="shared" si="0"/>
        <v>30798</v>
      </c>
      <c r="G51" s="79">
        <v>2349</v>
      </c>
      <c r="H51" s="79">
        <v>2349</v>
      </c>
      <c r="I51" s="79"/>
      <c r="J51" s="79">
        <v>26100</v>
      </c>
    </row>
    <row r="52" spans="1:10" x14ac:dyDescent="0.25">
      <c r="A52" s="93">
        <v>45440</v>
      </c>
      <c r="B52" s="81" t="s">
        <v>224</v>
      </c>
      <c r="C52" s="83" t="s">
        <v>196</v>
      </c>
      <c r="D52" s="83" t="s">
        <v>141</v>
      </c>
      <c r="E52" s="83" t="s">
        <v>225</v>
      </c>
      <c r="F52" s="94">
        <f t="shared" si="0"/>
        <v>30798</v>
      </c>
      <c r="G52" s="79">
        <v>2349</v>
      </c>
      <c r="H52" s="79">
        <v>2349</v>
      </c>
      <c r="I52" s="79"/>
      <c r="J52" s="79">
        <v>26100</v>
      </c>
    </row>
    <row r="53" spans="1:10" x14ac:dyDescent="0.25">
      <c r="A53" s="93">
        <v>45440</v>
      </c>
      <c r="B53" s="81" t="s">
        <v>226</v>
      </c>
      <c r="C53" s="83" t="s">
        <v>196</v>
      </c>
      <c r="D53" s="83" t="s">
        <v>142</v>
      </c>
      <c r="E53" s="83" t="s">
        <v>227</v>
      </c>
      <c r="F53" s="94">
        <f t="shared" si="0"/>
        <v>126798</v>
      </c>
      <c r="G53" s="79">
        <v>6792.75</v>
      </c>
      <c r="H53" s="79">
        <v>6792.75</v>
      </c>
      <c r="I53" s="79"/>
      <c r="J53" s="79">
        <v>113212.5</v>
      </c>
    </row>
    <row r="54" spans="1:10" x14ac:dyDescent="0.25">
      <c r="A54" s="93">
        <v>45441</v>
      </c>
      <c r="B54" s="81" t="s">
        <v>105</v>
      </c>
      <c r="C54" s="83" t="s">
        <v>196</v>
      </c>
      <c r="D54" s="83" t="s">
        <v>157</v>
      </c>
      <c r="E54" s="83" t="s">
        <v>211</v>
      </c>
      <c r="F54" s="94">
        <f t="shared" si="0"/>
        <v>93810</v>
      </c>
      <c r="G54" s="79">
        <v>7155</v>
      </c>
      <c r="H54" s="79">
        <v>7155</v>
      </c>
      <c r="I54" s="79"/>
      <c r="J54" s="79">
        <v>79500</v>
      </c>
    </row>
    <row r="55" spans="1:10" x14ac:dyDescent="0.25">
      <c r="A55" s="93">
        <v>45441</v>
      </c>
      <c r="B55" s="81" t="s">
        <v>216</v>
      </c>
      <c r="C55" s="83" t="s">
        <v>196</v>
      </c>
      <c r="D55" s="83" t="s">
        <v>135</v>
      </c>
      <c r="E55" s="83" t="s">
        <v>79</v>
      </c>
      <c r="F55" s="94">
        <f t="shared" si="0"/>
        <v>90720</v>
      </c>
      <c r="G55" s="79"/>
      <c r="H55" s="79"/>
      <c r="I55" s="79"/>
      <c r="J55" s="79">
        <v>90720</v>
      </c>
    </row>
    <row r="56" spans="1:10" x14ac:dyDescent="0.25">
      <c r="A56" s="93">
        <v>45441</v>
      </c>
      <c r="B56" s="81" t="s">
        <v>203</v>
      </c>
      <c r="C56" s="83" t="s">
        <v>196</v>
      </c>
      <c r="D56" s="83" t="s">
        <v>228</v>
      </c>
      <c r="E56" s="83" t="s">
        <v>205</v>
      </c>
      <c r="F56" s="94">
        <f t="shared" si="0"/>
        <v>3422</v>
      </c>
      <c r="G56" s="79">
        <v>260.98</v>
      </c>
      <c r="H56" s="79">
        <v>260.98</v>
      </c>
      <c r="I56" s="79">
        <v>0.24</v>
      </c>
      <c r="J56" s="79">
        <v>2899.8</v>
      </c>
    </row>
    <row r="57" spans="1:10" x14ac:dyDescent="0.25">
      <c r="A57" s="93">
        <v>45441</v>
      </c>
      <c r="B57" s="81" t="s">
        <v>203</v>
      </c>
      <c r="C57" s="83" t="s">
        <v>196</v>
      </c>
      <c r="D57" s="83" t="s">
        <v>229</v>
      </c>
      <c r="E57" s="83" t="s">
        <v>205</v>
      </c>
      <c r="F57" s="94">
        <f t="shared" si="0"/>
        <v>2218</v>
      </c>
      <c r="G57" s="79">
        <v>169.2</v>
      </c>
      <c r="H57" s="79">
        <v>169.2</v>
      </c>
      <c r="I57" s="79">
        <v>-0.4</v>
      </c>
      <c r="J57" s="79">
        <v>1880</v>
      </c>
    </row>
    <row r="58" spans="1:10" x14ac:dyDescent="0.25">
      <c r="A58" s="93">
        <v>45443</v>
      </c>
      <c r="B58" s="81" t="s">
        <v>138</v>
      </c>
      <c r="C58" s="83" t="s">
        <v>196</v>
      </c>
      <c r="D58" s="83" t="s">
        <v>139</v>
      </c>
      <c r="E58" s="83" t="s">
        <v>230</v>
      </c>
      <c r="F58" s="94">
        <f t="shared" si="0"/>
        <v>1603467</v>
      </c>
      <c r="G58" s="79">
        <v>122298.3</v>
      </c>
      <c r="H58" s="79">
        <v>122298.3</v>
      </c>
      <c r="I58" s="79">
        <v>0.4</v>
      </c>
      <c r="J58" s="79">
        <v>1358870</v>
      </c>
    </row>
    <row r="59" spans="1:10" x14ac:dyDescent="0.25">
      <c r="A59" s="93">
        <v>45443</v>
      </c>
      <c r="B59" s="81" t="s">
        <v>96</v>
      </c>
      <c r="C59" s="83" t="s">
        <v>196</v>
      </c>
      <c r="D59" s="83" t="s">
        <v>132</v>
      </c>
      <c r="E59" s="83" t="s">
        <v>217</v>
      </c>
      <c r="F59" s="94">
        <f t="shared" si="0"/>
        <v>24091</v>
      </c>
      <c r="G59" s="79">
        <v>573.6</v>
      </c>
      <c r="H59" s="79">
        <v>573.6</v>
      </c>
      <c r="I59" s="79">
        <v>-0.2</v>
      </c>
      <c r="J59" s="79">
        <v>22944</v>
      </c>
    </row>
    <row r="60" spans="1:10" x14ac:dyDescent="0.25">
      <c r="A60" s="93">
        <v>45443</v>
      </c>
      <c r="B60" s="81" t="s">
        <v>201</v>
      </c>
      <c r="C60" s="83" t="s">
        <v>196</v>
      </c>
      <c r="D60" s="83" t="s">
        <v>136</v>
      </c>
      <c r="E60" s="83" t="s">
        <v>202</v>
      </c>
      <c r="F60" s="94">
        <f t="shared" si="0"/>
        <v>55716</v>
      </c>
      <c r="G60" s="79">
        <v>1326.58</v>
      </c>
      <c r="H60" s="79">
        <v>1326.58</v>
      </c>
      <c r="I60" s="79">
        <v>-0.16</v>
      </c>
      <c r="J60" s="79">
        <v>53063</v>
      </c>
    </row>
    <row r="61" spans="1:10" x14ac:dyDescent="0.25">
      <c r="A61" s="93">
        <v>45443</v>
      </c>
      <c r="B61" s="81" t="s">
        <v>201</v>
      </c>
      <c r="C61" s="83" t="s">
        <v>196</v>
      </c>
      <c r="D61" s="83" t="s">
        <v>137</v>
      </c>
      <c r="E61" s="83" t="s">
        <v>202</v>
      </c>
      <c r="F61" s="94">
        <f t="shared" si="0"/>
        <v>49350</v>
      </c>
      <c r="G61" s="79">
        <v>1175</v>
      </c>
      <c r="H61" s="79">
        <v>1175</v>
      </c>
      <c r="I61" s="79"/>
      <c r="J61" s="79">
        <v>47000</v>
      </c>
    </row>
    <row r="62" spans="1:10" x14ac:dyDescent="0.25">
      <c r="A62" s="93">
        <v>45443</v>
      </c>
      <c r="B62" s="81" t="s">
        <v>108</v>
      </c>
      <c r="C62" s="83" t="s">
        <v>196</v>
      </c>
      <c r="D62" s="83" t="s">
        <v>134</v>
      </c>
      <c r="E62" s="83" t="s">
        <v>206</v>
      </c>
      <c r="F62" s="94">
        <f t="shared" si="0"/>
        <v>43873</v>
      </c>
      <c r="G62" s="79">
        <v>1044.5999999999999</v>
      </c>
      <c r="H62" s="79">
        <v>1044.5999999999999</v>
      </c>
      <c r="I62" s="79">
        <v>-0.2</v>
      </c>
      <c r="J62" s="79">
        <v>41784</v>
      </c>
    </row>
    <row r="63" spans="1:10" x14ac:dyDescent="0.25">
      <c r="A63" s="93">
        <v>45444</v>
      </c>
      <c r="B63" s="81" t="s">
        <v>203</v>
      </c>
      <c r="C63" s="83" t="s">
        <v>196</v>
      </c>
      <c r="D63" s="83" t="s">
        <v>231</v>
      </c>
      <c r="E63" s="83" t="s">
        <v>205</v>
      </c>
      <c r="F63" s="94">
        <f t="shared" si="0"/>
        <v>22190</v>
      </c>
      <c r="G63" s="79">
        <v>1692.45</v>
      </c>
      <c r="H63" s="79">
        <v>1692.45</v>
      </c>
      <c r="I63" s="79">
        <v>0.1</v>
      </c>
      <c r="J63" s="79">
        <v>18805</v>
      </c>
    </row>
    <row r="64" spans="1:10" x14ac:dyDescent="0.25">
      <c r="A64" s="93">
        <v>45447</v>
      </c>
      <c r="B64" s="81" t="s">
        <v>176</v>
      </c>
      <c r="C64" s="83" t="s">
        <v>196</v>
      </c>
      <c r="D64" s="83" t="s">
        <v>177</v>
      </c>
      <c r="E64" s="83" t="s">
        <v>232</v>
      </c>
      <c r="F64" s="94">
        <f t="shared" si="0"/>
        <v>1590109</v>
      </c>
      <c r="G64" s="79">
        <v>121279.5</v>
      </c>
      <c r="H64" s="79">
        <v>121279.5</v>
      </c>
      <c r="I64" s="79">
        <v>7.0000000000000007E-2</v>
      </c>
      <c r="J64" s="79">
        <v>1347549.93</v>
      </c>
    </row>
    <row r="65" spans="1:10" x14ac:dyDescent="0.25">
      <c r="A65" s="93">
        <v>45449</v>
      </c>
      <c r="B65" s="81" t="s">
        <v>233</v>
      </c>
      <c r="C65" s="83" t="s">
        <v>196</v>
      </c>
      <c r="D65" s="83" t="s">
        <v>178</v>
      </c>
      <c r="E65" s="83" t="s">
        <v>79</v>
      </c>
      <c r="F65" s="94">
        <f t="shared" si="0"/>
        <v>264600</v>
      </c>
      <c r="G65" s="79"/>
      <c r="H65" s="79"/>
      <c r="I65" s="79"/>
      <c r="J65" s="79">
        <v>264600</v>
      </c>
    </row>
    <row r="66" spans="1:10" x14ac:dyDescent="0.25">
      <c r="A66" s="93">
        <v>45449</v>
      </c>
      <c r="B66" s="81" t="s">
        <v>203</v>
      </c>
      <c r="C66" s="83" t="s">
        <v>196</v>
      </c>
      <c r="D66" s="83" t="s">
        <v>234</v>
      </c>
      <c r="E66" s="83" t="s">
        <v>205</v>
      </c>
      <c r="F66" s="94">
        <f t="shared" si="0"/>
        <v>93803</v>
      </c>
      <c r="G66" s="79">
        <v>7154.46</v>
      </c>
      <c r="H66" s="79">
        <v>7154.46</v>
      </c>
      <c r="I66" s="79">
        <v>0.08</v>
      </c>
      <c r="J66" s="79">
        <v>79494</v>
      </c>
    </row>
    <row r="67" spans="1:10" x14ac:dyDescent="0.25">
      <c r="A67" s="93">
        <v>45450</v>
      </c>
      <c r="B67" s="81" t="s">
        <v>195</v>
      </c>
      <c r="C67" s="83" t="s">
        <v>196</v>
      </c>
      <c r="D67" s="83" t="s">
        <v>179</v>
      </c>
      <c r="E67" s="83" t="s">
        <v>197</v>
      </c>
      <c r="F67" s="94">
        <f t="shared" ref="F67:F130" si="1">SUM(G67:M67)</f>
        <v>94400</v>
      </c>
      <c r="G67" s="79">
        <v>10325</v>
      </c>
      <c r="H67" s="79">
        <v>10325</v>
      </c>
      <c r="I67" s="79"/>
      <c r="J67" s="79">
        <v>73750</v>
      </c>
    </row>
    <row r="68" spans="1:10" x14ac:dyDescent="0.25">
      <c r="A68" s="93">
        <v>45453</v>
      </c>
      <c r="B68" s="81" t="s">
        <v>176</v>
      </c>
      <c r="C68" s="83" t="s">
        <v>196</v>
      </c>
      <c r="D68" s="83" t="s">
        <v>235</v>
      </c>
      <c r="E68" s="83" t="s">
        <v>232</v>
      </c>
      <c r="F68" s="94">
        <f t="shared" si="1"/>
        <v>1279672</v>
      </c>
      <c r="G68" s="79">
        <v>97602.12</v>
      </c>
      <c r="H68" s="79">
        <v>97602.12</v>
      </c>
      <c r="I68" s="79">
        <v>-0.24</v>
      </c>
      <c r="J68" s="79">
        <v>1084468</v>
      </c>
    </row>
    <row r="69" spans="1:10" x14ac:dyDescent="0.25">
      <c r="A69" s="93">
        <v>45453</v>
      </c>
      <c r="B69" s="81" t="s">
        <v>203</v>
      </c>
      <c r="C69" s="83" t="s">
        <v>196</v>
      </c>
      <c r="D69" s="83" t="s">
        <v>236</v>
      </c>
      <c r="E69" s="83" t="s">
        <v>205</v>
      </c>
      <c r="F69" s="94">
        <f t="shared" si="1"/>
        <v>31154</v>
      </c>
      <c r="G69" s="79">
        <v>2334.86</v>
      </c>
      <c r="H69" s="79">
        <v>2334.86</v>
      </c>
      <c r="I69" s="79">
        <v>-0.22</v>
      </c>
      <c r="J69" s="79">
        <v>26484.5</v>
      </c>
    </row>
    <row r="70" spans="1:10" x14ac:dyDescent="0.25">
      <c r="A70" s="93">
        <v>45453</v>
      </c>
      <c r="B70" s="81" t="s">
        <v>203</v>
      </c>
      <c r="C70" s="83" t="s">
        <v>196</v>
      </c>
      <c r="D70" s="83" t="s">
        <v>237</v>
      </c>
      <c r="E70" s="83" t="s">
        <v>205</v>
      </c>
      <c r="F70" s="94">
        <f t="shared" si="1"/>
        <v>9324</v>
      </c>
      <c r="G70" s="79">
        <v>711.18</v>
      </c>
      <c r="H70" s="79">
        <v>711.18</v>
      </c>
      <c r="I70" s="79">
        <v>-0.36</v>
      </c>
      <c r="J70" s="79">
        <v>7902</v>
      </c>
    </row>
    <row r="71" spans="1:10" x14ac:dyDescent="0.25">
      <c r="A71" s="93">
        <v>45453</v>
      </c>
      <c r="B71" s="81" t="s">
        <v>92</v>
      </c>
      <c r="C71" s="83" t="s">
        <v>196</v>
      </c>
      <c r="D71" s="83" t="s">
        <v>133</v>
      </c>
      <c r="E71" s="83" t="s">
        <v>79</v>
      </c>
      <c r="F71" s="94">
        <f t="shared" si="1"/>
        <v>29050</v>
      </c>
      <c r="G71" s="79"/>
      <c r="H71" s="79"/>
      <c r="I71" s="79"/>
      <c r="J71" s="79">
        <v>29050</v>
      </c>
    </row>
    <row r="72" spans="1:10" x14ac:dyDescent="0.25">
      <c r="A72" s="93">
        <v>45453</v>
      </c>
      <c r="B72" s="81" t="s">
        <v>92</v>
      </c>
      <c r="C72" s="83" t="s">
        <v>196</v>
      </c>
      <c r="D72" s="83" t="s">
        <v>238</v>
      </c>
      <c r="E72" s="83" t="s">
        <v>79</v>
      </c>
      <c r="F72" s="94">
        <f t="shared" si="1"/>
        <v>51750</v>
      </c>
      <c r="G72" s="79"/>
      <c r="H72" s="79"/>
      <c r="I72" s="79"/>
      <c r="J72" s="79">
        <v>51750</v>
      </c>
    </row>
    <row r="73" spans="1:10" x14ac:dyDescent="0.25">
      <c r="A73" s="93">
        <v>45454</v>
      </c>
      <c r="B73" s="81" t="s">
        <v>233</v>
      </c>
      <c r="C73" s="83" t="s">
        <v>196</v>
      </c>
      <c r="D73" s="83" t="s">
        <v>86</v>
      </c>
      <c r="E73" s="83" t="s">
        <v>79</v>
      </c>
      <c r="F73" s="94">
        <f t="shared" si="1"/>
        <v>220500</v>
      </c>
      <c r="G73" s="79"/>
      <c r="H73" s="79"/>
      <c r="I73" s="79"/>
      <c r="J73" s="79">
        <v>220500</v>
      </c>
    </row>
    <row r="74" spans="1:10" x14ac:dyDescent="0.25">
      <c r="A74" s="93">
        <v>45455</v>
      </c>
      <c r="B74" s="81" t="s">
        <v>203</v>
      </c>
      <c r="C74" s="83" t="s">
        <v>196</v>
      </c>
      <c r="D74" s="83" t="s">
        <v>239</v>
      </c>
      <c r="E74" s="83" t="s">
        <v>205</v>
      </c>
      <c r="F74" s="94">
        <f t="shared" si="1"/>
        <v>76646</v>
      </c>
      <c r="G74" s="79">
        <v>5845.87</v>
      </c>
      <c r="H74" s="79">
        <v>5845.87</v>
      </c>
      <c r="I74" s="79">
        <v>0.16</v>
      </c>
      <c r="J74" s="79">
        <v>64954.1</v>
      </c>
    </row>
    <row r="75" spans="1:10" x14ac:dyDescent="0.25">
      <c r="A75" s="93">
        <v>45455</v>
      </c>
      <c r="B75" s="81" t="s">
        <v>195</v>
      </c>
      <c r="C75" s="83" t="s">
        <v>196</v>
      </c>
      <c r="D75" s="83" t="s">
        <v>240</v>
      </c>
      <c r="E75" s="83" t="s">
        <v>197</v>
      </c>
      <c r="F75" s="94">
        <f t="shared" si="1"/>
        <v>88000</v>
      </c>
      <c r="G75" s="79">
        <v>9625</v>
      </c>
      <c r="H75" s="79">
        <v>9625</v>
      </c>
      <c r="I75" s="79"/>
      <c r="J75" s="79">
        <v>68750</v>
      </c>
    </row>
    <row r="76" spans="1:10" x14ac:dyDescent="0.25">
      <c r="A76" s="93">
        <v>45457</v>
      </c>
      <c r="B76" s="81" t="s">
        <v>95</v>
      </c>
      <c r="C76" s="83" t="s">
        <v>196</v>
      </c>
      <c r="D76" s="83" t="s">
        <v>241</v>
      </c>
      <c r="E76" s="83" t="s">
        <v>200</v>
      </c>
      <c r="F76" s="94">
        <f t="shared" si="1"/>
        <v>88800</v>
      </c>
      <c r="G76" s="79">
        <v>9712.5</v>
      </c>
      <c r="H76" s="79">
        <v>9712.5</v>
      </c>
      <c r="I76" s="79"/>
      <c r="J76" s="79">
        <v>69375</v>
      </c>
    </row>
    <row r="77" spans="1:10" x14ac:dyDescent="0.25">
      <c r="A77" s="93">
        <v>45457</v>
      </c>
      <c r="B77" s="81" t="s">
        <v>95</v>
      </c>
      <c r="C77" s="83" t="s">
        <v>196</v>
      </c>
      <c r="D77" s="83" t="s">
        <v>242</v>
      </c>
      <c r="E77" s="83" t="s">
        <v>200</v>
      </c>
      <c r="F77" s="94">
        <f t="shared" si="1"/>
        <v>88800</v>
      </c>
      <c r="G77" s="79">
        <v>9712.5</v>
      </c>
      <c r="H77" s="79">
        <v>9712.5</v>
      </c>
      <c r="I77" s="79"/>
      <c r="J77" s="79">
        <v>69375</v>
      </c>
    </row>
    <row r="78" spans="1:10" x14ac:dyDescent="0.25">
      <c r="A78" s="93">
        <v>45458</v>
      </c>
      <c r="B78" s="81" t="s">
        <v>176</v>
      </c>
      <c r="C78" s="83" t="s">
        <v>196</v>
      </c>
      <c r="D78" s="83" t="s">
        <v>243</v>
      </c>
      <c r="E78" s="83" t="s">
        <v>232</v>
      </c>
      <c r="F78" s="94">
        <f t="shared" si="1"/>
        <v>1266795</v>
      </c>
      <c r="G78" s="79">
        <v>96619.95</v>
      </c>
      <c r="H78" s="79">
        <v>96619.95</v>
      </c>
      <c r="I78" s="79">
        <v>0.1</v>
      </c>
      <c r="J78" s="79">
        <v>1073555</v>
      </c>
    </row>
    <row r="79" spans="1:10" x14ac:dyDescent="0.25">
      <c r="A79" s="93">
        <v>45458</v>
      </c>
      <c r="B79" s="81" t="s">
        <v>195</v>
      </c>
      <c r="C79" s="83" t="s">
        <v>196</v>
      </c>
      <c r="D79" s="83" t="s">
        <v>244</v>
      </c>
      <c r="E79" s="83" t="s">
        <v>197</v>
      </c>
      <c r="F79" s="94">
        <f t="shared" si="1"/>
        <v>94400</v>
      </c>
      <c r="G79" s="79">
        <v>10325</v>
      </c>
      <c r="H79" s="79">
        <v>10325</v>
      </c>
      <c r="I79" s="79"/>
      <c r="J79" s="79">
        <v>73750</v>
      </c>
    </row>
    <row r="80" spans="1:10" x14ac:dyDescent="0.25">
      <c r="A80" s="93">
        <v>45458</v>
      </c>
      <c r="B80" s="81" t="s">
        <v>195</v>
      </c>
      <c r="C80" s="83" t="s">
        <v>196</v>
      </c>
      <c r="D80" s="83" t="s">
        <v>245</v>
      </c>
      <c r="E80" s="83" t="s">
        <v>197</v>
      </c>
      <c r="F80" s="94">
        <f t="shared" si="1"/>
        <v>94400</v>
      </c>
      <c r="G80" s="79">
        <v>10325</v>
      </c>
      <c r="H80" s="79">
        <v>10325</v>
      </c>
      <c r="I80" s="79"/>
      <c r="J80" s="79">
        <v>73750</v>
      </c>
    </row>
    <row r="81" spans="1:10" x14ac:dyDescent="0.25">
      <c r="A81" s="93">
        <v>45458</v>
      </c>
      <c r="B81" s="81" t="s">
        <v>203</v>
      </c>
      <c r="C81" s="83" t="s">
        <v>196</v>
      </c>
      <c r="D81" s="83" t="s">
        <v>246</v>
      </c>
      <c r="E81" s="83" t="s">
        <v>205</v>
      </c>
      <c r="F81" s="94">
        <f t="shared" si="1"/>
        <v>21433</v>
      </c>
      <c r="G81" s="79">
        <v>1634.72</v>
      </c>
      <c r="H81" s="79">
        <v>1634.72</v>
      </c>
      <c r="I81" s="79">
        <v>0.06</v>
      </c>
      <c r="J81" s="79">
        <v>18163.5</v>
      </c>
    </row>
    <row r="82" spans="1:10" x14ac:dyDescent="0.25">
      <c r="A82" s="93">
        <v>45458</v>
      </c>
      <c r="B82" s="81" t="s">
        <v>207</v>
      </c>
      <c r="C82" s="83" t="s">
        <v>196</v>
      </c>
      <c r="D82" s="83" t="s">
        <v>247</v>
      </c>
      <c r="E82" s="83" t="s">
        <v>208</v>
      </c>
      <c r="F82" s="94">
        <f t="shared" si="1"/>
        <v>67200</v>
      </c>
      <c r="G82" s="79">
        <v>1600</v>
      </c>
      <c r="H82" s="79">
        <v>1600</v>
      </c>
      <c r="I82" s="79"/>
      <c r="J82" s="79">
        <v>64000</v>
      </c>
    </row>
    <row r="83" spans="1:10" x14ac:dyDescent="0.25">
      <c r="A83" s="93">
        <v>45458</v>
      </c>
      <c r="B83" s="81" t="s">
        <v>108</v>
      </c>
      <c r="C83" s="83" t="s">
        <v>196</v>
      </c>
      <c r="D83" s="83" t="s">
        <v>248</v>
      </c>
      <c r="E83" s="83" t="s">
        <v>206</v>
      </c>
      <c r="F83" s="94">
        <f t="shared" si="1"/>
        <v>88946</v>
      </c>
      <c r="G83" s="79">
        <v>2117.7600000000002</v>
      </c>
      <c r="H83" s="79">
        <v>2117.7600000000002</v>
      </c>
      <c r="I83" s="79">
        <v>0.48</v>
      </c>
      <c r="J83" s="79">
        <v>84710</v>
      </c>
    </row>
    <row r="84" spans="1:10" x14ac:dyDescent="0.25">
      <c r="A84" s="93">
        <v>45459</v>
      </c>
      <c r="B84" s="81" t="s">
        <v>95</v>
      </c>
      <c r="C84" s="83" t="s">
        <v>196</v>
      </c>
      <c r="D84" s="83" t="s">
        <v>249</v>
      </c>
      <c r="E84" s="83" t="s">
        <v>200</v>
      </c>
      <c r="F84" s="94">
        <f t="shared" si="1"/>
        <v>88800</v>
      </c>
      <c r="G84" s="79">
        <v>9712.5</v>
      </c>
      <c r="H84" s="79">
        <v>9712.5</v>
      </c>
      <c r="I84" s="79"/>
      <c r="J84" s="79">
        <v>69375</v>
      </c>
    </row>
    <row r="85" spans="1:10" x14ac:dyDescent="0.25">
      <c r="A85" s="93">
        <v>45459</v>
      </c>
      <c r="B85" s="81" t="s">
        <v>95</v>
      </c>
      <c r="C85" s="83" t="s">
        <v>196</v>
      </c>
      <c r="D85" s="83" t="s">
        <v>250</v>
      </c>
      <c r="E85" s="83" t="s">
        <v>200</v>
      </c>
      <c r="F85" s="94">
        <f t="shared" si="1"/>
        <v>88800</v>
      </c>
      <c r="G85" s="79">
        <v>9712.5</v>
      </c>
      <c r="H85" s="79">
        <v>9712.5</v>
      </c>
      <c r="I85" s="79"/>
      <c r="J85" s="79">
        <v>69375</v>
      </c>
    </row>
    <row r="86" spans="1:10" x14ac:dyDescent="0.25">
      <c r="A86" s="93">
        <v>45460</v>
      </c>
      <c r="B86" s="81" t="s">
        <v>95</v>
      </c>
      <c r="C86" s="83" t="s">
        <v>196</v>
      </c>
      <c r="D86" s="83" t="s">
        <v>251</v>
      </c>
      <c r="E86" s="83" t="s">
        <v>200</v>
      </c>
      <c r="F86" s="94">
        <f t="shared" si="1"/>
        <v>88800</v>
      </c>
      <c r="G86" s="79">
        <v>9712.5</v>
      </c>
      <c r="H86" s="79">
        <v>9712.5</v>
      </c>
      <c r="I86" s="79"/>
      <c r="J86" s="79">
        <v>69375</v>
      </c>
    </row>
    <row r="87" spans="1:10" x14ac:dyDescent="0.25">
      <c r="A87" s="93">
        <v>45460</v>
      </c>
      <c r="B87" s="81" t="s">
        <v>95</v>
      </c>
      <c r="C87" s="83" t="s">
        <v>196</v>
      </c>
      <c r="D87" s="83" t="s">
        <v>252</v>
      </c>
      <c r="E87" s="83" t="s">
        <v>200</v>
      </c>
      <c r="F87" s="94">
        <f t="shared" si="1"/>
        <v>18040</v>
      </c>
      <c r="G87" s="79">
        <v>1375.92</v>
      </c>
      <c r="H87" s="79">
        <v>1375.92</v>
      </c>
      <c r="I87" s="79">
        <v>0.03</v>
      </c>
      <c r="J87" s="79">
        <v>15288.13</v>
      </c>
    </row>
    <row r="88" spans="1:10" x14ac:dyDescent="0.25">
      <c r="A88" s="93">
        <v>45461</v>
      </c>
      <c r="B88" s="81" t="s">
        <v>176</v>
      </c>
      <c r="C88" s="83" t="s">
        <v>196</v>
      </c>
      <c r="D88" s="83" t="s">
        <v>253</v>
      </c>
      <c r="E88" s="83" t="s">
        <v>232</v>
      </c>
      <c r="F88" s="94">
        <f t="shared" si="1"/>
        <v>778977</v>
      </c>
      <c r="G88" s="79">
        <v>59413.5</v>
      </c>
      <c r="H88" s="79">
        <v>59413.5</v>
      </c>
      <c r="I88" s="79"/>
      <c r="J88" s="79">
        <v>660150</v>
      </c>
    </row>
    <row r="89" spans="1:10" x14ac:dyDescent="0.25">
      <c r="A89" s="93">
        <v>45461</v>
      </c>
      <c r="B89" s="81" t="s">
        <v>203</v>
      </c>
      <c r="C89" s="83" t="s">
        <v>196</v>
      </c>
      <c r="D89" s="83" t="s">
        <v>254</v>
      </c>
      <c r="E89" s="83" t="s">
        <v>205</v>
      </c>
      <c r="F89" s="94">
        <f t="shared" si="1"/>
        <v>10856</v>
      </c>
      <c r="G89" s="79">
        <v>828</v>
      </c>
      <c r="H89" s="79">
        <v>828</v>
      </c>
      <c r="I89" s="79"/>
      <c r="J89" s="79">
        <v>9200</v>
      </c>
    </row>
    <row r="90" spans="1:10" x14ac:dyDescent="0.25">
      <c r="A90" s="93">
        <v>45462</v>
      </c>
      <c r="B90" s="81" t="s">
        <v>95</v>
      </c>
      <c r="C90" s="83" t="s">
        <v>196</v>
      </c>
      <c r="D90" s="83" t="s">
        <v>255</v>
      </c>
      <c r="E90" s="83" t="s">
        <v>200</v>
      </c>
      <c r="F90" s="94">
        <f t="shared" si="1"/>
        <v>56000</v>
      </c>
      <c r="G90" s="79">
        <v>6125</v>
      </c>
      <c r="H90" s="79">
        <v>6125</v>
      </c>
      <c r="I90" s="79"/>
      <c r="J90" s="79">
        <v>43750</v>
      </c>
    </row>
    <row r="91" spans="1:10" x14ac:dyDescent="0.25">
      <c r="A91" s="93">
        <v>45465</v>
      </c>
      <c r="B91" s="81" t="s">
        <v>203</v>
      </c>
      <c r="C91" s="83" t="s">
        <v>196</v>
      </c>
      <c r="D91" s="83" t="s">
        <v>256</v>
      </c>
      <c r="E91" s="83" t="s">
        <v>205</v>
      </c>
      <c r="F91" s="94">
        <f t="shared" si="1"/>
        <v>3823</v>
      </c>
      <c r="G91" s="79">
        <v>291.60000000000002</v>
      </c>
      <c r="H91" s="79">
        <v>291.60000000000002</v>
      </c>
      <c r="I91" s="79">
        <v>-0.2</v>
      </c>
      <c r="J91" s="79">
        <v>3240</v>
      </c>
    </row>
    <row r="92" spans="1:10" x14ac:dyDescent="0.25">
      <c r="A92" s="93">
        <v>45468</v>
      </c>
      <c r="B92" s="81" t="s">
        <v>195</v>
      </c>
      <c r="C92" s="83" t="s">
        <v>196</v>
      </c>
      <c r="D92" s="83" t="s">
        <v>257</v>
      </c>
      <c r="E92" s="83" t="s">
        <v>197</v>
      </c>
      <c r="F92" s="94">
        <f t="shared" si="1"/>
        <v>88000</v>
      </c>
      <c r="G92" s="79">
        <v>9625</v>
      </c>
      <c r="H92" s="79">
        <v>9625</v>
      </c>
      <c r="I92" s="79"/>
      <c r="J92" s="79">
        <v>68750</v>
      </c>
    </row>
    <row r="93" spans="1:10" x14ac:dyDescent="0.25">
      <c r="A93" s="93">
        <v>45470</v>
      </c>
      <c r="B93" s="81" t="s">
        <v>195</v>
      </c>
      <c r="C93" s="83" t="s">
        <v>196</v>
      </c>
      <c r="D93" s="83" t="s">
        <v>258</v>
      </c>
      <c r="E93" s="83" t="s">
        <v>197</v>
      </c>
      <c r="F93" s="94">
        <f t="shared" si="1"/>
        <v>94400</v>
      </c>
      <c r="G93" s="79">
        <v>10325</v>
      </c>
      <c r="H93" s="79">
        <v>10325</v>
      </c>
      <c r="I93" s="79"/>
      <c r="J93" s="79">
        <v>73750</v>
      </c>
    </row>
    <row r="94" spans="1:10" x14ac:dyDescent="0.25">
      <c r="A94" s="93">
        <v>45470</v>
      </c>
      <c r="B94" s="81" t="s">
        <v>103</v>
      </c>
      <c r="C94" s="83" t="s">
        <v>196</v>
      </c>
      <c r="D94" s="83" t="s">
        <v>259</v>
      </c>
      <c r="E94" s="83" t="s">
        <v>213</v>
      </c>
      <c r="F94" s="94">
        <f t="shared" si="1"/>
        <v>6330</v>
      </c>
      <c r="G94" s="79">
        <v>482.77</v>
      </c>
      <c r="H94" s="79">
        <v>482.77</v>
      </c>
      <c r="I94" s="79">
        <v>0.31</v>
      </c>
      <c r="J94" s="79">
        <v>5364.15</v>
      </c>
    </row>
    <row r="95" spans="1:10" x14ac:dyDescent="0.25">
      <c r="A95" s="93">
        <v>45473</v>
      </c>
      <c r="B95" s="81" t="s">
        <v>216</v>
      </c>
      <c r="C95" s="83" t="s">
        <v>196</v>
      </c>
      <c r="D95" s="83" t="s">
        <v>260</v>
      </c>
      <c r="E95" s="83" t="s">
        <v>79</v>
      </c>
      <c r="F95" s="94">
        <f t="shared" si="1"/>
        <v>30240</v>
      </c>
      <c r="G95" s="79"/>
      <c r="H95" s="79"/>
      <c r="I95" s="79"/>
      <c r="J95" s="79">
        <v>30240</v>
      </c>
    </row>
    <row r="96" spans="1:10" x14ac:dyDescent="0.25">
      <c r="A96" s="93">
        <v>45473</v>
      </c>
      <c r="B96" s="81" t="s">
        <v>216</v>
      </c>
      <c r="C96" s="83" t="s">
        <v>196</v>
      </c>
      <c r="D96" s="83" t="s">
        <v>261</v>
      </c>
      <c r="E96" s="83" t="s">
        <v>79</v>
      </c>
      <c r="F96" s="94">
        <f t="shared" si="1"/>
        <v>60480</v>
      </c>
      <c r="G96" s="79"/>
      <c r="H96" s="79"/>
      <c r="I96" s="79"/>
      <c r="J96" s="79">
        <v>60480</v>
      </c>
    </row>
    <row r="97" spans="1:11" x14ac:dyDescent="0.25">
      <c r="A97" s="93">
        <v>45473</v>
      </c>
      <c r="B97" s="81" t="s">
        <v>108</v>
      </c>
      <c r="C97" s="83" t="s">
        <v>196</v>
      </c>
      <c r="D97" s="83" t="s">
        <v>262</v>
      </c>
      <c r="E97" s="83" t="s">
        <v>206</v>
      </c>
      <c r="F97" s="94">
        <f t="shared" si="1"/>
        <v>82038</v>
      </c>
      <c r="G97" s="79">
        <v>1953.28</v>
      </c>
      <c r="H97" s="79">
        <v>1953.28</v>
      </c>
      <c r="I97" s="79">
        <v>0.44</v>
      </c>
      <c r="J97" s="79">
        <v>78131</v>
      </c>
    </row>
    <row r="98" spans="1:11" x14ac:dyDescent="0.25">
      <c r="A98" s="93">
        <v>45473</v>
      </c>
      <c r="B98" s="81" t="s">
        <v>95</v>
      </c>
      <c r="C98" s="83" t="s">
        <v>196</v>
      </c>
      <c r="D98" s="83" t="s">
        <v>263</v>
      </c>
      <c r="E98" s="83" t="s">
        <v>200</v>
      </c>
      <c r="F98" s="94">
        <f t="shared" si="1"/>
        <v>49970</v>
      </c>
      <c r="G98" s="79">
        <v>3811.28</v>
      </c>
      <c r="H98" s="79">
        <v>3811.28</v>
      </c>
      <c r="I98" s="79">
        <v>-0.02</v>
      </c>
      <c r="J98" s="79">
        <v>42347.46</v>
      </c>
    </row>
    <row r="99" spans="1:11" x14ac:dyDescent="0.25">
      <c r="A99" s="93">
        <v>45473</v>
      </c>
      <c r="B99" s="81" t="s">
        <v>95</v>
      </c>
      <c r="C99" s="83" t="s">
        <v>196</v>
      </c>
      <c r="D99" s="83" t="s">
        <v>264</v>
      </c>
      <c r="E99" s="83" t="s">
        <v>200</v>
      </c>
      <c r="F99" s="94">
        <f t="shared" si="1"/>
        <v>127500</v>
      </c>
      <c r="G99" s="79">
        <v>9724.58</v>
      </c>
      <c r="H99" s="79">
        <v>9724.58</v>
      </c>
      <c r="I99" s="79">
        <v>-0.01</v>
      </c>
      <c r="J99" s="79">
        <v>108050.85</v>
      </c>
    </row>
    <row r="100" spans="1:11" x14ac:dyDescent="0.25">
      <c r="A100" s="93">
        <v>45473</v>
      </c>
      <c r="B100" s="81" t="s">
        <v>207</v>
      </c>
      <c r="C100" s="83" t="s">
        <v>196</v>
      </c>
      <c r="D100" s="83" t="s">
        <v>265</v>
      </c>
      <c r="E100" s="83" t="s">
        <v>208</v>
      </c>
      <c r="F100" s="94">
        <f t="shared" si="1"/>
        <v>33600</v>
      </c>
      <c r="G100" s="79">
        <v>800</v>
      </c>
      <c r="H100" s="79">
        <v>800</v>
      </c>
      <c r="I100" s="79"/>
      <c r="J100" s="79">
        <v>32000</v>
      </c>
    </row>
    <row r="101" spans="1:11" x14ac:dyDescent="0.25">
      <c r="A101" s="93">
        <v>45473</v>
      </c>
      <c r="B101" s="81" t="s">
        <v>96</v>
      </c>
      <c r="C101" s="83" t="s">
        <v>196</v>
      </c>
      <c r="D101" s="83" t="s">
        <v>266</v>
      </c>
      <c r="E101" s="83" t="s">
        <v>217</v>
      </c>
      <c r="F101" s="94">
        <f t="shared" si="1"/>
        <v>124677</v>
      </c>
      <c r="G101" s="79">
        <v>2968.5</v>
      </c>
      <c r="H101" s="79">
        <v>2968.5</v>
      </c>
      <c r="I101" s="79"/>
      <c r="J101" s="79">
        <v>118740</v>
      </c>
    </row>
    <row r="102" spans="1:11" x14ac:dyDescent="0.25">
      <c r="A102" s="93">
        <v>45473</v>
      </c>
      <c r="B102" s="81" t="s">
        <v>92</v>
      </c>
      <c r="C102" s="83" t="s">
        <v>196</v>
      </c>
      <c r="D102" s="83" t="s">
        <v>267</v>
      </c>
      <c r="E102" s="83" t="s">
        <v>79</v>
      </c>
      <c r="F102" s="94">
        <f t="shared" si="1"/>
        <v>21500</v>
      </c>
      <c r="G102" s="79"/>
      <c r="H102" s="79"/>
      <c r="I102" s="79"/>
      <c r="J102" s="79">
        <v>21500</v>
      </c>
    </row>
    <row r="103" spans="1:11" x14ac:dyDescent="0.25">
      <c r="A103" s="93">
        <v>45475</v>
      </c>
      <c r="B103" s="81" t="s">
        <v>176</v>
      </c>
      <c r="C103" s="83" t="s">
        <v>196</v>
      </c>
      <c r="D103" s="83" t="s">
        <v>268</v>
      </c>
      <c r="E103" s="83" t="s">
        <v>232</v>
      </c>
      <c r="F103" s="94">
        <f t="shared" si="1"/>
        <v>1200067</v>
      </c>
      <c r="G103" s="79">
        <v>91439.1</v>
      </c>
      <c r="H103" s="79">
        <v>91439.1</v>
      </c>
      <c r="I103" s="79">
        <v>-7.0000000000000007E-2</v>
      </c>
      <c r="J103" s="79">
        <v>1015990</v>
      </c>
      <c r="K103" s="79">
        <v>1198.8699999999999</v>
      </c>
    </row>
    <row r="104" spans="1:11" x14ac:dyDescent="0.25">
      <c r="A104" s="93">
        <v>45475</v>
      </c>
      <c r="B104" s="81" t="s">
        <v>203</v>
      </c>
      <c r="C104" s="83" t="s">
        <v>196</v>
      </c>
      <c r="D104" s="83" t="s">
        <v>269</v>
      </c>
      <c r="E104" s="83" t="s">
        <v>205</v>
      </c>
      <c r="F104" s="94">
        <f t="shared" si="1"/>
        <v>9619</v>
      </c>
      <c r="G104" s="79">
        <v>733.68</v>
      </c>
      <c r="H104" s="79">
        <v>733.68</v>
      </c>
      <c r="I104" s="79">
        <v>-0.36</v>
      </c>
      <c r="J104" s="79">
        <v>8152</v>
      </c>
    </row>
    <row r="105" spans="1:11" x14ac:dyDescent="0.25">
      <c r="A105" s="93">
        <v>45476</v>
      </c>
      <c r="B105" s="81" t="s">
        <v>195</v>
      </c>
      <c r="C105" s="83" t="s">
        <v>196</v>
      </c>
      <c r="D105" s="83" t="s">
        <v>270</v>
      </c>
      <c r="E105" s="83" t="s">
        <v>197</v>
      </c>
      <c r="F105" s="94">
        <f t="shared" si="1"/>
        <v>94400</v>
      </c>
      <c r="G105" s="79">
        <v>10325</v>
      </c>
      <c r="H105" s="79">
        <v>10325</v>
      </c>
      <c r="I105" s="79"/>
      <c r="J105" s="79">
        <v>73750</v>
      </c>
    </row>
    <row r="106" spans="1:11" x14ac:dyDescent="0.25">
      <c r="A106" s="93">
        <v>45476</v>
      </c>
      <c r="B106" s="81" t="s">
        <v>271</v>
      </c>
      <c r="C106" s="83" t="s">
        <v>196</v>
      </c>
      <c r="D106" s="83" t="s">
        <v>272</v>
      </c>
      <c r="E106" s="83" t="s">
        <v>273</v>
      </c>
      <c r="F106" s="94">
        <f t="shared" si="1"/>
        <v>5445</v>
      </c>
      <c r="G106" s="79">
        <v>415.3</v>
      </c>
      <c r="H106" s="79">
        <v>415.3</v>
      </c>
      <c r="I106" s="79">
        <v>-0.01</v>
      </c>
      <c r="J106" s="79">
        <v>4614.41</v>
      </c>
    </row>
    <row r="107" spans="1:11" x14ac:dyDescent="0.25">
      <c r="A107" s="93">
        <v>45477</v>
      </c>
      <c r="B107" s="81" t="s">
        <v>112</v>
      </c>
      <c r="C107" s="83" t="s">
        <v>196</v>
      </c>
      <c r="D107" s="83" t="s">
        <v>274</v>
      </c>
      <c r="E107" s="83" t="s">
        <v>198</v>
      </c>
      <c r="F107" s="94">
        <f t="shared" si="1"/>
        <v>1726</v>
      </c>
      <c r="G107" s="79">
        <v>131.61000000000001</v>
      </c>
      <c r="H107" s="79">
        <v>131.61000000000001</v>
      </c>
      <c r="I107" s="79">
        <v>0.48</v>
      </c>
      <c r="J107" s="79">
        <v>762.3</v>
      </c>
      <c r="K107" s="79">
        <v>700</v>
      </c>
    </row>
    <row r="108" spans="1:11" x14ac:dyDescent="0.25">
      <c r="A108" s="93">
        <v>45477</v>
      </c>
      <c r="B108" s="81" t="s">
        <v>112</v>
      </c>
      <c r="C108" s="83" t="s">
        <v>196</v>
      </c>
      <c r="D108" s="83" t="s">
        <v>275</v>
      </c>
      <c r="E108" s="83" t="s">
        <v>198</v>
      </c>
      <c r="F108" s="94">
        <f t="shared" si="1"/>
        <v>12495</v>
      </c>
      <c r="G108" s="79">
        <v>297.5</v>
      </c>
      <c r="H108" s="79">
        <v>297.5</v>
      </c>
      <c r="I108" s="79"/>
      <c r="J108" s="79">
        <v>11900</v>
      </c>
    </row>
    <row r="109" spans="1:11" x14ac:dyDescent="0.25">
      <c r="A109" s="93">
        <v>45477</v>
      </c>
      <c r="B109" s="81" t="s">
        <v>203</v>
      </c>
      <c r="C109" s="83" t="s">
        <v>196</v>
      </c>
      <c r="D109" s="83" t="s">
        <v>276</v>
      </c>
      <c r="E109" s="83" t="s">
        <v>205</v>
      </c>
      <c r="F109" s="94">
        <f t="shared" si="1"/>
        <v>76694</v>
      </c>
      <c r="G109" s="79">
        <v>5849.55</v>
      </c>
      <c r="H109" s="79">
        <v>5849.55</v>
      </c>
      <c r="I109" s="79">
        <v>-0.1</v>
      </c>
      <c r="J109" s="79">
        <v>64995</v>
      </c>
    </row>
    <row r="110" spans="1:11" x14ac:dyDescent="0.25">
      <c r="A110" s="93">
        <v>45477</v>
      </c>
      <c r="B110" s="81" t="s">
        <v>203</v>
      </c>
      <c r="C110" s="83" t="s">
        <v>196</v>
      </c>
      <c r="D110" s="83" t="s">
        <v>277</v>
      </c>
      <c r="E110" s="83" t="s">
        <v>205</v>
      </c>
      <c r="F110" s="94">
        <f t="shared" si="1"/>
        <v>2866</v>
      </c>
      <c r="G110" s="79">
        <v>218.61</v>
      </c>
      <c r="H110" s="79">
        <v>218.61</v>
      </c>
      <c r="I110" s="79">
        <v>-0.22</v>
      </c>
      <c r="J110" s="79">
        <v>2429</v>
      </c>
    </row>
    <row r="111" spans="1:11" x14ac:dyDescent="0.25">
      <c r="A111" s="93">
        <v>45478</v>
      </c>
      <c r="B111" s="81" t="s">
        <v>103</v>
      </c>
      <c r="C111" s="83" t="s">
        <v>196</v>
      </c>
      <c r="D111" s="83" t="s">
        <v>278</v>
      </c>
      <c r="E111" s="83" t="s">
        <v>213</v>
      </c>
      <c r="F111" s="94">
        <f t="shared" si="1"/>
        <v>9346</v>
      </c>
      <c r="G111" s="79">
        <v>712.8</v>
      </c>
      <c r="H111" s="79">
        <v>712.8</v>
      </c>
      <c r="I111" s="79">
        <v>0.4</v>
      </c>
      <c r="J111" s="79">
        <v>7920</v>
      </c>
    </row>
    <row r="112" spans="1:11" x14ac:dyDescent="0.25">
      <c r="A112" s="93">
        <v>45478</v>
      </c>
      <c r="B112" s="81" t="s">
        <v>95</v>
      </c>
      <c r="C112" s="83" t="s">
        <v>196</v>
      </c>
      <c r="D112" s="83" t="s">
        <v>279</v>
      </c>
      <c r="E112" s="83" t="s">
        <v>200</v>
      </c>
      <c r="F112" s="94">
        <f t="shared" si="1"/>
        <v>142726</v>
      </c>
      <c r="G112" s="79">
        <v>7646.02</v>
      </c>
      <c r="H112" s="79">
        <v>7646.02</v>
      </c>
      <c r="I112" s="79">
        <v>0.38</v>
      </c>
      <c r="J112" s="79">
        <v>127433.58</v>
      </c>
    </row>
    <row r="113" spans="1:13" x14ac:dyDescent="0.25">
      <c r="A113" s="93">
        <v>45478</v>
      </c>
      <c r="B113" s="81" t="s">
        <v>95</v>
      </c>
      <c r="C113" s="83" t="s">
        <v>196</v>
      </c>
      <c r="D113" s="83" t="s">
        <v>280</v>
      </c>
      <c r="E113" s="83" t="s">
        <v>200</v>
      </c>
      <c r="F113" s="94">
        <f t="shared" si="1"/>
        <v>195500</v>
      </c>
      <c r="G113" s="79">
        <v>14911.02</v>
      </c>
      <c r="H113" s="79">
        <v>14911.02</v>
      </c>
      <c r="I113" s="79">
        <v>-0.01</v>
      </c>
      <c r="J113" s="79">
        <v>165677.97</v>
      </c>
    </row>
    <row r="114" spans="1:13" x14ac:dyDescent="0.25">
      <c r="A114" s="93">
        <v>45479</v>
      </c>
      <c r="B114" s="81" t="s">
        <v>146</v>
      </c>
      <c r="C114" s="83" t="s">
        <v>196</v>
      </c>
      <c r="D114" s="83" t="s">
        <v>281</v>
      </c>
      <c r="E114" s="83" t="s">
        <v>79</v>
      </c>
      <c r="F114" s="94">
        <f t="shared" si="1"/>
        <v>46000</v>
      </c>
      <c r="G114" s="79"/>
      <c r="H114" s="79"/>
      <c r="I114" s="79"/>
      <c r="J114" s="79">
        <v>46000</v>
      </c>
    </row>
    <row r="115" spans="1:13" x14ac:dyDescent="0.25">
      <c r="A115" s="93">
        <v>45481</v>
      </c>
      <c r="B115" s="81" t="s">
        <v>214</v>
      </c>
      <c r="C115" s="83" t="s">
        <v>196</v>
      </c>
      <c r="D115" s="83" t="s">
        <v>282</v>
      </c>
      <c r="E115" s="83" t="s">
        <v>215</v>
      </c>
      <c r="F115" s="94">
        <f t="shared" si="1"/>
        <v>128375</v>
      </c>
      <c r="G115" s="79">
        <v>3056.55</v>
      </c>
      <c r="H115" s="79">
        <v>3056.55</v>
      </c>
      <c r="I115" s="79"/>
      <c r="J115" s="79">
        <v>122261.9</v>
      </c>
    </row>
    <row r="116" spans="1:13" x14ac:dyDescent="0.25">
      <c r="A116" s="93">
        <v>45481</v>
      </c>
      <c r="B116" s="81" t="s">
        <v>195</v>
      </c>
      <c r="C116" s="83" t="s">
        <v>196</v>
      </c>
      <c r="D116" s="83" t="s">
        <v>283</v>
      </c>
      <c r="E116" s="83" t="s">
        <v>197</v>
      </c>
      <c r="F116" s="94">
        <f t="shared" si="1"/>
        <v>91200</v>
      </c>
      <c r="G116" s="79">
        <v>9975</v>
      </c>
      <c r="H116" s="79">
        <v>9975</v>
      </c>
      <c r="I116" s="79"/>
      <c r="J116" s="79">
        <v>71250</v>
      </c>
    </row>
    <row r="117" spans="1:13" x14ac:dyDescent="0.25">
      <c r="A117" s="93">
        <v>45482</v>
      </c>
      <c r="B117" s="81" t="s">
        <v>203</v>
      </c>
      <c r="C117" s="83" t="s">
        <v>196</v>
      </c>
      <c r="D117" s="83" t="s">
        <v>284</v>
      </c>
      <c r="E117" s="83" t="s">
        <v>205</v>
      </c>
      <c r="F117" s="94">
        <f t="shared" si="1"/>
        <v>9593</v>
      </c>
      <c r="G117" s="79">
        <v>731.7</v>
      </c>
      <c r="H117" s="79">
        <v>731.7</v>
      </c>
      <c r="I117" s="79">
        <v>-0.4</v>
      </c>
      <c r="J117" s="79">
        <v>8130</v>
      </c>
    </row>
    <row r="118" spans="1:13" x14ac:dyDescent="0.25">
      <c r="A118" s="93">
        <v>45482</v>
      </c>
      <c r="B118" s="81" t="s">
        <v>92</v>
      </c>
      <c r="C118" s="83" t="s">
        <v>196</v>
      </c>
      <c r="D118" s="83" t="s">
        <v>285</v>
      </c>
      <c r="E118" s="83" t="s">
        <v>79</v>
      </c>
      <c r="F118" s="94">
        <f t="shared" si="1"/>
        <v>4350</v>
      </c>
      <c r="G118" s="79"/>
      <c r="H118" s="79"/>
      <c r="I118" s="79"/>
      <c r="J118" s="79">
        <v>4350</v>
      </c>
    </row>
    <row r="119" spans="1:13" x14ac:dyDescent="0.25">
      <c r="A119" s="93">
        <v>45483</v>
      </c>
      <c r="B119" s="81" t="s">
        <v>106</v>
      </c>
      <c r="C119" s="83" t="s">
        <v>196</v>
      </c>
      <c r="D119" s="83" t="s">
        <v>286</v>
      </c>
      <c r="E119" s="83" t="s">
        <v>209</v>
      </c>
      <c r="F119" s="94">
        <f t="shared" si="1"/>
        <v>2499</v>
      </c>
      <c r="G119" s="79">
        <v>190.62</v>
      </c>
      <c r="H119" s="79">
        <v>190.62</v>
      </c>
      <c r="I119" s="79">
        <v>-0.24</v>
      </c>
      <c r="J119" s="79">
        <v>2118</v>
      </c>
    </row>
    <row r="120" spans="1:13" x14ac:dyDescent="0.25">
      <c r="A120" s="93">
        <v>45483</v>
      </c>
      <c r="B120" s="81" t="s">
        <v>287</v>
      </c>
      <c r="C120" s="83" t="s">
        <v>196</v>
      </c>
      <c r="D120" s="83" t="s">
        <v>288</v>
      </c>
      <c r="E120" s="83" t="s">
        <v>289</v>
      </c>
      <c r="F120" s="94">
        <f t="shared" si="1"/>
        <v>104076</v>
      </c>
      <c r="G120" s="79">
        <v>7938</v>
      </c>
      <c r="H120" s="79">
        <v>7938</v>
      </c>
      <c r="I120" s="79"/>
      <c r="J120" s="79">
        <v>85600</v>
      </c>
      <c r="M120" s="79">
        <v>2600</v>
      </c>
    </row>
    <row r="121" spans="1:13" x14ac:dyDescent="0.25">
      <c r="A121" s="93">
        <v>45484</v>
      </c>
      <c r="B121" s="81" t="s">
        <v>290</v>
      </c>
      <c r="C121" s="83" t="s">
        <v>196</v>
      </c>
      <c r="D121" s="83" t="s">
        <v>291</v>
      </c>
      <c r="E121" s="83" t="s">
        <v>292</v>
      </c>
      <c r="F121" s="94">
        <f t="shared" si="1"/>
        <v>154639</v>
      </c>
      <c r="G121" s="79"/>
      <c r="H121" s="79"/>
      <c r="I121" s="79"/>
      <c r="J121" s="79">
        <v>131050</v>
      </c>
      <c r="L121" s="79">
        <v>23589</v>
      </c>
    </row>
    <row r="122" spans="1:13" x14ac:dyDescent="0.25">
      <c r="A122" s="93">
        <v>45485</v>
      </c>
      <c r="B122" s="81" t="s">
        <v>203</v>
      </c>
      <c r="C122" s="83" t="s">
        <v>196</v>
      </c>
      <c r="D122" s="83" t="s">
        <v>293</v>
      </c>
      <c r="E122" s="83" t="s">
        <v>205</v>
      </c>
      <c r="F122" s="94">
        <f t="shared" si="1"/>
        <v>16289</v>
      </c>
      <c r="G122" s="79">
        <v>1242.3599999999999</v>
      </c>
      <c r="H122" s="79">
        <v>1242.3599999999999</v>
      </c>
      <c r="I122" s="79">
        <v>0.28000000000000003</v>
      </c>
      <c r="J122" s="79">
        <v>13804</v>
      </c>
    </row>
    <row r="123" spans="1:13" x14ac:dyDescent="0.25">
      <c r="A123" s="93">
        <v>45485</v>
      </c>
      <c r="B123" s="81" t="s">
        <v>294</v>
      </c>
      <c r="C123" s="83" t="s">
        <v>196</v>
      </c>
      <c r="D123" s="83" t="s">
        <v>295</v>
      </c>
      <c r="E123" s="83" t="s">
        <v>296</v>
      </c>
      <c r="F123" s="94">
        <f t="shared" si="1"/>
        <v>44418</v>
      </c>
      <c r="G123" s="79">
        <v>3387.83</v>
      </c>
      <c r="H123" s="79">
        <v>3387.83</v>
      </c>
      <c r="I123" s="79">
        <v>-0.24</v>
      </c>
      <c r="J123" s="79">
        <v>37642.58</v>
      </c>
    </row>
    <row r="124" spans="1:13" x14ac:dyDescent="0.25">
      <c r="A124" s="93">
        <v>45485</v>
      </c>
      <c r="B124" s="81" t="s">
        <v>294</v>
      </c>
      <c r="C124" s="83" t="s">
        <v>196</v>
      </c>
      <c r="D124" s="83" t="s">
        <v>297</v>
      </c>
      <c r="E124" s="83" t="s">
        <v>296</v>
      </c>
      <c r="F124" s="94">
        <f t="shared" si="1"/>
        <v>36098</v>
      </c>
      <c r="G124" s="79">
        <v>2753.21</v>
      </c>
      <c r="H124" s="79">
        <v>2753.21</v>
      </c>
      <c r="I124" s="79">
        <v>0.33</v>
      </c>
      <c r="J124" s="79">
        <v>30591.25</v>
      </c>
    </row>
    <row r="125" spans="1:13" x14ac:dyDescent="0.25">
      <c r="A125" s="93">
        <v>45486</v>
      </c>
      <c r="B125" s="81" t="s">
        <v>176</v>
      </c>
      <c r="C125" s="83" t="s">
        <v>196</v>
      </c>
      <c r="D125" s="83" t="s">
        <v>298</v>
      </c>
      <c r="E125" s="83" t="s">
        <v>232</v>
      </c>
      <c r="F125" s="94">
        <f t="shared" si="1"/>
        <v>1190647</v>
      </c>
      <c r="G125" s="79">
        <v>90721.35</v>
      </c>
      <c r="H125" s="79">
        <v>90721.35</v>
      </c>
      <c r="I125" s="79">
        <v>-0.16</v>
      </c>
      <c r="J125" s="79">
        <v>986015</v>
      </c>
      <c r="K125" s="79">
        <v>1189.46</v>
      </c>
      <c r="M125" s="79">
        <v>22000</v>
      </c>
    </row>
    <row r="126" spans="1:13" x14ac:dyDescent="0.25">
      <c r="A126" s="93">
        <v>45487</v>
      </c>
      <c r="B126" s="81" t="s">
        <v>106</v>
      </c>
      <c r="C126" s="83" t="s">
        <v>196</v>
      </c>
      <c r="D126" s="83" t="s">
        <v>299</v>
      </c>
      <c r="E126" s="83" t="s">
        <v>209</v>
      </c>
      <c r="F126" s="94">
        <f t="shared" si="1"/>
        <v>34668</v>
      </c>
      <c r="G126" s="79">
        <v>2643.08</v>
      </c>
      <c r="H126" s="79">
        <v>2643.08</v>
      </c>
      <c r="I126" s="79">
        <v>-0.16</v>
      </c>
      <c r="J126" s="79">
        <v>29382</v>
      </c>
    </row>
    <row r="127" spans="1:13" x14ac:dyDescent="0.25">
      <c r="A127" s="93">
        <v>45488</v>
      </c>
      <c r="B127" s="81" t="s">
        <v>203</v>
      </c>
      <c r="C127" s="83" t="s">
        <v>196</v>
      </c>
      <c r="D127" s="83" t="s">
        <v>300</v>
      </c>
      <c r="E127" s="83" t="s">
        <v>205</v>
      </c>
      <c r="F127" s="94">
        <f t="shared" si="1"/>
        <v>69596</v>
      </c>
      <c r="G127" s="79">
        <v>5308.2</v>
      </c>
      <c r="H127" s="79">
        <v>5308.2</v>
      </c>
      <c r="I127" s="79">
        <v>-0.4</v>
      </c>
      <c r="J127" s="79">
        <v>58980</v>
      </c>
    </row>
    <row r="128" spans="1:13" x14ac:dyDescent="0.25">
      <c r="A128" s="93">
        <v>45488</v>
      </c>
      <c r="B128" s="81" t="s">
        <v>207</v>
      </c>
      <c r="C128" s="83" t="s">
        <v>196</v>
      </c>
      <c r="D128" s="83" t="s">
        <v>301</v>
      </c>
      <c r="E128" s="83" t="s">
        <v>208</v>
      </c>
      <c r="F128" s="94">
        <f t="shared" si="1"/>
        <v>28728</v>
      </c>
      <c r="G128" s="79">
        <v>684</v>
      </c>
      <c r="H128" s="79">
        <v>684</v>
      </c>
      <c r="I128" s="79"/>
      <c r="J128" s="79">
        <v>27360</v>
      </c>
    </row>
    <row r="129" spans="1:13" x14ac:dyDescent="0.25">
      <c r="A129" s="93">
        <v>45488</v>
      </c>
      <c r="B129" s="81" t="s">
        <v>108</v>
      </c>
      <c r="C129" s="83" t="s">
        <v>196</v>
      </c>
      <c r="D129" s="83" t="s">
        <v>302</v>
      </c>
      <c r="E129" s="83" t="s">
        <v>206</v>
      </c>
      <c r="F129" s="94">
        <f t="shared" si="1"/>
        <v>83028</v>
      </c>
      <c r="G129" s="79">
        <v>1976.85</v>
      </c>
      <c r="H129" s="79">
        <v>1976.85</v>
      </c>
      <c r="I129" s="79">
        <v>0.3</v>
      </c>
      <c r="J129" s="79">
        <v>79074</v>
      </c>
    </row>
    <row r="130" spans="1:13" x14ac:dyDescent="0.25">
      <c r="A130" s="93">
        <v>45489</v>
      </c>
      <c r="B130" s="81" t="s">
        <v>195</v>
      </c>
      <c r="C130" s="83" t="s">
        <v>196</v>
      </c>
      <c r="D130" s="83" t="s">
        <v>303</v>
      </c>
      <c r="E130" s="83" t="s">
        <v>197</v>
      </c>
      <c r="F130" s="94">
        <f t="shared" si="1"/>
        <v>84800</v>
      </c>
      <c r="G130" s="79">
        <v>9275</v>
      </c>
      <c r="H130" s="79">
        <v>9275</v>
      </c>
      <c r="I130" s="79"/>
      <c r="J130" s="79">
        <v>66250</v>
      </c>
    </row>
    <row r="131" spans="1:13" x14ac:dyDescent="0.25">
      <c r="A131" s="93">
        <v>45489</v>
      </c>
      <c r="B131" s="81" t="s">
        <v>287</v>
      </c>
      <c r="C131" s="83" t="s">
        <v>196</v>
      </c>
      <c r="D131" s="83" t="s">
        <v>304</v>
      </c>
      <c r="E131" s="83" t="s">
        <v>289</v>
      </c>
      <c r="F131" s="94">
        <f t="shared" ref="F131:F194" si="2">SUM(G131:M131)</f>
        <v>60711</v>
      </c>
      <c r="G131" s="79">
        <v>4630.5</v>
      </c>
      <c r="H131" s="79">
        <v>4630.5</v>
      </c>
      <c r="I131" s="79"/>
      <c r="J131" s="79">
        <v>48850</v>
      </c>
      <c r="M131" s="79">
        <v>2600</v>
      </c>
    </row>
    <row r="132" spans="1:13" x14ac:dyDescent="0.25">
      <c r="A132" s="93">
        <v>45489</v>
      </c>
      <c r="B132" s="81" t="s">
        <v>203</v>
      </c>
      <c r="C132" s="83" t="s">
        <v>196</v>
      </c>
      <c r="D132" s="83" t="s">
        <v>305</v>
      </c>
      <c r="E132" s="83" t="s">
        <v>205</v>
      </c>
      <c r="F132" s="94">
        <f t="shared" si="2"/>
        <v>2183</v>
      </c>
      <c r="G132" s="79">
        <v>166.5</v>
      </c>
      <c r="H132" s="79">
        <v>166.5</v>
      </c>
      <c r="I132" s="79"/>
      <c r="J132" s="79">
        <v>1850</v>
      </c>
    </row>
    <row r="133" spans="1:13" x14ac:dyDescent="0.25">
      <c r="A133" s="93">
        <v>45489</v>
      </c>
      <c r="B133" s="81" t="s">
        <v>294</v>
      </c>
      <c r="C133" s="83" t="s">
        <v>196</v>
      </c>
      <c r="D133" s="83" t="s">
        <v>306</v>
      </c>
      <c r="E133" s="83" t="s">
        <v>296</v>
      </c>
      <c r="F133" s="94">
        <f t="shared" si="2"/>
        <v>7650</v>
      </c>
      <c r="G133" s="79">
        <v>583.46</v>
      </c>
      <c r="H133" s="79">
        <v>583.46</v>
      </c>
      <c r="I133" s="79">
        <v>0.18</v>
      </c>
      <c r="J133" s="79">
        <v>6032.9</v>
      </c>
      <c r="M133" s="95">
        <v>450</v>
      </c>
    </row>
    <row r="134" spans="1:13" x14ac:dyDescent="0.25">
      <c r="A134" s="93">
        <v>45490</v>
      </c>
      <c r="B134" s="81" t="s">
        <v>307</v>
      </c>
      <c r="C134" s="83" t="s">
        <v>196</v>
      </c>
      <c r="D134" s="83" t="s">
        <v>308</v>
      </c>
      <c r="E134" s="83" t="s">
        <v>309</v>
      </c>
      <c r="F134" s="94">
        <f t="shared" si="2"/>
        <v>9752</v>
      </c>
      <c r="G134" s="79">
        <v>743.79</v>
      </c>
      <c r="H134" s="79">
        <v>743.79</v>
      </c>
      <c r="I134" s="79">
        <v>0.02</v>
      </c>
      <c r="J134" s="79">
        <v>8264.4</v>
      </c>
    </row>
    <row r="135" spans="1:13" x14ac:dyDescent="0.25">
      <c r="A135" s="93">
        <v>45490</v>
      </c>
      <c r="B135" s="81" t="s">
        <v>106</v>
      </c>
      <c r="C135" s="83" t="s">
        <v>196</v>
      </c>
      <c r="D135" s="83" t="s">
        <v>310</v>
      </c>
      <c r="E135" s="83" t="s">
        <v>209</v>
      </c>
      <c r="F135" s="94">
        <f t="shared" si="2"/>
        <v>11358</v>
      </c>
      <c r="G135" s="79">
        <v>866.25</v>
      </c>
      <c r="H135" s="79">
        <v>866.25</v>
      </c>
      <c r="I135" s="79">
        <v>0.5</v>
      </c>
      <c r="J135" s="79">
        <v>9625</v>
      </c>
    </row>
    <row r="136" spans="1:13" x14ac:dyDescent="0.25">
      <c r="A136" s="93">
        <v>45491</v>
      </c>
      <c r="B136" s="81" t="s">
        <v>203</v>
      </c>
      <c r="C136" s="83" t="s">
        <v>196</v>
      </c>
      <c r="D136" s="83" t="s">
        <v>311</v>
      </c>
      <c r="E136" s="83" t="s">
        <v>205</v>
      </c>
      <c r="F136" s="94">
        <f t="shared" si="2"/>
        <v>8921</v>
      </c>
      <c r="G136" s="79">
        <v>680.4</v>
      </c>
      <c r="H136" s="79">
        <v>680.4</v>
      </c>
      <c r="I136" s="79">
        <v>0.2</v>
      </c>
      <c r="J136" s="79">
        <v>7560</v>
      </c>
    </row>
    <row r="137" spans="1:13" x14ac:dyDescent="0.25">
      <c r="A137" s="93">
        <v>45491</v>
      </c>
      <c r="B137" s="81" t="s">
        <v>98</v>
      </c>
      <c r="C137" s="83" t="s">
        <v>196</v>
      </c>
      <c r="D137" s="83" t="s">
        <v>312</v>
      </c>
      <c r="E137" s="83" t="s">
        <v>199</v>
      </c>
      <c r="F137" s="94">
        <f t="shared" si="2"/>
        <v>6040</v>
      </c>
      <c r="G137" s="79">
        <v>322.38</v>
      </c>
      <c r="H137" s="79">
        <v>322.38</v>
      </c>
      <c r="I137" s="79"/>
      <c r="J137" s="79">
        <v>5395.24</v>
      </c>
    </row>
    <row r="138" spans="1:13" x14ac:dyDescent="0.25">
      <c r="A138" s="93">
        <v>45492</v>
      </c>
      <c r="B138" s="81" t="s">
        <v>294</v>
      </c>
      <c r="C138" s="83" t="s">
        <v>196</v>
      </c>
      <c r="D138" s="83" t="s">
        <v>313</v>
      </c>
      <c r="E138" s="83" t="s">
        <v>296</v>
      </c>
      <c r="F138" s="94">
        <f t="shared" si="2"/>
        <v>951</v>
      </c>
      <c r="G138" s="79">
        <v>72.540000000000006</v>
      </c>
      <c r="H138" s="79">
        <v>72.540000000000006</v>
      </c>
      <c r="I138" s="79">
        <v>-0.05</v>
      </c>
      <c r="J138" s="79">
        <v>705.97</v>
      </c>
      <c r="M138" s="95">
        <v>100</v>
      </c>
    </row>
    <row r="139" spans="1:13" x14ac:dyDescent="0.25">
      <c r="A139" s="93">
        <v>45493</v>
      </c>
      <c r="B139" s="81" t="s">
        <v>203</v>
      </c>
      <c r="C139" s="83" t="s">
        <v>196</v>
      </c>
      <c r="D139" s="83" t="s">
        <v>314</v>
      </c>
      <c r="E139" s="83" t="s">
        <v>205</v>
      </c>
      <c r="F139" s="94">
        <f t="shared" si="2"/>
        <v>55471</v>
      </c>
      <c r="G139" s="79">
        <v>4230.8100000000004</v>
      </c>
      <c r="H139" s="79">
        <v>4230.8100000000004</v>
      </c>
      <c r="I139" s="79">
        <v>0.38</v>
      </c>
      <c r="J139" s="79">
        <v>47009</v>
      </c>
    </row>
    <row r="140" spans="1:13" x14ac:dyDescent="0.25">
      <c r="A140" s="93">
        <v>45493</v>
      </c>
      <c r="B140" s="81" t="s">
        <v>176</v>
      </c>
      <c r="C140" s="83" t="s">
        <v>196</v>
      </c>
      <c r="D140" s="83" t="s">
        <v>315</v>
      </c>
      <c r="E140" s="83" t="s">
        <v>232</v>
      </c>
      <c r="F140" s="94">
        <f t="shared" si="2"/>
        <v>1174524</v>
      </c>
      <c r="G140" s="79">
        <v>89492.86</v>
      </c>
      <c r="H140" s="79">
        <v>89492.86</v>
      </c>
      <c r="I140" s="79">
        <v>-7.0000000000000007E-2</v>
      </c>
      <c r="J140" s="79">
        <v>976365</v>
      </c>
      <c r="K140" s="79">
        <v>1173.3499999999999</v>
      </c>
      <c r="M140" s="79">
        <v>18000</v>
      </c>
    </row>
    <row r="141" spans="1:13" x14ac:dyDescent="0.25">
      <c r="A141" s="93">
        <v>45495</v>
      </c>
      <c r="B141" s="81" t="s">
        <v>203</v>
      </c>
      <c r="C141" s="83" t="s">
        <v>196</v>
      </c>
      <c r="D141" s="83" t="s">
        <v>316</v>
      </c>
      <c r="E141" s="83" t="s">
        <v>205</v>
      </c>
      <c r="F141" s="94">
        <f t="shared" si="2"/>
        <v>9676</v>
      </c>
      <c r="G141" s="79">
        <v>738</v>
      </c>
      <c r="H141" s="79">
        <v>738</v>
      </c>
      <c r="I141" s="79"/>
      <c r="J141" s="79">
        <v>8200</v>
      </c>
    </row>
    <row r="142" spans="1:13" x14ac:dyDescent="0.25">
      <c r="A142" s="93">
        <v>45496</v>
      </c>
      <c r="B142" s="81" t="s">
        <v>307</v>
      </c>
      <c r="C142" s="83" t="s">
        <v>196</v>
      </c>
      <c r="D142" s="83" t="s">
        <v>317</v>
      </c>
      <c r="E142" s="83" t="s">
        <v>309</v>
      </c>
      <c r="F142" s="94">
        <f t="shared" si="2"/>
        <v>50917</v>
      </c>
      <c r="G142" s="79">
        <v>3883.5</v>
      </c>
      <c r="H142" s="79">
        <v>3883.5</v>
      </c>
      <c r="I142" s="79"/>
      <c r="J142" s="79">
        <v>43150</v>
      </c>
    </row>
    <row r="143" spans="1:13" x14ac:dyDescent="0.25">
      <c r="A143" s="93">
        <v>45498</v>
      </c>
      <c r="B143" s="81" t="s">
        <v>214</v>
      </c>
      <c r="C143" s="83" t="s">
        <v>196</v>
      </c>
      <c r="D143" s="83" t="s">
        <v>318</v>
      </c>
      <c r="E143" s="83" t="s">
        <v>215</v>
      </c>
      <c r="F143" s="94">
        <f t="shared" si="2"/>
        <v>128375</v>
      </c>
      <c r="G143" s="79">
        <v>3056.55</v>
      </c>
      <c r="H143" s="79">
        <v>3056.55</v>
      </c>
      <c r="I143" s="79"/>
      <c r="J143" s="79">
        <v>122261.9</v>
      </c>
    </row>
    <row r="144" spans="1:13" x14ac:dyDescent="0.25">
      <c r="A144" s="93">
        <v>45499</v>
      </c>
      <c r="B144" s="81" t="s">
        <v>176</v>
      </c>
      <c r="C144" s="83" t="s">
        <v>196</v>
      </c>
      <c r="D144" s="83" t="s">
        <v>319</v>
      </c>
      <c r="E144" s="83" t="s">
        <v>232</v>
      </c>
      <c r="F144" s="94">
        <f t="shared" si="2"/>
        <v>1137789</v>
      </c>
      <c r="G144" s="79">
        <v>86693.86</v>
      </c>
      <c r="H144" s="79">
        <v>86693.86</v>
      </c>
      <c r="I144" s="79">
        <v>-0.37</v>
      </c>
      <c r="J144" s="79">
        <v>945490</v>
      </c>
      <c r="K144" s="79">
        <v>1136.6500000000001</v>
      </c>
      <c r="M144" s="79">
        <v>17775</v>
      </c>
    </row>
    <row r="145" spans="1:13" x14ac:dyDescent="0.25">
      <c r="A145" s="93">
        <v>45500</v>
      </c>
      <c r="B145" s="81" t="s">
        <v>195</v>
      </c>
      <c r="C145" s="83" t="s">
        <v>196</v>
      </c>
      <c r="D145" s="83" t="s">
        <v>320</v>
      </c>
      <c r="E145" s="83" t="s">
        <v>197</v>
      </c>
      <c r="F145" s="94">
        <f t="shared" si="2"/>
        <v>86400</v>
      </c>
      <c r="G145" s="79">
        <v>9450</v>
      </c>
      <c r="H145" s="79">
        <v>9450</v>
      </c>
      <c r="I145" s="79"/>
      <c r="J145" s="79">
        <v>67500</v>
      </c>
    </row>
    <row r="146" spans="1:13" x14ac:dyDescent="0.25">
      <c r="A146" s="93">
        <v>45501</v>
      </c>
      <c r="B146" s="81" t="s">
        <v>195</v>
      </c>
      <c r="C146" s="83" t="s">
        <v>196</v>
      </c>
      <c r="D146" s="83" t="s">
        <v>321</v>
      </c>
      <c r="E146" s="83" t="s">
        <v>197</v>
      </c>
      <c r="F146" s="94">
        <f t="shared" si="2"/>
        <v>172800</v>
      </c>
      <c r="G146" s="79">
        <v>18900</v>
      </c>
      <c r="H146" s="79">
        <v>18900</v>
      </c>
      <c r="I146" s="79"/>
      <c r="J146" s="79">
        <v>135000</v>
      </c>
    </row>
    <row r="147" spans="1:13" x14ac:dyDescent="0.25">
      <c r="A147" s="93">
        <v>45503</v>
      </c>
      <c r="B147" s="81" t="s">
        <v>105</v>
      </c>
      <c r="C147" s="83" t="s">
        <v>196</v>
      </c>
      <c r="D147" s="83" t="s">
        <v>322</v>
      </c>
      <c r="E147" s="83" t="s">
        <v>211</v>
      </c>
      <c r="F147" s="94">
        <f t="shared" si="2"/>
        <v>1081725</v>
      </c>
      <c r="G147" s="79">
        <v>82504.44</v>
      </c>
      <c r="H147" s="79">
        <v>82504.44</v>
      </c>
      <c r="I147" s="79">
        <v>0.12</v>
      </c>
      <c r="J147" s="79">
        <v>916716</v>
      </c>
    </row>
    <row r="148" spans="1:13" x14ac:dyDescent="0.25">
      <c r="A148" s="93">
        <v>45503</v>
      </c>
      <c r="B148" s="81" t="s">
        <v>323</v>
      </c>
      <c r="C148" s="83" t="s">
        <v>196</v>
      </c>
      <c r="D148" s="83" t="s">
        <v>324</v>
      </c>
      <c r="E148" s="83" t="s">
        <v>325</v>
      </c>
      <c r="F148" s="94">
        <f t="shared" si="2"/>
        <v>42132</v>
      </c>
      <c r="G148" s="79">
        <v>3213.45</v>
      </c>
      <c r="H148" s="79">
        <v>3213.45</v>
      </c>
      <c r="I148" s="79">
        <v>0.1</v>
      </c>
      <c r="J148" s="79">
        <v>33705</v>
      </c>
      <c r="M148" s="95">
        <v>2000</v>
      </c>
    </row>
    <row r="149" spans="1:13" x14ac:dyDescent="0.25">
      <c r="A149" s="93">
        <v>45503</v>
      </c>
      <c r="B149" s="81" t="s">
        <v>294</v>
      </c>
      <c r="C149" s="83" t="s">
        <v>196</v>
      </c>
      <c r="D149" s="83" t="s">
        <v>326</v>
      </c>
      <c r="E149" s="83" t="s">
        <v>296</v>
      </c>
      <c r="F149" s="94">
        <f t="shared" si="2"/>
        <v>64873</v>
      </c>
      <c r="G149" s="79">
        <v>4947.93</v>
      </c>
      <c r="H149" s="79">
        <v>4947.93</v>
      </c>
      <c r="I149" s="79">
        <v>0.14000000000000001</v>
      </c>
      <c r="J149" s="79">
        <v>53777</v>
      </c>
      <c r="M149" s="95">
        <v>1200</v>
      </c>
    </row>
    <row r="150" spans="1:13" x14ac:dyDescent="0.25">
      <c r="A150" s="93">
        <v>45504</v>
      </c>
      <c r="B150" s="81" t="s">
        <v>176</v>
      </c>
      <c r="C150" s="83" t="s">
        <v>196</v>
      </c>
      <c r="D150" s="83" t="s">
        <v>327</v>
      </c>
      <c r="E150" s="83" t="s">
        <v>232</v>
      </c>
      <c r="F150" s="94">
        <f t="shared" si="2"/>
        <v>799238</v>
      </c>
      <c r="G150" s="79">
        <v>60897.96</v>
      </c>
      <c r="H150" s="79">
        <v>60897.96</v>
      </c>
      <c r="I150" s="79">
        <v>-0.36</v>
      </c>
      <c r="J150" s="79">
        <v>664440</v>
      </c>
      <c r="K150" s="79">
        <v>798.44</v>
      </c>
      <c r="M150" s="79">
        <v>12204</v>
      </c>
    </row>
    <row r="151" spans="1:13" x14ac:dyDescent="0.25">
      <c r="A151" s="93">
        <v>45504</v>
      </c>
      <c r="B151" s="81" t="s">
        <v>328</v>
      </c>
      <c r="C151" s="83" t="s">
        <v>196</v>
      </c>
      <c r="D151" s="83" t="s">
        <v>329</v>
      </c>
      <c r="E151" s="83" t="s">
        <v>330</v>
      </c>
      <c r="F151" s="94">
        <f t="shared" si="2"/>
        <v>106908</v>
      </c>
      <c r="G151" s="79">
        <v>8154</v>
      </c>
      <c r="H151" s="79">
        <v>8154</v>
      </c>
      <c r="I151" s="79"/>
      <c r="J151" s="79">
        <v>90600</v>
      </c>
    </row>
    <row r="152" spans="1:13" x14ac:dyDescent="0.25">
      <c r="A152" s="93">
        <v>45504</v>
      </c>
      <c r="B152" s="81" t="s">
        <v>331</v>
      </c>
      <c r="C152" s="83" t="s">
        <v>196</v>
      </c>
      <c r="D152" s="83" t="s">
        <v>248</v>
      </c>
      <c r="E152" s="83" t="s">
        <v>332</v>
      </c>
      <c r="F152" s="94">
        <f t="shared" si="2"/>
        <v>90909</v>
      </c>
      <c r="G152" s="79">
        <v>2164.5</v>
      </c>
      <c r="H152" s="79">
        <v>2164.5</v>
      </c>
      <c r="I152" s="79"/>
      <c r="J152" s="79">
        <v>86580</v>
      </c>
    </row>
    <row r="153" spans="1:13" x14ac:dyDescent="0.25">
      <c r="A153" s="93">
        <v>45504</v>
      </c>
      <c r="B153" s="81" t="s">
        <v>331</v>
      </c>
      <c r="C153" s="83" t="s">
        <v>196</v>
      </c>
      <c r="D153" s="83" t="s">
        <v>333</v>
      </c>
      <c r="E153" s="83" t="s">
        <v>332</v>
      </c>
      <c r="F153" s="94">
        <f t="shared" si="2"/>
        <v>72608</v>
      </c>
      <c r="G153" s="79">
        <v>1728.75</v>
      </c>
      <c r="H153" s="79">
        <v>1728.75</v>
      </c>
      <c r="I153" s="79">
        <v>0.5</v>
      </c>
      <c r="J153" s="79">
        <v>69150</v>
      </c>
    </row>
    <row r="154" spans="1:13" x14ac:dyDescent="0.25">
      <c r="A154" s="93">
        <v>45504</v>
      </c>
      <c r="B154" s="81" t="s">
        <v>331</v>
      </c>
      <c r="C154" s="83" t="s">
        <v>196</v>
      </c>
      <c r="D154" s="83" t="s">
        <v>334</v>
      </c>
      <c r="E154" s="83" t="s">
        <v>332</v>
      </c>
      <c r="F154" s="94">
        <f t="shared" si="2"/>
        <v>11738</v>
      </c>
      <c r="G154" s="79">
        <v>628.79999999999995</v>
      </c>
      <c r="H154" s="79">
        <v>628.79999999999995</v>
      </c>
      <c r="I154" s="79">
        <v>0.4</v>
      </c>
      <c r="J154" s="79">
        <v>10480</v>
      </c>
    </row>
    <row r="155" spans="1:13" x14ac:dyDescent="0.25">
      <c r="A155" s="93">
        <v>45504</v>
      </c>
      <c r="B155" s="81" t="s">
        <v>216</v>
      </c>
      <c r="C155" s="83" t="s">
        <v>196</v>
      </c>
      <c r="D155" s="83" t="s">
        <v>87</v>
      </c>
      <c r="E155" s="83" t="s">
        <v>79</v>
      </c>
      <c r="F155" s="94">
        <f t="shared" si="2"/>
        <v>60480</v>
      </c>
      <c r="G155" s="79"/>
      <c r="H155" s="79"/>
      <c r="I155" s="79"/>
      <c r="J155" s="79">
        <v>60480</v>
      </c>
    </row>
    <row r="156" spans="1:13" x14ac:dyDescent="0.25">
      <c r="A156" s="93">
        <v>45504</v>
      </c>
      <c r="B156" s="81" t="s">
        <v>108</v>
      </c>
      <c r="C156" s="83" t="s">
        <v>196</v>
      </c>
      <c r="D156" s="83" t="s">
        <v>81</v>
      </c>
      <c r="E156" s="83" t="s">
        <v>206</v>
      </c>
      <c r="F156" s="94">
        <f t="shared" si="2"/>
        <v>18963</v>
      </c>
      <c r="G156" s="79">
        <v>451.5</v>
      </c>
      <c r="H156" s="79">
        <v>451.5</v>
      </c>
      <c r="I156" s="79"/>
      <c r="J156" s="79">
        <v>18060</v>
      </c>
    </row>
    <row r="157" spans="1:13" x14ac:dyDescent="0.25">
      <c r="A157" s="93">
        <v>45504</v>
      </c>
      <c r="B157" s="81" t="s">
        <v>92</v>
      </c>
      <c r="C157" s="83" t="s">
        <v>196</v>
      </c>
      <c r="D157" s="83" t="s">
        <v>335</v>
      </c>
      <c r="E157" s="83" t="s">
        <v>79</v>
      </c>
      <c r="F157" s="94">
        <f t="shared" si="2"/>
        <v>38150</v>
      </c>
      <c r="G157" s="79"/>
      <c r="H157" s="79"/>
      <c r="I157" s="79"/>
      <c r="J157" s="79">
        <v>38150</v>
      </c>
    </row>
    <row r="158" spans="1:13" x14ac:dyDescent="0.25">
      <c r="A158" s="93">
        <v>45505</v>
      </c>
      <c r="B158" s="81" t="s">
        <v>203</v>
      </c>
      <c r="C158" s="83" t="s">
        <v>196</v>
      </c>
      <c r="D158" s="83" t="s">
        <v>336</v>
      </c>
      <c r="E158" s="83" t="s">
        <v>205</v>
      </c>
      <c r="F158" s="94">
        <f t="shared" si="2"/>
        <v>4458</v>
      </c>
      <c r="G158" s="79">
        <v>340.01</v>
      </c>
      <c r="H158" s="79">
        <v>340.01</v>
      </c>
      <c r="I158" s="79">
        <v>0.08</v>
      </c>
      <c r="J158" s="79">
        <v>3777.9</v>
      </c>
    </row>
    <row r="159" spans="1:13" x14ac:dyDescent="0.25">
      <c r="A159" s="93">
        <v>45506</v>
      </c>
      <c r="B159" s="81" t="s">
        <v>138</v>
      </c>
      <c r="C159" s="83" t="s">
        <v>196</v>
      </c>
      <c r="D159" s="83" t="s">
        <v>337</v>
      </c>
      <c r="E159" s="83" t="s">
        <v>230</v>
      </c>
      <c r="F159" s="94">
        <f t="shared" si="2"/>
        <v>1159203</v>
      </c>
      <c r="G159" s="79">
        <v>88413.81</v>
      </c>
      <c r="H159" s="79">
        <v>88413.81</v>
      </c>
      <c r="I159" s="79">
        <v>-0.22</v>
      </c>
      <c r="J159" s="79">
        <v>982375.6</v>
      </c>
    </row>
    <row r="160" spans="1:13" x14ac:dyDescent="0.25">
      <c r="A160" s="93">
        <v>45506</v>
      </c>
      <c r="B160" s="81" t="s">
        <v>203</v>
      </c>
      <c r="C160" s="83" t="s">
        <v>196</v>
      </c>
      <c r="D160" s="83" t="s">
        <v>338</v>
      </c>
      <c r="E160" s="83" t="s">
        <v>205</v>
      </c>
      <c r="F160" s="94">
        <f t="shared" si="2"/>
        <v>1936</v>
      </c>
      <c r="G160" s="79">
        <v>147.69</v>
      </c>
      <c r="H160" s="79">
        <v>147.69</v>
      </c>
      <c r="I160" s="79">
        <v>-0.38</v>
      </c>
      <c r="J160" s="79">
        <v>1641</v>
      </c>
    </row>
    <row r="161" spans="1:13" x14ac:dyDescent="0.25">
      <c r="A161" s="93">
        <v>45506</v>
      </c>
      <c r="B161" s="81" t="s">
        <v>108</v>
      </c>
      <c r="C161" s="83" t="s">
        <v>196</v>
      </c>
      <c r="D161" s="83" t="s">
        <v>339</v>
      </c>
      <c r="E161" s="83" t="s">
        <v>206</v>
      </c>
      <c r="F161" s="94">
        <f t="shared" si="2"/>
        <v>84742</v>
      </c>
      <c r="G161" s="79">
        <v>2017.68</v>
      </c>
      <c r="H161" s="79">
        <v>2017.68</v>
      </c>
      <c r="I161" s="79">
        <v>-0.36</v>
      </c>
      <c r="J161" s="79">
        <v>80707</v>
      </c>
    </row>
    <row r="162" spans="1:13" x14ac:dyDescent="0.25">
      <c r="A162" s="93">
        <v>45509</v>
      </c>
      <c r="B162" s="81" t="s">
        <v>287</v>
      </c>
      <c r="C162" s="83" t="s">
        <v>196</v>
      </c>
      <c r="D162" s="83" t="s">
        <v>340</v>
      </c>
      <c r="E162" s="83" t="s">
        <v>289</v>
      </c>
      <c r="F162" s="94">
        <f t="shared" si="2"/>
        <v>78765</v>
      </c>
      <c r="G162" s="79">
        <v>6007.5</v>
      </c>
      <c r="H162" s="79">
        <v>6007.5</v>
      </c>
      <c r="I162" s="79"/>
      <c r="J162" s="79">
        <v>64150</v>
      </c>
      <c r="M162" s="79">
        <v>2600</v>
      </c>
    </row>
    <row r="163" spans="1:13" x14ac:dyDescent="0.25">
      <c r="A163" s="93">
        <v>45510</v>
      </c>
      <c r="B163" s="81" t="s">
        <v>203</v>
      </c>
      <c r="C163" s="83" t="s">
        <v>196</v>
      </c>
      <c r="D163" s="83" t="s">
        <v>341</v>
      </c>
      <c r="E163" s="83" t="s">
        <v>205</v>
      </c>
      <c r="F163" s="94">
        <f t="shared" si="2"/>
        <v>127369</v>
      </c>
      <c r="G163" s="79">
        <v>9714.6</v>
      </c>
      <c r="H163" s="79">
        <v>9714.6</v>
      </c>
      <c r="I163" s="79">
        <v>-0.2</v>
      </c>
      <c r="J163" s="79">
        <v>107940</v>
      </c>
    </row>
    <row r="164" spans="1:13" x14ac:dyDescent="0.25">
      <c r="A164" s="93">
        <v>45510</v>
      </c>
      <c r="B164" s="81" t="s">
        <v>95</v>
      </c>
      <c r="C164" s="83" t="s">
        <v>196</v>
      </c>
      <c r="D164" s="83" t="s">
        <v>342</v>
      </c>
      <c r="E164" s="83" t="s">
        <v>200</v>
      </c>
      <c r="F164" s="94">
        <f t="shared" si="2"/>
        <v>144118</v>
      </c>
      <c r="G164" s="79">
        <v>7720.58</v>
      </c>
      <c r="H164" s="79">
        <v>7720.58</v>
      </c>
      <c r="I164" s="79">
        <v>0.5</v>
      </c>
      <c r="J164" s="79">
        <v>128676.34</v>
      </c>
    </row>
    <row r="165" spans="1:13" x14ac:dyDescent="0.25">
      <c r="A165" s="93">
        <v>45510</v>
      </c>
      <c r="B165" s="81" t="s">
        <v>203</v>
      </c>
      <c r="C165" s="83" t="s">
        <v>196</v>
      </c>
      <c r="D165" s="83" t="s">
        <v>343</v>
      </c>
      <c r="E165" s="83" t="s">
        <v>205</v>
      </c>
      <c r="F165" s="94">
        <f t="shared" si="2"/>
        <v>871</v>
      </c>
      <c r="G165" s="79">
        <v>66.459999999999994</v>
      </c>
      <c r="H165" s="79">
        <v>66.459999999999994</v>
      </c>
      <c r="I165" s="79">
        <v>-0.37</v>
      </c>
      <c r="J165" s="79">
        <v>738.45</v>
      </c>
    </row>
    <row r="166" spans="1:13" x14ac:dyDescent="0.25">
      <c r="A166" s="93">
        <v>45510</v>
      </c>
      <c r="B166" s="81" t="s">
        <v>344</v>
      </c>
      <c r="C166" s="83" t="s">
        <v>196</v>
      </c>
      <c r="D166" s="83" t="s">
        <v>345</v>
      </c>
      <c r="E166" s="83" t="s">
        <v>346</v>
      </c>
      <c r="F166" s="94">
        <f t="shared" si="2"/>
        <v>39352</v>
      </c>
      <c r="G166" s="79">
        <v>3001.4</v>
      </c>
      <c r="H166" s="79">
        <v>3001.4</v>
      </c>
      <c r="I166" s="79">
        <v>0.3</v>
      </c>
      <c r="J166" s="79">
        <v>32948.9</v>
      </c>
      <c r="M166" s="95">
        <v>400</v>
      </c>
    </row>
    <row r="167" spans="1:13" x14ac:dyDescent="0.25">
      <c r="A167" s="93">
        <v>45511</v>
      </c>
      <c r="B167" s="81" t="s">
        <v>176</v>
      </c>
      <c r="C167" s="83" t="s">
        <v>196</v>
      </c>
      <c r="D167" s="83" t="s">
        <v>347</v>
      </c>
      <c r="E167" s="83" t="s">
        <v>232</v>
      </c>
      <c r="F167" s="94">
        <f t="shared" si="2"/>
        <v>1175861</v>
      </c>
      <c r="G167" s="79">
        <v>89594.73</v>
      </c>
      <c r="H167" s="79">
        <v>89594.73</v>
      </c>
      <c r="I167" s="79">
        <v>-0.15</v>
      </c>
      <c r="J167" s="79">
        <v>972980</v>
      </c>
      <c r="K167" s="79">
        <v>1174.69</v>
      </c>
      <c r="M167" s="79">
        <v>22517</v>
      </c>
    </row>
    <row r="168" spans="1:13" x14ac:dyDescent="0.25">
      <c r="A168" s="93">
        <v>45511</v>
      </c>
      <c r="B168" s="81" t="s">
        <v>221</v>
      </c>
      <c r="C168" s="83" t="s">
        <v>196</v>
      </c>
      <c r="D168" s="83" t="s">
        <v>348</v>
      </c>
      <c r="E168" s="83" t="s">
        <v>222</v>
      </c>
      <c r="F168" s="94">
        <f t="shared" si="2"/>
        <v>4838</v>
      </c>
      <c r="G168" s="79">
        <v>369</v>
      </c>
      <c r="H168" s="79">
        <v>369</v>
      </c>
      <c r="I168" s="79"/>
      <c r="J168" s="79">
        <v>4000</v>
      </c>
      <c r="M168" s="1">
        <v>100</v>
      </c>
    </row>
    <row r="169" spans="1:13" x14ac:dyDescent="0.25">
      <c r="A169" s="93">
        <v>45512</v>
      </c>
      <c r="B169" s="81" t="s">
        <v>214</v>
      </c>
      <c r="C169" s="83" t="s">
        <v>196</v>
      </c>
      <c r="D169" s="83" t="s">
        <v>349</v>
      </c>
      <c r="E169" s="83" t="s">
        <v>215</v>
      </c>
      <c r="F169" s="94">
        <f t="shared" si="2"/>
        <v>128375</v>
      </c>
      <c r="G169" s="79">
        <v>3056.55</v>
      </c>
      <c r="H169" s="79">
        <v>3056.55</v>
      </c>
      <c r="I169" s="79"/>
      <c r="J169" s="79">
        <v>122261.9</v>
      </c>
    </row>
    <row r="170" spans="1:13" x14ac:dyDescent="0.25">
      <c r="A170" s="93">
        <v>45512</v>
      </c>
      <c r="B170" s="81" t="s">
        <v>214</v>
      </c>
      <c r="C170" s="83" t="s">
        <v>196</v>
      </c>
      <c r="D170" s="83" t="s">
        <v>350</v>
      </c>
      <c r="E170" s="83" t="s">
        <v>215</v>
      </c>
      <c r="F170" s="94">
        <f t="shared" si="2"/>
        <v>128375</v>
      </c>
      <c r="G170" s="79">
        <v>3056.55</v>
      </c>
      <c r="H170" s="79">
        <v>3056.55</v>
      </c>
      <c r="I170" s="79"/>
      <c r="J170" s="79">
        <v>122261.9</v>
      </c>
    </row>
    <row r="171" spans="1:13" x14ac:dyDescent="0.25">
      <c r="A171" s="93">
        <v>45512</v>
      </c>
      <c r="B171" s="81" t="s">
        <v>307</v>
      </c>
      <c r="C171" s="83" t="s">
        <v>196</v>
      </c>
      <c r="D171" s="83" t="s">
        <v>351</v>
      </c>
      <c r="E171" s="83" t="s">
        <v>309</v>
      </c>
      <c r="F171" s="94">
        <f t="shared" si="2"/>
        <v>8526</v>
      </c>
      <c r="G171" s="79">
        <v>650.25</v>
      </c>
      <c r="H171" s="79">
        <v>650.25</v>
      </c>
      <c r="I171" s="79">
        <v>0.5</v>
      </c>
      <c r="J171" s="79">
        <v>7225</v>
      </c>
    </row>
    <row r="172" spans="1:13" x14ac:dyDescent="0.25">
      <c r="A172" s="93">
        <v>45513</v>
      </c>
      <c r="B172" s="81" t="s">
        <v>195</v>
      </c>
      <c r="C172" s="83" t="s">
        <v>196</v>
      </c>
      <c r="D172" s="83" t="s">
        <v>352</v>
      </c>
      <c r="E172" s="83" t="s">
        <v>197</v>
      </c>
      <c r="F172" s="94">
        <f t="shared" si="2"/>
        <v>172800</v>
      </c>
      <c r="G172" s="79">
        <v>18900</v>
      </c>
      <c r="H172" s="79">
        <v>18900</v>
      </c>
      <c r="I172" s="79"/>
      <c r="J172" s="79">
        <v>135000</v>
      </c>
    </row>
    <row r="173" spans="1:13" x14ac:dyDescent="0.25">
      <c r="A173" s="93">
        <v>45513</v>
      </c>
      <c r="B173" s="81" t="s">
        <v>195</v>
      </c>
      <c r="C173" s="83" t="s">
        <v>196</v>
      </c>
      <c r="D173" s="83" t="s">
        <v>353</v>
      </c>
      <c r="E173" s="83" t="s">
        <v>197</v>
      </c>
      <c r="F173" s="94">
        <f t="shared" si="2"/>
        <v>172800</v>
      </c>
      <c r="G173" s="79">
        <v>18900</v>
      </c>
      <c r="H173" s="79">
        <v>18900</v>
      </c>
      <c r="I173" s="79"/>
      <c r="J173" s="79">
        <v>135000</v>
      </c>
    </row>
    <row r="174" spans="1:13" x14ac:dyDescent="0.25">
      <c r="A174" s="93">
        <v>45513</v>
      </c>
      <c r="B174" s="81" t="s">
        <v>203</v>
      </c>
      <c r="C174" s="83" t="s">
        <v>196</v>
      </c>
      <c r="D174" s="83" t="s">
        <v>354</v>
      </c>
      <c r="E174" s="83" t="s">
        <v>205</v>
      </c>
      <c r="F174" s="94">
        <f t="shared" si="2"/>
        <v>4014</v>
      </c>
      <c r="G174" s="79">
        <v>306.18</v>
      </c>
      <c r="H174" s="79">
        <v>306.18</v>
      </c>
      <c r="I174" s="79">
        <v>-0.36</v>
      </c>
      <c r="J174" s="79">
        <v>3402</v>
      </c>
    </row>
    <row r="175" spans="1:13" x14ac:dyDescent="0.25">
      <c r="A175" s="93">
        <v>45515</v>
      </c>
      <c r="B175" s="81" t="s">
        <v>287</v>
      </c>
      <c r="C175" s="83" t="s">
        <v>196</v>
      </c>
      <c r="D175" s="83" t="s">
        <v>355</v>
      </c>
      <c r="E175" s="83" t="s">
        <v>289</v>
      </c>
      <c r="F175" s="94">
        <f t="shared" si="2"/>
        <v>91922</v>
      </c>
      <c r="G175" s="79">
        <v>7011</v>
      </c>
      <c r="H175" s="79">
        <v>7011</v>
      </c>
      <c r="I175" s="79"/>
      <c r="J175" s="79">
        <v>75300</v>
      </c>
      <c r="M175" s="79">
        <v>2600</v>
      </c>
    </row>
    <row r="176" spans="1:13" x14ac:dyDescent="0.25">
      <c r="A176" s="93">
        <v>45516</v>
      </c>
      <c r="B176" s="81" t="s">
        <v>356</v>
      </c>
      <c r="C176" s="83" t="s">
        <v>196</v>
      </c>
      <c r="D176" s="83" t="s">
        <v>357</v>
      </c>
      <c r="E176" s="83" t="s">
        <v>358</v>
      </c>
      <c r="F176" s="94">
        <f t="shared" si="2"/>
        <v>23010</v>
      </c>
      <c r="G176" s="79">
        <v>1755</v>
      </c>
      <c r="H176" s="79">
        <v>1755</v>
      </c>
      <c r="I176" s="79"/>
      <c r="J176" s="79">
        <v>19500</v>
      </c>
    </row>
    <row r="177" spans="1:13" x14ac:dyDescent="0.25">
      <c r="A177" s="93">
        <v>45517</v>
      </c>
      <c r="B177" s="81" t="s">
        <v>106</v>
      </c>
      <c r="C177" s="83" t="s">
        <v>196</v>
      </c>
      <c r="D177" s="83" t="s">
        <v>359</v>
      </c>
      <c r="E177" s="83" t="s">
        <v>209</v>
      </c>
      <c r="F177" s="94">
        <f t="shared" si="2"/>
        <v>20314</v>
      </c>
      <c r="G177" s="79">
        <v>1549.35</v>
      </c>
      <c r="H177" s="79">
        <v>1549.35</v>
      </c>
      <c r="I177" s="79">
        <v>0.3</v>
      </c>
      <c r="J177" s="79">
        <v>17215</v>
      </c>
    </row>
    <row r="178" spans="1:13" x14ac:dyDescent="0.25">
      <c r="A178" s="93">
        <v>45518</v>
      </c>
      <c r="B178" s="81" t="s">
        <v>307</v>
      </c>
      <c r="C178" s="83" t="s">
        <v>196</v>
      </c>
      <c r="D178" s="83" t="s">
        <v>360</v>
      </c>
      <c r="E178" s="83" t="s">
        <v>309</v>
      </c>
      <c r="F178" s="94">
        <f t="shared" si="2"/>
        <v>17924</v>
      </c>
      <c r="G178" s="79">
        <v>1367.1</v>
      </c>
      <c r="H178" s="79">
        <v>1367.1</v>
      </c>
      <c r="I178" s="79">
        <v>-0.2</v>
      </c>
      <c r="J178" s="79">
        <v>15190</v>
      </c>
    </row>
    <row r="179" spans="1:13" x14ac:dyDescent="0.25">
      <c r="A179" s="93">
        <v>45518</v>
      </c>
      <c r="B179" s="81" t="s">
        <v>203</v>
      </c>
      <c r="C179" s="83" t="s">
        <v>196</v>
      </c>
      <c r="D179" s="83" t="s">
        <v>361</v>
      </c>
      <c r="E179" s="83" t="s">
        <v>205</v>
      </c>
      <c r="F179" s="94">
        <f t="shared" si="2"/>
        <v>3847</v>
      </c>
      <c r="G179" s="79">
        <v>293.39999999999998</v>
      </c>
      <c r="H179" s="79">
        <v>293.39999999999998</v>
      </c>
      <c r="I179" s="79">
        <v>0.2</v>
      </c>
      <c r="J179" s="79">
        <v>3260</v>
      </c>
    </row>
    <row r="180" spans="1:13" x14ac:dyDescent="0.25">
      <c r="A180" s="93">
        <v>45519</v>
      </c>
      <c r="B180" s="81" t="s">
        <v>108</v>
      </c>
      <c r="C180" s="83" t="s">
        <v>196</v>
      </c>
      <c r="D180" s="83" t="s">
        <v>362</v>
      </c>
      <c r="E180" s="83" t="s">
        <v>206</v>
      </c>
      <c r="F180" s="94">
        <f t="shared" si="2"/>
        <v>81530</v>
      </c>
      <c r="G180" s="79">
        <v>1941.2</v>
      </c>
      <c r="H180" s="79">
        <v>1941.2</v>
      </c>
      <c r="I180" s="79">
        <v>-0.4</v>
      </c>
      <c r="J180" s="79">
        <v>77648</v>
      </c>
    </row>
    <row r="181" spans="1:13" x14ac:dyDescent="0.25">
      <c r="A181" s="93">
        <v>45519</v>
      </c>
      <c r="B181" s="81" t="s">
        <v>108</v>
      </c>
      <c r="C181" s="83" t="s">
        <v>196</v>
      </c>
      <c r="D181" s="83" t="s">
        <v>363</v>
      </c>
      <c r="E181" s="83" t="s">
        <v>206</v>
      </c>
      <c r="F181" s="94">
        <f t="shared" si="2"/>
        <v>88946</v>
      </c>
      <c r="G181" s="79">
        <v>2117.7600000000002</v>
      </c>
      <c r="H181" s="79">
        <v>2117.7600000000002</v>
      </c>
      <c r="I181" s="79">
        <v>0.48</v>
      </c>
      <c r="J181" s="79">
        <v>84710</v>
      </c>
    </row>
    <row r="182" spans="1:13" x14ac:dyDescent="0.25">
      <c r="A182" s="93">
        <v>45519</v>
      </c>
      <c r="B182" s="81" t="s">
        <v>207</v>
      </c>
      <c r="C182" s="83" t="s">
        <v>196</v>
      </c>
      <c r="D182" s="83" t="s">
        <v>364</v>
      </c>
      <c r="E182" s="83" t="s">
        <v>208</v>
      </c>
      <c r="F182" s="94">
        <f t="shared" si="2"/>
        <v>28728</v>
      </c>
      <c r="G182" s="79">
        <v>684</v>
      </c>
      <c r="H182" s="79">
        <v>684</v>
      </c>
      <c r="I182" s="79"/>
      <c r="J182" s="79">
        <v>27360</v>
      </c>
    </row>
    <row r="183" spans="1:13" x14ac:dyDescent="0.25">
      <c r="A183" s="93">
        <v>45520</v>
      </c>
      <c r="B183" s="81" t="s">
        <v>203</v>
      </c>
      <c r="C183" s="83" t="s">
        <v>196</v>
      </c>
      <c r="D183" s="83" t="s">
        <v>365</v>
      </c>
      <c r="E183" s="83" t="s">
        <v>205</v>
      </c>
      <c r="F183" s="94">
        <f t="shared" si="2"/>
        <v>4366</v>
      </c>
      <c r="G183" s="79">
        <v>333</v>
      </c>
      <c r="H183" s="79">
        <v>333</v>
      </c>
      <c r="I183" s="79"/>
      <c r="J183" s="79">
        <v>3700</v>
      </c>
    </row>
    <row r="184" spans="1:13" x14ac:dyDescent="0.25">
      <c r="A184" s="93">
        <v>45520</v>
      </c>
      <c r="B184" s="81" t="s">
        <v>203</v>
      </c>
      <c r="C184" s="83" t="s">
        <v>196</v>
      </c>
      <c r="D184" s="83" t="s">
        <v>366</v>
      </c>
      <c r="E184" s="83" t="s">
        <v>205</v>
      </c>
      <c r="F184" s="94">
        <f t="shared" si="2"/>
        <v>2974</v>
      </c>
      <c r="G184" s="79">
        <v>226.8</v>
      </c>
      <c r="H184" s="79">
        <v>226.8</v>
      </c>
      <c r="I184" s="79">
        <v>0.4</v>
      </c>
      <c r="J184" s="79">
        <v>2520</v>
      </c>
    </row>
    <row r="185" spans="1:13" x14ac:dyDescent="0.25">
      <c r="A185" s="93">
        <v>45520</v>
      </c>
      <c r="B185" s="81" t="s">
        <v>195</v>
      </c>
      <c r="C185" s="83" t="s">
        <v>196</v>
      </c>
      <c r="D185" s="83" t="s">
        <v>367</v>
      </c>
      <c r="E185" s="83" t="s">
        <v>197</v>
      </c>
      <c r="F185" s="94">
        <f t="shared" si="2"/>
        <v>83200</v>
      </c>
      <c r="G185" s="79">
        <v>9100</v>
      </c>
      <c r="H185" s="79">
        <v>9100</v>
      </c>
      <c r="I185" s="79"/>
      <c r="J185" s="79">
        <v>65000</v>
      </c>
    </row>
    <row r="186" spans="1:13" x14ac:dyDescent="0.25">
      <c r="A186" s="93">
        <v>45520</v>
      </c>
      <c r="B186" s="81" t="s">
        <v>203</v>
      </c>
      <c r="C186" s="83" t="s">
        <v>196</v>
      </c>
      <c r="D186" s="83" t="s">
        <v>368</v>
      </c>
      <c r="E186" s="83" t="s">
        <v>205</v>
      </c>
      <c r="F186" s="94">
        <f t="shared" si="2"/>
        <v>6063</v>
      </c>
      <c r="G186" s="79">
        <v>462.42</v>
      </c>
      <c r="H186" s="79">
        <v>462.42</v>
      </c>
      <c r="I186" s="79">
        <v>0.16</v>
      </c>
      <c r="J186" s="79">
        <v>5138</v>
      </c>
    </row>
    <row r="187" spans="1:13" x14ac:dyDescent="0.25">
      <c r="A187" s="93">
        <v>45520</v>
      </c>
      <c r="B187" s="81" t="s">
        <v>95</v>
      </c>
      <c r="C187" s="83" t="s">
        <v>196</v>
      </c>
      <c r="D187" s="83" t="s">
        <v>369</v>
      </c>
      <c r="E187" s="83" t="s">
        <v>200</v>
      </c>
      <c r="F187" s="94">
        <f t="shared" si="2"/>
        <v>137873</v>
      </c>
      <c r="G187" s="79">
        <v>7386.07</v>
      </c>
      <c r="H187" s="79">
        <v>7386.07</v>
      </c>
      <c r="I187" s="79">
        <v>-0.39</v>
      </c>
      <c r="J187" s="79">
        <v>123101.25</v>
      </c>
    </row>
    <row r="188" spans="1:13" x14ac:dyDescent="0.25">
      <c r="A188" s="93">
        <v>45521</v>
      </c>
      <c r="B188" s="81" t="s">
        <v>106</v>
      </c>
      <c r="C188" s="83" t="s">
        <v>196</v>
      </c>
      <c r="D188" s="83" t="s">
        <v>370</v>
      </c>
      <c r="E188" s="83" t="s">
        <v>209</v>
      </c>
      <c r="F188" s="94">
        <f t="shared" si="2"/>
        <v>590</v>
      </c>
      <c r="G188" s="79">
        <v>45</v>
      </c>
      <c r="H188" s="79">
        <v>45</v>
      </c>
      <c r="I188" s="79"/>
      <c r="J188" s="79">
        <v>500</v>
      </c>
    </row>
    <row r="189" spans="1:13" x14ac:dyDescent="0.25">
      <c r="A189" s="93">
        <v>45521</v>
      </c>
      <c r="B189" s="81" t="s">
        <v>203</v>
      </c>
      <c r="C189" s="83" t="s">
        <v>196</v>
      </c>
      <c r="D189" s="83" t="s">
        <v>371</v>
      </c>
      <c r="E189" s="83" t="s">
        <v>205</v>
      </c>
      <c r="F189" s="94">
        <f t="shared" si="2"/>
        <v>4130</v>
      </c>
      <c r="G189" s="79">
        <v>315</v>
      </c>
      <c r="H189" s="79">
        <v>315</v>
      </c>
      <c r="I189" s="79"/>
      <c r="J189" s="79">
        <v>3500</v>
      </c>
    </row>
    <row r="190" spans="1:13" x14ac:dyDescent="0.25">
      <c r="A190" s="93">
        <v>45521</v>
      </c>
      <c r="B190" s="81" t="s">
        <v>203</v>
      </c>
      <c r="C190" s="83" t="s">
        <v>196</v>
      </c>
      <c r="D190" s="83" t="s">
        <v>372</v>
      </c>
      <c r="E190" s="83" t="s">
        <v>205</v>
      </c>
      <c r="F190" s="94">
        <f t="shared" si="2"/>
        <v>2360</v>
      </c>
      <c r="G190" s="79">
        <v>180</v>
      </c>
      <c r="H190" s="79">
        <v>180</v>
      </c>
      <c r="I190" s="79"/>
      <c r="J190" s="79">
        <v>2000</v>
      </c>
    </row>
    <row r="191" spans="1:13" x14ac:dyDescent="0.25">
      <c r="A191" s="93">
        <v>45521</v>
      </c>
      <c r="B191" s="81" t="s">
        <v>373</v>
      </c>
      <c r="C191" s="83" t="s">
        <v>196</v>
      </c>
      <c r="D191" s="83" t="s">
        <v>374</v>
      </c>
      <c r="E191" s="83" t="s">
        <v>375</v>
      </c>
      <c r="F191" s="94">
        <f t="shared" si="2"/>
        <v>8833</v>
      </c>
      <c r="G191" s="79">
        <v>673.74</v>
      </c>
      <c r="H191" s="79">
        <v>673.74</v>
      </c>
      <c r="I191" s="79">
        <v>-0.48</v>
      </c>
      <c r="J191" s="79">
        <v>6586</v>
      </c>
      <c r="M191" s="95">
        <v>900</v>
      </c>
    </row>
    <row r="192" spans="1:13" x14ac:dyDescent="0.25">
      <c r="A192" s="93">
        <v>45523</v>
      </c>
      <c r="B192" s="81" t="s">
        <v>376</v>
      </c>
      <c r="C192" s="83" t="s">
        <v>196</v>
      </c>
      <c r="D192" s="83" t="s">
        <v>377</v>
      </c>
      <c r="E192" s="83" t="s">
        <v>378</v>
      </c>
      <c r="F192" s="94">
        <f t="shared" si="2"/>
        <v>84362</v>
      </c>
      <c r="G192" s="79">
        <v>6434.42</v>
      </c>
      <c r="H192" s="79">
        <v>6434.42</v>
      </c>
      <c r="I192" s="79">
        <v>-0.44</v>
      </c>
      <c r="J192" s="79">
        <v>71493.600000000006</v>
      </c>
    </row>
    <row r="193" spans="1:13" x14ac:dyDescent="0.25">
      <c r="A193" s="93">
        <v>45524</v>
      </c>
      <c r="B193" s="81" t="s">
        <v>221</v>
      </c>
      <c r="C193" s="83" t="s">
        <v>196</v>
      </c>
      <c r="D193" s="83" t="s">
        <v>379</v>
      </c>
      <c r="E193" s="83" t="s">
        <v>222</v>
      </c>
      <c r="F193" s="94">
        <f t="shared" si="2"/>
        <v>32450</v>
      </c>
      <c r="G193" s="79">
        <v>2475</v>
      </c>
      <c r="H193" s="79">
        <v>2475</v>
      </c>
      <c r="I193" s="79"/>
      <c r="J193" s="79">
        <v>27400</v>
      </c>
      <c r="M193" s="1">
        <v>100</v>
      </c>
    </row>
    <row r="194" spans="1:13" x14ac:dyDescent="0.25">
      <c r="A194" s="93">
        <v>45524</v>
      </c>
      <c r="B194" s="81" t="s">
        <v>203</v>
      </c>
      <c r="C194" s="83" t="s">
        <v>196</v>
      </c>
      <c r="D194" s="83" t="s">
        <v>380</v>
      </c>
      <c r="E194" s="83" t="s">
        <v>205</v>
      </c>
      <c r="F194" s="94">
        <f t="shared" si="2"/>
        <v>2078</v>
      </c>
      <c r="G194" s="79">
        <v>158.47</v>
      </c>
      <c r="H194" s="79">
        <v>158.47</v>
      </c>
      <c r="I194" s="79">
        <v>0.26</v>
      </c>
      <c r="J194" s="79">
        <v>1760.8</v>
      </c>
    </row>
    <row r="195" spans="1:13" x14ac:dyDescent="0.25">
      <c r="A195" s="93">
        <v>45524</v>
      </c>
      <c r="B195" s="81" t="s">
        <v>344</v>
      </c>
      <c r="C195" s="83" t="s">
        <v>196</v>
      </c>
      <c r="D195" s="83" t="s">
        <v>381</v>
      </c>
      <c r="E195" s="83" t="s">
        <v>346</v>
      </c>
      <c r="F195" s="94">
        <f t="shared" ref="F195:F258" si="3">SUM(G195:M195)</f>
        <v>134006</v>
      </c>
      <c r="G195" s="79">
        <v>10220.76</v>
      </c>
      <c r="H195" s="79">
        <v>10220.76</v>
      </c>
      <c r="I195" s="79">
        <v>0.48</v>
      </c>
      <c r="J195" s="79">
        <v>112364</v>
      </c>
      <c r="M195" s="95">
        <v>1200</v>
      </c>
    </row>
    <row r="196" spans="1:13" x14ac:dyDescent="0.25">
      <c r="A196" s="93">
        <v>45524</v>
      </c>
      <c r="B196" s="81" t="s">
        <v>376</v>
      </c>
      <c r="C196" s="83" t="s">
        <v>196</v>
      </c>
      <c r="D196" s="83" t="s">
        <v>382</v>
      </c>
      <c r="E196" s="83" t="s">
        <v>378</v>
      </c>
      <c r="F196" s="94">
        <f t="shared" si="3"/>
        <v>53808</v>
      </c>
      <c r="G196" s="79">
        <v>4104</v>
      </c>
      <c r="H196" s="79">
        <v>4104</v>
      </c>
      <c r="I196" s="79"/>
      <c r="J196" s="79">
        <v>45600</v>
      </c>
    </row>
    <row r="197" spans="1:13" x14ac:dyDescent="0.25">
      <c r="A197" s="93">
        <v>45524</v>
      </c>
      <c r="B197" s="81" t="s">
        <v>95</v>
      </c>
      <c r="C197" s="83" t="s">
        <v>196</v>
      </c>
      <c r="D197" s="83" t="s">
        <v>383</v>
      </c>
      <c r="E197" s="83" t="s">
        <v>200</v>
      </c>
      <c r="F197" s="94">
        <f t="shared" si="3"/>
        <v>154887</v>
      </c>
      <c r="G197" s="79">
        <v>8297.52</v>
      </c>
      <c r="H197" s="79">
        <v>8297.52</v>
      </c>
      <c r="I197" s="79"/>
      <c r="J197" s="79">
        <v>138291.96</v>
      </c>
    </row>
    <row r="198" spans="1:13" x14ac:dyDescent="0.25">
      <c r="A198" s="93">
        <v>45525</v>
      </c>
      <c r="B198" s="81" t="s">
        <v>195</v>
      </c>
      <c r="C198" s="83" t="s">
        <v>196</v>
      </c>
      <c r="D198" s="83" t="s">
        <v>384</v>
      </c>
      <c r="E198" s="83" t="s">
        <v>197</v>
      </c>
      <c r="F198" s="94">
        <f t="shared" si="3"/>
        <v>66560</v>
      </c>
      <c r="G198" s="79">
        <v>7280</v>
      </c>
      <c r="H198" s="79">
        <v>7280</v>
      </c>
      <c r="I198" s="79"/>
      <c r="J198" s="79">
        <v>52000</v>
      </c>
    </row>
    <row r="199" spans="1:13" x14ac:dyDescent="0.25">
      <c r="A199" s="93">
        <v>45525</v>
      </c>
      <c r="B199" s="81" t="s">
        <v>385</v>
      </c>
      <c r="C199" s="83" t="s">
        <v>196</v>
      </c>
      <c r="D199" s="83" t="s">
        <v>386</v>
      </c>
      <c r="E199" s="83" t="s">
        <v>387</v>
      </c>
      <c r="F199" s="94">
        <f t="shared" si="3"/>
        <v>847948</v>
      </c>
      <c r="G199" s="79">
        <v>64674</v>
      </c>
      <c r="H199" s="79">
        <v>64674</v>
      </c>
      <c r="I199" s="79"/>
      <c r="J199" s="79">
        <v>718600</v>
      </c>
    </row>
    <row r="200" spans="1:13" x14ac:dyDescent="0.25">
      <c r="A200" s="93">
        <v>45526</v>
      </c>
      <c r="B200" s="81" t="s">
        <v>195</v>
      </c>
      <c r="C200" s="83" t="s">
        <v>196</v>
      </c>
      <c r="D200" s="83" t="s">
        <v>388</v>
      </c>
      <c r="E200" s="83" t="s">
        <v>197</v>
      </c>
      <c r="F200" s="94">
        <f t="shared" si="3"/>
        <v>169600</v>
      </c>
      <c r="G200" s="79">
        <v>18550</v>
      </c>
      <c r="H200" s="79">
        <v>18550</v>
      </c>
      <c r="I200" s="79"/>
      <c r="J200" s="79">
        <v>132500</v>
      </c>
    </row>
    <row r="201" spans="1:13" x14ac:dyDescent="0.25">
      <c r="A201" s="93">
        <v>45526</v>
      </c>
      <c r="B201" s="81" t="s">
        <v>195</v>
      </c>
      <c r="C201" s="83" t="s">
        <v>196</v>
      </c>
      <c r="D201" s="83" t="s">
        <v>389</v>
      </c>
      <c r="E201" s="83" t="s">
        <v>197</v>
      </c>
      <c r="F201" s="94">
        <f t="shared" si="3"/>
        <v>169600</v>
      </c>
      <c r="G201" s="79">
        <v>18550</v>
      </c>
      <c r="H201" s="79">
        <v>18550</v>
      </c>
      <c r="I201" s="79"/>
      <c r="J201" s="79">
        <v>132500</v>
      </c>
    </row>
    <row r="202" spans="1:13" x14ac:dyDescent="0.25">
      <c r="A202" s="93">
        <v>45527</v>
      </c>
      <c r="B202" s="81" t="s">
        <v>195</v>
      </c>
      <c r="C202" s="83" t="s">
        <v>196</v>
      </c>
      <c r="D202" s="83" t="s">
        <v>390</v>
      </c>
      <c r="E202" s="83" t="s">
        <v>197</v>
      </c>
      <c r="F202" s="94">
        <f t="shared" si="3"/>
        <v>83200</v>
      </c>
      <c r="G202" s="79">
        <v>9100</v>
      </c>
      <c r="H202" s="79">
        <v>9100</v>
      </c>
      <c r="I202" s="79"/>
      <c r="J202" s="79">
        <v>65000</v>
      </c>
    </row>
    <row r="203" spans="1:13" x14ac:dyDescent="0.25">
      <c r="A203" s="93">
        <v>45527</v>
      </c>
      <c r="B203" s="81" t="s">
        <v>287</v>
      </c>
      <c r="C203" s="83" t="s">
        <v>196</v>
      </c>
      <c r="D203" s="83" t="s">
        <v>391</v>
      </c>
      <c r="E203" s="83" t="s">
        <v>289</v>
      </c>
      <c r="F203" s="94">
        <f t="shared" si="3"/>
        <v>82636</v>
      </c>
      <c r="G203" s="79">
        <v>6318</v>
      </c>
      <c r="H203" s="79">
        <v>6318</v>
      </c>
      <c r="I203" s="79"/>
      <c r="J203" s="79">
        <v>67400</v>
      </c>
      <c r="M203" s="79">
        <v>2600</v>
      </c>
    </row>
    <row r="204" spans="1:13" x14ac:dyDescent="0.25">
      <c r="A204" s="93">
        <v>45528</v>
      </c>
      <c r="B204" s="81" t="s">
        <v>176</v>
      </c>
      <c r="C204" s="83" t="s">
        <v>196</v>
      </c>
      <c r="D204" s="83" t="s">
        <v>392</v>
      </c>
      <c r="E204" s="83" t="s">
        <v>232</v>
      </c>
      <c r="F204" s="94">
        <f t="shared" si="3"/>
        <v>1122416</v>
      </c>
      <c r="G204" s="79">
        <v>85522.5</v>
      </c>
      <c r="H204" s="79">
        <v>85522.5</v>
      </c>
      <c r="I204" s="79">
        <v>-0.3</v>
      </c>
      <c r="J204" s="79">
        <v>932160</v>
      </c>
      <c r="K204" s="79">
        <v>1121.3</v>
      </c>
      <c r="M204" s="79">
        <v>18090</v>
      </c>
    </row>
    <row r="205" spans="1:13" x14ac:dyDescent="0.25">
      <c r="A205" s="93">
        <v>45528</v>
      </c>
      <c r="B205" s="81" t="s">
        <v>103</v>
      </c>
      <c r="C205" s="83" t="s">
        <v>196</v>
      </c>
      <c r="D205" s="83" t="s">
        <v>393</v>
      </c>
      <c r="E205" s="83" t="s">
        <v>213</v>
      </c>
      <c r="F205" s="94">
        <f t="shared" si="3"/>
        <v>6050</v>
      </c>
      <c r="G205" s="79">
        <v>461.43</v>
      </c>
      <c r="H205" s="79">
        <v>461.43</v>
      </c>
      <c r="I205" s="79">
        <v>0.14000000000000001</v>
      </c>
      <c r="J205" s="79">
        <v>5127</v>
      </c>
    </row>
    <row r="206" spans="1:13" x14ac:dyDescent="0.25">
      <c r="A206" s="93">
        <v>45530</v>
      </c>
      <c r="B206" s="81" t="s">
        <v>105</v>
      </c>
      <c r="C206" s="83" t="s">
        <v>196</v>
      </c>
      <c r="D206" s="83" t="s">
        <v>394</v>
      </c>
      <c r="E206" s="83" t="s">
        <v>211</v>
      </c>
      <c r="F206" s="94">
        <f t="shared" si="3"/>
        <v>1418466</v>
      </c>
      <c r="G206" s="79">
        <v>108188.1</v>
      </c>
      <c r="H206" s="79">
        <v>108188.1</v>
      </c>
      <c r="I206" s="79">
        <v>-0.2</v>
      </c>
      <c r="J206" s="79">
        <v>1202090</v>
      </c>
    </row>
    <row r="207" spans="1:13" x14ac:dyDescent="0.25">
      <c r="A207" s="93">
        <v>45530</v>
      </c>
      <c r="B207" s="81" t="s">
        <v>221</v>
      </c>
      <c r="C207" s="83" t="s">
        <v>196</v>
      </c>
      <c r="D207" s="83" t="s">
        <v>395</v>
      </c>
      <c r="E207" s="83" t="s">
        <v>222</v>
      </c>
      <c r="F207" s="94">
        <f t="shared" si="3"/>
        <v>15930</v>
      </c>
      <c r="G207" s="79">
        <v>1215</v>
      </c>
      <c r="H207" s="79">
        <v>1215</v>
      </c>
      <c r="I207" s="79"/>
      <c r="J207" s="79">
        <v>13500</v>
      </c>
    </row>
    <row r="208" spans="1:13" x14ac:dyDescent="0.25">
      <c r="A208" s="93">
        <v>45530</v>
      </c>
      <c r="B208" s="81" t="s">
        <v>396</v>
      </c>
      <c r="C208" s="83" t="s">
        <v>196</v>
      </c>
      <c r="D208" s="83" t="s">
        <v>397</v>
      </c>
      <c r="E208" s="83" t="s">
        <v>398</v>
      </c>
      <c r="F208" s="94">
        <f t="shared" si="3"/>
        <v>40892</v>
      </c>
      <c r="G208" s="79">
        <v>3118.86</v>
      </c>
      <c r="H208" s="79">
        <v>3118.86</v>
      </c>
      <c r="I208" s="79">
        <v>0.28000000000000003</v>
      </c>
      <c r="J208" s="79">
        <v>34654</v>
      </c>
    </row>
    <row r="209" spans="1:13" x14ac:dyDescent="0.25">
      <c r="A209" s="93">
        <v>45531</v>
      </c>
      <c r="B209" s="81" t="s">
        <v>176</v>
      </c>
      <c r="C209" s="83" t="s">
        <v>196</v>
      </c>
      <c r="D209" s="83" t="s">
        <v>399</v>
      </c>
      <c r="E209" s="83" t="s">
        <v>232</v>
      </c>
      <c r="F209" s="94">
        <f t="shared" si="3"/>
        <v>1111355</v>
      </c>
      <c r="G209" s="79">
        <v>84679.65</v>
      </c>
      <c r="H209" s="79">
        <v>84679.65</v>
      </c>
      <c r="I209" s="79">
        <v>0.46</v>
      </c>
      <c r="J209" s="79">
        <v>922885</v>
      </c>
      <c r="K209" s="79">
        <v>1110.24</v>
      </c>
      <c r="M209" s="79">
        <v>18000</v>
      </c>
    </row>
    <row r="210" spans="1:13" x14ac:dyDescent="0.25">
      <c r="A210" s="93">
        <v>45531</v>
      </c>
      <c r="B210" s="81" t="s">
        <v>203</v>
      </c>
      <c r="C210" s="83" t="s">
        <v>196</v>
      </c>
      <c r="D210" s="83" t="s">
        <v>400</v>
      </c>
      <c r="E210" s="83" t="s">
        <v>205</v>
      </c>
      <c r="F210" s="94">
        <f t="shared" si="3"/>
        <v>26629</v>
      </c>
      <c r="G210" s="79">
        <v>1824.48</v>
      </c>
      <c r="H210" s="79">
        <v>1824.48</v>
      </c>
      <c r="I210" s="79">
        <v>-0.24</v>
      </c>
      <c r="J210" s="79">
        <v>22980.28</v>
      </c>
    </row>
    <row r="211" spans="1:13" x14ac:dyDescent="0.25">
      <c r="A211" s="93">
        <v>45533</v>
      </c>
      <c r="B211" s="81" t="s">
        <v>103</v>
      </c>
      <c r="C211" s="83" t="s">
        <v>196</v>
      </c>
      <c r="D211" s="83" t="s">
        <v>401</v>
      </c>
      <c r="E211" s="83" t="s">
        <v>213</v>
      </c>
      <c r="F211" s="94">
        <f t="shared" si="3"/>
        <v>9086</v>
      </c>
      <c r="G211" s="79">
        <v>693</v>
      </c>
      <c r="H211" s="79">
        <v>693</v>
      </c>
      <c r="I211" s="79"/>
      <c r="J211" s="79">
        <v>7700</v>
      </c>
    </row>
    <row r="212" spans="1:13" x14ac:dyDescent="0.25">
      <c r="A212" s="93">
        <v>45534</v>
      </c>
      <c r="B212" s="81" t="s">
        <v>203</v>
      </c>
      <c r="C212" s="83" t="s">
        <v>196</v>
      </c>
      <c r="D212" s="83" t="s">
        <v>402</v>
      </c>
      <c r="E212" s="83" t="s">
        <v>205</v>
      </c>
      <c r="F212" s="94">
        <f t="shared" si="3"/>
        <v>6783</v>
      </c>
      <c r="G212" s="79">
        <v>517.32000000000005</v>
      </c>
      <c r="H212" s="79">
        <v>517.32000000000005</v>
      </c>
      <c r="I212" s="79">
        <v>0.36</v>
      </c>
      <c r="J212" s="79">
        <v>5748</v>
      </c>
    </row>
    <row r="213" spans="1:13" x14ac:dyDescent="0.25">
      <c r="A213" s="93">
        <v>45534</v>
      </c>
      <c r="B213" s="81" t="s">
        <v>95</v>
      </c>
      <c r="C213" s="83" t="s">
        <v>196</v>
      </c>
      <c r="D213" s="83" t="s">
        <v>403</v>
      </c>
      <c r="E213" s="83" t="s">
        <v>200</v>
      </c>
      <c r="F213" s="94">
        <f t="shared" si="3"/>
        <v>140133</v>
      </c>
      <c r="G213" s="79">
        <v>7507.1</v>
      </c>
      <c r="H213" s="79">
        <v>7507.1</v>
      </c>
      <c r="I213" s="79">
        <v>0.32</v>
      </c>
      <c r="J213" s="79">
        <v>125118.48</v>
      </c>
    </row>
    <row r="214" spans="1:13" x14ac:dyDescent="0.25">
      <c r="A214" s="93">
        <v>45535</v>
      </c>
      <c r="B214" s="81" t="s">
        <v>176</v>
      </c>
      <c r="C214" s="83" t="s">
        <v>196</v>
      </c>
      <c r="D214" s="83" t="s">
        <v>404</v>
      </c>
      <c r="E214" s="83" t="s">
        <v>232</v>
      </c>
      <c r="F214" s="94">
        <f t="shared" si="3"/>
        <v>711608</v>
      </c>
      <c r="G214" s="79">
        <v>54220.95</v>
      </c>
      <c r="H214" s="79">
        <v>54220.95</v>
      </c>
      <c r="I214" s="79">
        <v>0.2</v>
      </c>
      <c r="J214" s="79">
        <v>602455</v>
      </c>
      <c r="K214" s="79">
        <v>710.9</v>
      </c>
    </row>
    <row r="215" spans="1:13" x14ac:dyDescent="0.25">
      <c r="A215" s="93">
        <v>45535</v>
      </c>
      <c r="B215" s="81" t="s">
        <v>216</v>
      </c>
      <c r="C215" s="83" t="s">
        <v>196</v>
      </c>
      <c r="D215" s="83" t="s">
        <v>405</v>
      </c>
      <c r="E215" s="83" t="s">
        <v>79</v>
      </c>
      <c r="F215" s="94">
        <f t="shared" si="3"/>
        <v>106176</v>
      </c>
      <c r="G215" s="79"/>
      <c r="H215" s="79"/>
      <c r="I215" s="79"/>
      <c r="J215" s="79">
        <v>106176</v>
      </c>
    </row>
    <row r="216" spans="1:13" x14ac:dyDescent="0.25">
      <c r="A216" s="93">
        <v>45535</v>
      </c>
      <c r="B216" s="81" t="s">
        <v>216</v>
      </c>
      <c r="C216" s="83" t="s">
        <v>196</v>
      </c>
      <c r="D216" s="83" t="s">
        <v>406</v>
      </c>
      <c r="E216" s="83" t="s">
        <v>79</v>
      </c>
      <c r="F216" s="94">
        <f t="shared" si="3"/>
        <v>60480</v>
      </c>
      <c r="G216" s="79"/>
      <c r="H216" s="79"/>
      <c r="I216" s="79"/>
      <c r="J216" s="79">
        <v>60480</v>
      </c>
    </row>
    <row r="217" spans="1:13" x14ac:dyDescent="0.25">
      <c r="A217" s="93">
        <v>45535</v>
      </c>
      <c r="B217" s="81" t="s">
        <v>108</v>
      </c>
      <c r="C217" s="83" t="s">
        <v>196</v>
      </c>
      <c r="D217" s="83" t="s">
        <v>407</v>
      </c>
      <c r="E217" s="83" t="s">
        <v>206</v>
      </c>
      <c r="F217" s="94">
        <f t="shared" si="3"/>
        <v>71119</v>
      </c>
      <c r="G217" s="79">
        <v>1693.3</v>
      </c>
      <c r="H217" s="79">
        <v>1693.3</v>
      </c>
      <c r="I217" s="79">
        <v>0.4</v>
      </c>
      <c r="J217" s="79">
        <v>67732</v>
      </c>
    </row>
    <row r="218" spans="1:13" x14ac:dyDescent="0.25">
      <c r="A218" s="93">
        <v>45535</v>
      </c>
      <c r="B218" s="81" t="s">
        <v>207</v>
      </c>
      <c r="C218" s="83" t="s">
        <v>196</v>
      </c>
      <c r="D218" s="83" t="s">
        <v>408</v>
      </c>
      <c r="E218" s="83" t="s">
        <v>208</v>
      </c>
      <c r="F218" s="94">
        <f t="shared" si="3"/>
        <v>26880</v>
      </c>
      <c r="G218" s="79">
        <v>640</v>
      </c>
      <c r="H218" s="79">
        <v>640</v>
      </c>
      <c r="I218" s="79"/>
      <c r="J218" s="79">
        <v>25600</v>
      </c>
    </row>
    <row r="219" spans="1:13" x14ac:dyDescent="0.25">
      <c r="A219" s="93">
        <v>45535</v>
      </c>
      <c r="B219" s="81" t="s">
        <v>103</v>
      </c>
      <c r="C219" s="83" t="s">
        <v>196</v>
      </c>
      <c r="D219" s="83" t="s">
        <v>409</v>
      </c>
      <c r="E219" s="83" t="s">
        <v>213</v>
      </c>
      <c r="F219" s="94">
        <f t="shared" si="3"/>
        <v>9670</v>
      </c>
      <c r="G219" s="79">
        <v>737.55</v>
      </c>
      <c r="H219" s="79">
        <v>737.55</v>
      </c>
      <c r="I219" s="79">
        <v>-0.1</v>
      </c>
      <c r="J219" s="79">
        <v>8195</v>
      </c>
    </row>
    <row r="220" spans="1:13" x14ac:dyDescent="0.25">
      <c r="A220" s="93">
        <v>45535</v>
      </c>
      <c r="B220" s="81" t="s">
        <v>96</v>
      </c>
      <c r="C220" s="83" t="s">
        <v>196</v>
      </c>
      <c r="D220" s="83" t="s">
        <v>410</v>
      </c>
      <c r="E220" s="83" t="s">
        <v>217</v>
      </c>
      <c r="F220" s="94">
        <f t="shared" si="3"/>
        <v>163565</v>
      </c>
      <c r="G220" s="79">
        <v>3894.4</v>
      </c>
      <c r="H220" s="79">
        <v>3894.4</v>
      </c>
      <c r="I220" s="79">
        <v>0.2</v>
      </c>
      <c r="J220" s="79">
        <v>155776</v>
      </c>
    </row>
    <row r="221" spans="1:13" x14ac:dyDescent="0.25">
      <c r="A221" s="93">
        <v>45535</v>
      </c>
      <c r="B221" s="81" t="s">
        <v>92</v>
      </c>
      <c r="C221" s="83" t="s">
        <v>196</v>
      </c>
      <c r="D221" s="83" t="s">
        <v>411</v>
      </c>
      <c r="E221" s="83" t="s">
        <v>79</v>
      </c>
      <c r="F221" s="94">
        <f t="shared" si="3"/>
        <v>55100</v>
      </c>
      <c r="G221" s="79"/>
      <c r="H221" s="79"/>
      <c r="I221" s="79"/>
      <c r="J221" s="79">
        <v>55100</v>
      </c>
    </row>
    <row r="222" spans="1:13" x14ac:dyDescent="0.25">
      <c r="A222" s="93">
        <v>45535</v>
      </c>
      <c r="B222" s="81" t="s">
        <v>92</v>
      </c>
      <c r="C222" s="83" t="s">
        <v>196</v>
      </c>
      <c r="D222" s="83" t="s">
        <v>412</v>
      </c>
      <c r="E222" s="83" t="s">
        <v>79</v>
      </c>
      <c r="F222" s="94">
        <f t="shared" si="3"/>
        <v>11850</v>
      </c>
      <c r="G222" s="79"/>
      <c r="H222" s="79"/>
      <c r="I222" s="79"/>
      <c r="J222" s="79">
        <v>11850</v>
      </c>
    </row>
    <row r="223" spans="1:13" x14ac:dyDescent="0.25">
      <c r="A223" s="93">
        <v>45398</v>
      </c>
      <c r="B223" s="81" t="s">
        <v>413</v>
      </c>
      <c r="C223" s="83" t="s">
        <v>414</v>
      </c>
      <c r="D223" s="83" t="s">
        <v>415</v>
      </c>
      <c r="E223" s="83" t="s">
        <v>79</v>
      </c>
      <c r="F223" s="94">
        <f t="shared" si="3"/>
        <v>35228</v>
      </c>
      <c r="G223" s="79"/>
      <c r="H223" s="79"/>
      <c r="I223" s="79"/>
      <c r="J223" s="79">
        <v>35228</v>
      </c>
    </row>
    <row r="224" spans="1:13" x14ac:dyDescent="0.25">
      <c r="A224" s="93">
        <v>45419</v>
      </c>
      <c r="B224" s="81" t="s">
        <v>416</v>
      </c>
      <c r="C224" s="83" t="s">
        <v>414</v>
      </c>
      <c r="D224" s="83" t="s">
        <v>122</v>
      </c>
      <c r="E224" s="83" t="s">
        <v>79</v>
      </c>
      <c r="F224" s="94">
        <f t="shared" si="3"/>
        <v>1020000</v>
      </c>
      <c r="G224" s="79"/>
      <c r="H224" s="79"/>
      <c r="I224" s="79"/>
      <c r="J224" s="79">
        <v>1020000</v>
      </c>
    </row>
    <row r="225" spans="1:10" x14ac:dyDescent="0.25">
      <c r="A225" s="93">
        <v>45420</v>
      </c>
      <c r="B225" s="81" t="s">
        <v>417</v>
      </c>
      <c r="C225" s="83" t="s">
        <v>414</v>
      </c>
      <c r="D225" s="83" t="s">
        <v>415</v>
      </c>
      <c r="E225" s="83" t="s">
        <v>79</v>
      </c>
      <c r="F225" s="94">
        <f t="shared" si="3"/>
        <v>500000</v>
      </c>
      <c r="G225" s="79"/>
      <c r="H225" s="79"/>
      <c r="I225" s="79"/>
      <c r="J225" s="79">
        <v>500000</v>
      </c>
    </row>
    <row r="226" spans="1:10" x14ac:dyDescent="0.25">
      <c r="A226" s="93">
        <v>45420</v>
      </c>
      <c r="B226" s="81" t="s">
        <v>124</v>
      </c>
      <c r="C226" s="83" t="s">
        <v>414</v>
      </c>
      <c r="D226" s="83" t="s">
        <v>415</v>
      </c>
      <c r="E226" s="83" t="s">
        <v>79</v>
      </c>
      <c r="F226" s="94">
        <f t="shared" si="3"/>
        <v>871000</v>
      </c>
      <c r="G226" s="79"/>
      <c r="H226" s="79"/>
      <c r="I226" s="79"/>
      <c r="J226" s="79">
        <v>871000</v>
      </c>
    </row>
    <row r="227" spans="1:10" x14ac:dyDescent="0.25">
      <c r="A227" s="93">
        <v>45423</v>
      </c>
      <c r="B227" s="81" t="s">
        <v>128</v>
      </c>
      <c r="C227" s="83" t="s">
        <v>414</v>
      </c>
      <c r="D227" s="83" t="s">
        <v>415</v>
      </c>
      <c r="E227" s="83" t="s">
        <v>79</v>
      </c>
      <c r="F227" s="94">
        <f t="shared" si="3"/>
        <v>515000</v>
      </c>
      <c r="G227" s="79"/>
      <c r="H227" s="79"/>
      <c r="I227" s="79"/>
      <c r="J227" s="79">
        <v>515000</v>
      </c>
    </row>
    <row r="228" spans="1:10" x14ac:dyDescent="0.25">
      <c r="A228" s="93">
        <v>45436</v>
      </c>
      <c r="B228" s="81" t="s">
        <v>418</v>
      </c>
      <c r="C228" s="83" t="s">
        <v>414</v>
      </c>
      <c r="D228" s="83" t="s">
        <v>415</v>
      </c>
      <c r="E228" s="83" t="s">
        <v>79</v>
      </c>
      <c r="F228" s="94">
        <f t="shared" si="3"/>
        <v>500000</v>
      </c>
      <c r="G228" s="79"/>
      <c r="H228" s="79"/>
      <c r="I228" s="79"/>
      <c r="J228" s="79">
        <v>500000</v>
      </c>
    </row>
    <row r="229" spans="1:10" x14ac:dyDescent="0.25">
      <c r="A229" s="93">
        <v>45436</v>
      </c>
      <c r="B229" s="81" t="s">
        <v>419</v>
      </c>
      <c r="C229" s="83" t="s">
        <v>414</v>
      </c>
      <c r="D229" s="83" t="s">
        <v>129</v>
      </c>
      <c r="E229" s="83" t="s">
        <v>79</v>
      </c>
      <c r="F229" s="94">
        <f t="shared" si="3"/>
        <v>5200</v>
      </c>
      <c r="G229" s="79"/>
      <c r="H229" s="79"/>
      <c r="I229" s="79"/>
      <c r="J229" s="79">
        <v>5200</v>
      </c>
    </row>
    <row r="230" spans="1:10" x14ac:dyDescent="0.25">
      <c r="A230" s="93">
        <v>45440</v>
      </c>
      <c r="B230" s="81" t="s">
        <v>419</v>
      </c>
      <c r="C230" s="83" t="s">
        <v>414</v>
      </c>
      <c r="D230" s="83" t="s">
        <v>131</v>
      </c>
      <c r="E230" s="83" t="s">
        <v>79</v>
      </c>
      <c r="F230" s="94">
        <f t="shared" si="3"/>
        <v>3200</v>
      </c>
      <c r="G230" s="79"/>
      <c r="H230" s="79"/>
      <c r="I230" s="79"/>
      <c r="J230" s="79">
        <v>3200</v>
      </c>
    </row>
    <row r="231" spans="1:10" x14ac:dyDescent="0.25">
      <c r="A231" s="93">
        <v>45444</v>
      </c>
      <c r="B231" s="81" t="s">
        <v>420</v>
      </c>
      <c r="C231" s="83" t="s">
        <v>414</v>
      </c>
      <c r="D231" s="83" t="s">
        <v>415</v>
      </c>
      <c r="E231" s="83" t="s">
        <v>79</v>
      </c>
      <c r="F231" s="94">
        <f t="shared" si="3"/>
        <v>22875</v>
      </c>
      <c r="G231" s="79"/>
      <c r="H231" s="79"/>
      <c r="I231" s="79"/>
      <c r="J231" s="79">
        <v>22875</v>
      </c>
    </row>
    <row r="232" spans="1:10" x14ac:dyDescent="0.25">
      <c r="A232" s="93">
        <v>45445</v>
      </c>
      <c r="B232" s="81" t="s">
        <v>166</v>
      </c>
      <c r="C232" s="83" t="s">
        <v>414</v>
      </c>
      <c r="D232" s="83" t="s">
        <v>175</v>
      </c>
      <c r="E232" s="83" t="s">
        <v>421</v>
      </c>
      <c r="F232" s="94">
        <f t="shared" si="3"/>
        <v>1180000</v>
      </c>
      <c r="G232" s="79">
        <v>90000</v>
      </c>
      <c r="H232" s="79">
        <v>90000</v>
      </c>
      <c r="I232" s="79"/>
      <c r="J232" s="79">
        <v>1000000</v>
      </c>
    </row>
    <row r="233" spans="1:10" x14ac:dyDescent="0.25">
      <c r="A233" s="93">
        <v>45449</v>
      </c>
      <c r="B233" s="81" t="s">
        <v>167</v>
      </c>
      <c r="C233" s="83" t="s">
        <v>414</v>
      </c>
      <c r="D233" s="83" t="s">
        <v>415</v>
      </c>
      <c r="E233" s="83" t="s">
        <v>79</v>
      </c>
      <c r="F233" s="94">
        <f t="shared" si="3"/>
        <v>929500</v>
      </c>
      <c r="G233" s="79"/>
      <c r="H233" s="79"/>
      <c r="I233" s="79"/>
      <c r="J233" s="79">
        <v>929500</v>
      </c>
    </row>
    <row r="234" spans="1:10" x14ac:dyDescent="0.25">
      <c r="A234" s="93">
        <v>45453</v>
      </c>
      <c r="B234" s="81" t="s">
        <v>422</v>
      </c>
      <c r="C234" s="83" t="s">
        <v>414</v>
      </c>
      <c r="D234" s="83" t="s">
        <v>175</v>
      </c>
      <c r="E234" s="83" t="s">
        <v>79</v>
      </c>
      <c r="F234" s="94">
        <f t="shared" si="3"/>
        <v>1875000</v>
      </c>
      <c r="G234" s="79"/>
      <c r="H234" s="79"/>
      <c r="I234" s="79"/>
      <c r="J234" s="79">
        <v>1875000</v>
      </c>
    </row>
    <row r="235" spans="1:10" x14ac:dyDescent="0.25">
      <c r="A235" s="93">
        <v>45453</v>
      </c>
      <c r="B235" s="81" t="s">
        <v>423</v>
      </c>
      <c r="C235" s="83" t="s">
        <v>414</v>
      </c>
      <c r="D235" s="83" t="s">
        <v>175</v>
      </c>
      <c r="E235" s="83" t="s">
        <v>79</v>
      </c>
      <c r="F235" s="94">
        <f t="shared" si="3"/>
        <v>1875000</v>
      </c>
      <c r="G235" s="79"/>
      <c r="H235" s="79"/>
      <c r="I235" s="79"/>
      <c r="J235" s="79">
        <v>1875000</v>
      </c>
    </row>
    <row r="236" spans="1:10" x14ac:dyDescent="0.25">
      <c r="A236" s="93">
        <v>45463</v>
      </c>
      <c r="B236" s="81" t="s">
        <v>166</v>
      </c>
      <c r="C236" s="83" t="s">
        <v>414</v>
      </c>
      <c r="D236" s="83" t="s">
        <v>171</v>
      </c>
      <c r="E236" s="83" t="s">
        <v>421</v>
      </c>
      <c r="F236" s="94">
        <f t="shared" si="3"/>
        <v>1380001</v>
      </c>
      <c r="G236" s="79">
        <v>105254.28</v>
      </c>
      <c r="H236" s="79">
        <v>105254.28</v>
      </c>
      <c r="I236" s="79">
        <v>0.44</v>
      </c>
      <c r="J236" s="79">
        <v>1169492</v>
      </c>
    </row>
    <row r="237" spans="1:10" x14ac:dyDescent="0.25">
      <c r="A237" s="93">
        <v>45493</v>
      </c>
      <c r="B237" s="81" t="s">
        <v>424</v>
      </c>
      <c r="C237" s="83" t="s">
        <v>414</v>
      </c>
      <c r="D237" s="83" t="s">
        <v>415</v>
      </c>
      <c r="E237" s="83" t="s">
        <v>79</v>
      </c>
      <c r="F237" s="94">
        <f t="shared" si="3"/>
        <v>75000</v>
      </c>
      <c r="G237" s="79"/>
      <c r="H237" s="79"/>
      <c r="I237" s="79"/>
      <c r="J237" s="79">
        <v>75000</v>
      </c>
    </row>
    <row r="238" spans="1:10" x14ac:dyDescent="0.25">
      <c r="A238" s="93">
        <v>45509</v>
      </c>
      <c r="B238" s="81" t="s">
        <v>425</v>
      </c>
      <c r="C238" s="83" t="s">
        <v>414</v>
      </c>
      <c r="D238" s="83" t="s">
        <v>415</v>
      </c>
      <c r="E238" s="83" t="s">
        <v>79</v>
      </c>
      <c r="F238" s="94">
        <f t="shared" si="3"/>
        <v>1150000</v>
      </c>
      <c r="G238" s="79"/>
      <c r="H238" s="79"/>
      <c r="I238" s="79"/>
      <c r="J238" s="79">
        <v>1150000</v>
      </c>
    </row>
    <row r="239" spans="1:10" x14ac:dyDescent="0.25">
      <c r="A239" s="93">
        <v>45509</v>
      </c>
      <c r="B239" s="81" t="s">
        <v>426</v>
      </c>
      <c r="C239" s="83" t="s">
        <v>414</v>
      </c>
      <c r="D239" s="83" t="s">
        <v>415</v>
      </c>
      <c r="E239" s="83" t="s">
        <v>79</v>
      </c>
      <c r="F239" s="94">
        <f t="shared" si="3"/>
        <v>1875000</v>
      </c>
      <c r="G239" s="79"/>
      <c r="H239" s="79"/>
      <c r="I239" s="79"/>
      <c r="J239" s="79">
        <v>1875000</v>
      </c>
    </row>
    <row r="240" spans="1:10" x14ac:dyDescent="0.25">
      <c r="A240" s="93">
        <v>45509</v>
      </c>
      <c r="B240" s="81" t="s">
        <v>427</v>
      </c>
      <c r="C240" s="83" t="s">
        <v>414</v>
      </c>
      <c r="D240" s="83" t="s">
        <v>415</v>
      </c>
      <c r="E240" s="83" t="s">
        <v>79</v>
      </c>
      <c r="F240" s="94">
        <f t="shared" si="3"/>
        <v>525000</v>
      </c>
      <c r="G240" s="79"/>
      <c r="H240" s="79"/>
      <c r="I240" s="79"/>
      <c r="J240" s="79">
        <v>525000</v>
      </c>
    </row>
    <row r="241" spans="1:12" x14ac:dyDescent="0.25">
      <c r="A241" s="93">
        <v>45512</v>
      </c>
      <c r="B241" s="81" t="s">
        <v>428</v>
      </c>
      <c r="C241" s="83" t="s">
        <v>414</v>
      </c>
      <c r="D241" s="83" t="s">
        <v>415</v>
      </c>
      <c r="E241" s="83" t="s">
        <v>79</v>
      </c>
      <c r="F241" s="94">
        <f t="shared" si="3"/>
        <v>1040000</v>
      </c>
      <c r="G241" s="79"/>
      <c r="H241" s="79"/>
      <c r="I241" s="79"/>
      <c r="J241" s="79">
        <v>1040000</v>
      </c>
    </row>
    <row r="242" spans="1:12" x14ac:dyDescent="0.25">
      <c r="A242" s="93">
        <v>45512</v>
      </c>
      <c r="B242" s="81" t="s">
        <v>429</v>
      </c>
      <c r="C242" s="83" t="s">
        <v>414</v>
      </c>
      <c r="D242" s="83" t="s">
        <v>415</v>
      </c>
      <c r="E242" s="83" t="s">
        <v>79</v>
      </c>
      <c r="F242" s="94">
        <f t="shared" si="3"/>
        <v>1060000</v>
      </c>
      <c r="G242" s="79"/>
      <c r="H242" s="79"/>
      <c r="I242" s="79"/>
      <c r="J242" s="79">
        <v>1060000</v>
      </c>
    </row>
    <row r="243" spans="1:12" x14ac:dyDescent="0.25">
      <c r="A243" s="93">
        <v>45514</v>
      </c>
      <c r="B243" s="81" t="s">
        <v>430</v>
      </c>
      <c r="C243" s="83" t="s">
        <v>414</v>
      </c>
      <c r="D243" s="83" t="s">
        <v>260</v>
      </c>
      <c r="E243" s="83" t="s">
        <v>79</v>
      </c>
      <c r="F243" s="94">
        <f t="shared" si="3"/>
        <v>7000</v>
      </c>
      <c r="G243" s="79"/>
      <c r="H243" s="79"/>
      <c r="I243" s="79"/>
      <c r="J243" s="79">
        <v>7000</v>
      </c>
    </row>
    <row r="244" spans="1:12" x14ac:dyDescent="0.25">
      <c r="A244" s="93">
        <v>45520</v>
      </c>
      <c r="B244" s="81" t="s">
        <v>431</v>
      </c>
      <c r="C244" s="83" t="s">
        <v>414</v>
      </c>
      <c r="D244" s="83" t="s">
        <v>415</v>
      </c>
      <c r="E244" s="83" t="s">
        <v>79</v>
      </c>
      <c r="F244" s="94">
        <f t="shared" si="3"/>
        <v>1790000</v>
      </c>
      <c r="G244" s="79"/>
      <c r="H244" s="79"/>
      <c r="I244" s="79"/>
      <c r="J244" s="79">
        <v>1790000</v>
      </c>
    </row>
    <row r="245" spans="1:12" x14ac:dyDescent="0.25">
      <c r="A245" s="93">
        <v>45529</v>
      </c>
      <c r="B245" s="81" t="s">
        <v>166</v>
      </c>
      <c r="C245" s="83" t="s">
        <v>414</v>
      </c>
      <c r="D245" s="83" t="s">
        <v>432</v>
      </c>
      <c r="E245" s="83" t="s">
        <v>421</v>
      </c>
      <c r="F245" s="94">
        <f t="shared" si="3"/>
        <v>2950000</v>
      </c>
      <c r="G245" s="79">
        <v>225000</v>
      </c>
      <c r="H245" s="79">
        <v>225000</v>
      </c>
      <c r="I245" s="79"/>
      <c r="J245" s="79">
        <v>2500000</v>
      </c>
    </row>
    <row r="246" spans="1:12" x14ac:dyDescent="0.25">
      <c r="A246" s="93">
        <v>45535</v>
      </c>
      <c r="B246" s="81" t="s">
        <v>433</v>
      </c>
      <c r="C246" s="83" t="s">
        <v>414</v>
      </c>
      <c r="D246" s="83" t="s">
        <v>415</v>
      </c>
      <c r="E246" s="83" t="s">
        <v>79</v>
      </c>
      <c r="F246" s="94">
        <f t="shared" si="3"/>
        <v>50000</v>
      </c>
      <c r="G246" s="79"/>
      <c r="H246" s="79"/>
      <c r="I246" s="79"/>
      <c r="J246" s="79">
        <v>50000</v>
      </c>
    </row>
    <row r="247" spans="1:12" x14ac:dyDescent="0.25">
      <c r="A247" s="93">
        <v>45251</v>
      </c>
      <c r="B247" s="81" t="s">
        <v>214</v>
      </c>
      <c r="C247" s="83" t="s">
        <v>196</v>
      </c>
      <c r="D247" s="83" t="s">
        <v>434</v>
      </c>
      <c r="E247" s="83" t="s">
        <v>215</v>
      </c>
      <c r="F247" s="94">
        <f t="shared" si="3"/>
        <v>123125</v>
      </c>
      <c r="G247" s="79">
        <v>2931.55</v>
      </c>
      <c r="H247" s="79">
        <v>2931.55</v>
      </c>
      <c r="I247" s="79">
        <v>-0.1</v>
      </c>
      <c r="J247" s="79">
        <v>117262</v>
      </c>
      <c r="K247" s="79"/>
      <c r="L247" s="79"/>
    </row>
    <row r="248" spans="1:12" x14ac:dyDescent="0.25">
      <c r="A248" s="93">
        <v>45251</v>
      </c>
      <c r="B248" s="81" t="s">
        <v>214</v>
      </c>
      <c r="C248" s="83" t="s">
        <v>196</v>
      </c>
      <c r="D248" s="83" t="s">
        <v>435</v>
      </c>
      <c r="E248" s="83" t="s">
        <v>215</v>
      </c>
      <c r="F248" s="94">
        <f t="shared" si="3"/>
        <v>123125</v>
      </c>
      <c r="G248" s="79">
        <v>2931.55</v>
      </c>
      <c r="H248" s="79">
        <v>2931.55</v>
      </c>
      <c r="I248" s="79"/>
      <c r="J248" s="79">
        <v>117261.9</v>
      </c>
      <c r="K248" s="79"/>
      <c r="L248" s="79"/>
    </row>
    <row r="249" spans="1:12" x14ac:dyDescent="0.25">
      <c r="A249" s="93">
        <v>45251</v>
      </c>
      <c r="B249" s="81" t="s">
        <v>195</v>
      </c>
      <c r="C249" s="83" t="s">
        <v>196</v>
      </c>
      <c r="D249" s="83" t="s">
        <v>436</v>
      </c>
      <c r="E249" s="83" t="s">
        <v>197</v>
      </c>
      <c r="F249" s="94">
        <f t="shared" si="3"/>
        <v>126720</v>
      </c>
      <c r="G249" s="79">
        <v>13860</v>
      </c>
      <c r="H249" s="79">
        <v>13860</v>
      </c>
      <c r="I249" s="79"/>
      <c r="J249" s="79">
        <v>99000</v>
      </c>
      <c r="K249" s="79"/>
      <c r="L249" s="79"/>
    </row>
    <row r="250" spans="1:12" x14ac:dyDescent="0.25">
      <c r="A250" s="93">
        <v>45251</v>
      </c>
      <c r="B250" s="81" t="s">
        <v>195</v>
      </c>
      <c r="C250" s="83" t="s">
        <v>196</v>
      </c>
      <c r="D250" s="83" t="s">
        <v>437</v>
      </c>
      <c r="E250" s="83" t="s">
        <v>197</v>
      </c>
      <c r="F250" s="94">
        <f t="shared" si="3"/>
        <v>84480</v>
      </c>
      <c r="G250" s="79">
        <v>9240</v>
      </c>
      <c r="H250" s="79">
        <v>9240</v>
      </c>
      <c r="I250" s="79"/>
      <c r="J250" s="79">
        <v>66000</v>
      </c>
      <c r="K250" s="79"/>
      <c r="L250" s="79"/>
    </row>
    <row r="251" spans="1:12" x14ac:dyDescent="0.25">
      <c r="A251" s="93">
        <v>45251</v>
      </c>
      <c r="B251" s="81" t="s">
        <v>195</v>
      </c>
      <c r="C251" s="83" t="s">
        <v>196</v>
      </c>
      <c r="D251" s="83" t="s">
        <v>438</v>
      </c>
      <c r="E251" s="83" t="s">
        <v>197</v>
      </c>
      <c r="F251" s="94">
        <f t="shared" si="3"/>
        <v>42240</v>
      </c>
      <c r="G251" s="79">
        <v>4620</v>
      </c>
      <c r="H251" s="79">
        <v>4620</v>
      </c>
      <c r="I251" s="79"/>
      <c r="J251" s="79">
        <v>33000</v>
      </c>
      <c r="K251" s="79"/>
      <c r="L251" s="79"/>
    </row>
    <row r="252" spans="1:12" x14ac:dyDescent="0.25">
      <c r="A252" s="93">
        <v>45251</v>
      </c>
      <c r="B252" s="81" t="s">
        <v>195</v>
      </c>
      <c r="C252" s="83" t="s">
        <v>196</v>
      </c>
      <c r="D252" s="83" t="s">
        <v>439</v>
      </c>
      <c r="E252" s="83" t="s">
        <v>197</v>
      </c>
      <c r="F252" s="94">
        <f t="shared" si="3"/>
        <v>126720</v>
      </c>
      <c r="G252" s="79">
        <v>13860</v>
      </c>
      <c r="H252" s="79">
        <v>13860</v>
      </c>
      <c r="I252" s="79"/>
      <c r="J252" s="79">
        <v>99000</v>
      </c>
      <c r="K252" s="79"/>
      <c r="L252" s="79"/>
    </row>
    <row r="253" spans="1:12" x14ac:dyDescent="0.25">
      <c r="A253" s="93">
        <v>45254</v>
      </c>
      <c r="B253" s="81" t="s">
        <v>195</v>
      </c>
      <c r="C253" s="83" t="s">
        <v>196</v>
      </c>
      <c r="D253" s="83" t="s">
        <v>440</v>
      </c>
      <c r="E253" s="83" t="s">
        <v>197</v>
      </c>
      <c r="F253" s="94">
        <f t="shared" si="3"/>
        <v>42240</v>
      </c>
      <c r="G253" s="79">
        <v>4620</v>
      </c>
      <c r="H253" s="79">
        <v>4620</v>
      </c>
      <c r="I253" s="79"/>
      <c r="J253" s="79">
        <v>33000</v>
      </c>
      <c r="K253" s="79"/>
      <c r="L253" s="79"/>
    </row>
    <row r="254" spans="1:12" x14ac:dyDescent="0.25">
      <c r="A254" s="93">
        <v>45255</v>
      </c>
      <c r="B254" s="81" t="s">
        <v>441</v>
      </c>
      <c r="C254" s="83" t="s">
        <v>196</v>
      </c>
      <c r="D254" s="83" t="s">
        <v>442</v>
      </c>
      <c r="E254" s="83" t="s">
        <v>443</v>
      </c>
      <c r="F254" s="94">
        <f t="shared" si="3"/>
        <v>1434714</v>
      </c>
      <c r="G254" s="79">
        <v>109427.37</v>
      </c>
      <c r="H254" s="79">
        <v>109427.37</v>
      </c>
      <c r="I254" s="79">
        <v>-0.24</v>
      </c>
      <c r="J254" s="79">
        <v>1215859.5</v>
      </c>
      <c r="K254" s="79"/>
      <c r="L254" s="79"/>
    </row>
    <row r="255" spans="1:12" x14ac:dyDescent="0.25">
      <c r="A255" s="93">
        <v>45255</v>
      </c>
      <c r="B255" s="81" t="s">
        <v>105</v>
      </c>
      <c r="C255" s="83" t="s">
        <v>196</v>
      </c>
      <c r="D255" s="83" t="s">
        <v>444</v>
      </c>
      <c r="E255" s="83" t="s">
        <v>211</v>
      </c>
      <c r="F255" s="94">
        <f t="shared" si="3"/>
        <v>27654</v>
      </c>
      <c r="G255" s="79">
        <v>2109.2399999999998</v>
      </c>
      <c r="H255" s="79">
        <v>2109.2399999999998</v>
      </c>
      <c r="I255" s="79">
        <v>-0.48</v>
      </c>
      <c r="J255" s="79">
        <v>23436</v>
      </c>
      <c r="K255" s="79"/>
      <c r="L255" s="79"/>
    </row>
    <row r="256" spans="1:12" x14ac:dyDescent="0.25">
      <c r="A256" s="93">
        <v>45259</v>
      </c>
      <c r="B256" s="81" t="s">
        <v>105</v>
      </c>
      <c r="C256" s="83" t="s">
        <v>196</v>
      </c>
      <c r="D256" s="83" t="s">
        <v>445</v>
      </c>
      <c r="E256" s="83" t="s">
        <v>211</v>
      </c>
      <c r="F256" s="94">
        <f t="shared" si="3"/>
        <v>74812</v>
      </c>
      <c r="G256" s="79">
        <v>5706</v>
      </c>
      <c r="H256" s="79">
        <v>5706</v>
      </c>
      <c r="I256" s="79"/>
      <c r="J256" s="79">
        <v>63400</v>
      </c>
      <c r="K256" s="79"/>
      <c r="L256" s="79"/>
    </row>
    <row r="257" spans="1:12" x14ac:dyDescent="0.25">
      <c r="A257" s="93">
        <v>45260</v>
      </c>
      <c r="B257" s="81" t="s">
        <v>216</v>
      </c>
      <c r="C257" s="83" t="s">
        <v>196</v>
      </c>
      <c r="D257" s="83" t="s">
        <v>82</v>
      </c>
      <c r="E257" s="83" t="s">
        <v>79</v>
      </c>
      <c r="F257" s="94">
        <f t="shared" si="3"/>
        <v>53088</v>
      </c>
      <c r="G257" s="79"/>
      <c r="H257" s="79"/>
      <c r="I257" s="79"/>
      <c r="J257" s="79">
        <v>53088</v>
      </c>
      <c r="K257" s="79"/>
      <c r="L257" s="79"/>
    </row>
    <row r="258" spans="1:12" x14ac:dyDescent="0.25">
      <c r="A258" s="93">
        <v>45260</v>
      </c>
      <c r="B258" s="81" t="s">
        <v>216</v>
      </c>
      <c r="C258" s="83" t="s">
        <v>196</v>
      </c>
      <c r="D258" s="83" t="s">
        <v>81</v>
      </c>
      <c r="E258" s="83" t="s">
        <v>79</v>
      </c>
      <c r="F258" s="94">
        <f t="shared" si="3"/>
        <v>117535</v>
      </c>
      <c r="G258" s="79"/>
      <c r="H258" s="79"/>
      <c r="I258" s="79"/>
      <c r="J258" s="79">
        <v>117535</v>
      </c>
      <c r="K258" s="79"/>
      <c r="L258" s="79"/>
    </row>
    <row r="259" spans="1:12" x14ac:dyDescent="0.25">
      <c r="A259" s="93">
        <v>45260</v>
      </c>
      <c r="B259" s="81" t="s">
        <v>96</v>
      </c>
      <c r="C259" s="83" t="s">
        <v>196</v>
      </c>
      <c r="D259" s="83" t="s">
        <v>446</v>
      </c>
      <c r="E259" s="83" t="s">
        <v>217</v>
      </c>
      <c r="F259" s="94">
        <f t="shared" ref="F259:F322" si="4">SUM(G259:M259)</f>
        <v>55881</v>
      </c>
      <c r="G259" s="79">
        <v>1330.5</v>
      </c>
      <c r="H259" s="79">
        <v>1330.5</v>
      </c>
      <c r="I259" s="79"/>
      <c r="J259" s="79">
        <v>53220</v>
      </c>
      <c r="K259" s="79"/>
      <c r="L259" s="79"/>
    </row>
    <row r="260" spans="1:12" x14ac:dyDescent="0.25">
      <c r="A260" s="93">
        <v>45261</v>
      </c>
      <c r="B260" s="81" t="s">
        <v>163</v>
      </c>
      <c r="C260" s="83" t="s">
        <v>196</v>
      </c>
      <c r="D260" s="83" t="s">
        <v>85</v>
      </c>
      <c r="E260" s="83" t="s">
        <v>79</v>
      </c>
      <c r="F260" s="94">
        <f t="shared" si="4"/>
        <v>26000</v>
      </c>
      <c r="G260" s="79"/>
      <c r="H260" s="79"/>
      <c r="I260" s="79"/>
      <c r="J260" s="79">
        <v>26000</v>
      </c>
      <c r="K260" s="79"/>
      <c r="L260" s="79"/>
    </row>
    <row r="261" spans="1:12" x14ac:dyDescent="0.25">
      <c r="A261" s="93">
        <v>45263</v>
      </c>
      <c r="B261" s="81" t="s">
        <v>203</v>
      </c>
      <c r="C261" s="83" t="s">
        <v>196</v>
      </c>
      <c r="D261" s="83" t="s">
        <v>447</v>
      </c>
      <c r="E261" s="83" t="s">
        <v>205</v>
      </c>
      <c r="F261" s="94">
        <f t="shared" si="4"/>
        <v>6835</v>
      </c>
      <c r="G261" s="79">
        <v>521.28</v>
      </c>
      <c r="H261" s="79">
        <v>521.28</v>
      </c>
      <c r="I261" s="79">
        <v>0.44</v>
      </c>
      <c r="J261" s="79">
        <v>5792</v>
      </c>
      <c r="K261" s="79"/>
      <c r="L261" s="79"/>
    </row>
    <row r="262" spans="1:12" x14ac:dyDescent="0.25">
      <c r="A262" s="93">
        <v>45265</v>
      </c>
      <c r="B262" s="81" t="s">
        <v>224</v>
      </c>
      <c r="C262" s="83" t="s">
        <v>196</v>
      </c>
      <c r="D262" s="83" t="s">
        <v>448</v>
      </c>
      <c r="E262" s="83" t="s">
        <v>225</v>
      </c>
      <c r="F262" s="94">
        <f t="shared" si="4"/>
        <v>30798</v>
      </c>
      <c r="G262" s="79">
        <v>2349</v>
      </c>
      <c r="H262" s="79">
        <v>2349</v>
      </c>
      <c r="I262" s="79"/>
      <c r="J262" s="79">
        <v>26100</v>
      </c>
      <c r="K262" s="79"/>
      <c r="L262" s="79"/>
    </row>
    <row r="263" spans="1:12" x14ac:dyDescent="0.25">
      <c r="A263" s="93">
        <v>45265</v>
      </c>
      <c r="B263" s="81" t="s">
        <v>224</v>
      </c>
      <c r="C263" s="83" t="s">
        <v>196</v>
      </c>
      <c r="D263" s="83" t="s">
        <v>449</v>
      </c>
      <c r="E263" s="83" t="s">
        <v>225</v>
      </c>
      <c r="F263" s="94">
        <f t="shared" si="4"/>
        <v>30798</v>
      </c>
      <c r="G263" s="79">
        <v>2349</v>
      </c>
      <c r="H263" s="79">
        <v>2349</v>
      </c>
      <c r="I263" s="79"/>
      <c r="J263" s="79">
        <v>26100</v>
      </c>
      <c r="K263" s="79"/>
      <c r="L263" s="79"/>
    </row>
    <row r="264" spans="1:12" x14ac:dyDescent="0.25">
      <c r="A264" s="93">
        <v>45267</v>
      </c>
      <c r="B264" s="81" t="s">
        <v>95</v>
      </c>
      <c r="C264" s="83" t="s">
        <v>196</v>
      </c>
      <c r="D264" s="83" t="s">
        <v>450</v>
      </c>
      <c r="E264" s="83" t="s">
        <v>200</v>
      </c>
      <c r="F264" s="94">
        <f t="shared" si="4"/>
        <v>176227</v>
      </c>
      <c r="G264" s="79">
        <v>9440.74</v>
      </c>
      <c r="H264" s="79">
        <v>9440.74</v>
      </c>
      <c r="I264" s="79">
        <v>-0.2</v>
      </c>
      <c r="J264" s="79">
        <v>157345.72</v>
      </c>
      <c r="K264" s="79"/>
      <c r="L264" s="79"/>
    </row>
    <row r="265" spans="1:12" x14ac:dyDescent="0.25">
      <c r="A265" s="93">
        <v>45267</v>
      </c>
      <c r="B265" s="81" t="s">
        <v>195</v>
      </c>
      <c r="C265" s="83" t="s">
        <v>196</v>
      </c>
      <c r="D265" s="83" t="s">
        <v>451</v>
      </c>
      <c r="E265" s="83" t="s">
        <v>197</v>
      </c>
      <c r="F265" s="94">
        <f t="shared" si="4"/>
        <v>96768</v>
      </c>
      <c r="G265" s="79">
        <v>10584</v>
      </c>
      <c r="H265" s="79">
        <v>10584</v>
      </c>
      <c r="I265" s="79"/>
      <c r="J265" s="79">
        <v>75600</v>
      </c>
      <c r="K265" s="79"/>
      <c r="L265" s="79"/>
    </row>
    <row r="266" spans="1:12" x14ac:dyDescent="0.25">
      <c r="A266" s="93">
        <v>45268</v>
      </c>
      <c r="B266" s="81" t="s">
        <v>92</v>
      </c>
      <c r="C266" s="83" t="s">
        <v>196</v>
      </c>
      <c r="D266" s="83" t="s">
        <v>452</v>
      </c>
      <c r="E266" s="83" t="s">
        <v>79</v>
      </c>
      <c r="F266" s="94">
        <f t="shared" si="4"/>
        <v>14300</v>
      </c>
      <c r="G266" s="79"/>
      <c r="H266" s="79"/>
      <c r="I266" s="79"/>
      <c r="J266" s="79">
        <v>14300</v>
      </c>
      <c r="K266" s="79"/>
      <c r="L266" s="79"/>
    </row>
    <row r="267" spans="1:12" x14ac:dyDescent="0.25">
      <c r="A267" s="93">
        <v>45268</v>
      </c>
      <c r="B267" s="81" t="s">
        <v>92</v>
      </c>
      <c r="C267" s="83" t="s">
        <v>196</v>
      </c>
      <c r="D267" s="83" t="s">
        <v>453</v>
      </c>
      <c r="E267" s="83" t="s">
        <v>79</v>
      </c>
      <c r="F267" s="94">
        <f t="shared" si="4"/>
        <v>5500</v>
      </c>
      <c r="G267" s="79"/>
      <c r="H267" s="79"/>
      <c r="I267" s="79"/>
      <c r="J267" s="79">
        <v>5500</v>
      </c>
      <c r="K267" s="79"/>
      <c r="L267" s="79"/>
    </row>
    <row r="268" spans="1:12" x14ac:dyDescent="0.25">
      <c r="A268" s="93">
        <v>45269</v>
      </c>
      <c r="B268" s="81" t="s">
        <v>454</v>
      </c>
      <c r="C268" s="83" t="s">
        <v>196</v>
      </c>
      <c r="D268" s="83" t="s">
        <v>455</v>
      </c>
      <c r="E268" s="83" t="s">
        <v>456</v>
      </c>
      <c r="F268" s="94">
        <f t="shared" si="4"/>
        <v>2225504</v>
      </c>
      <c r="G268" s="79">
        <v>169741.8</v>
      </c>
      <c r="H268" s="79">
        <v>169741.8</v>
      </c>
      <c r="I268" s="79">
        <v>0.4</v>
      </c>
      <c r="J268" s="79">
        <v>1886020</v>
      </c>
      <c r="K268" s="79"/>
      <c r="L268" s="79"/>
    </row>
    <row r="269" spans="1:12" x14ac:dyDescent="0.25">
      <c r="A269" s="93">
        <v>45272</v>
      </c>
      <c r="B269" s="81" t="s">
        <v>214</v>
      </c>
      <c r="C269" s="83" t="s">
        <v>196</v>
      </c>
      <c r="D269" s="83" t="s">
        <v>457</v>
      </c>
      <c r="E269" s="83" t="s">
        <v>215</v>
      </c>
      <c r="F269" s="94">
        <f t="shared" si="4"/>
        <v>123125</v>
      </c>
      <c r="G269" s="79">
        <v>2931.55</v>
      </c>
      <c r="H269" s="79">
        <v>2931.55</v>
      </c>
      <c r="I269" s="79"/>
      <c r="J269" s="79">
        <v>117261.9</v>
      </c>
      <c r="K269" s="79"/>
      <c r="L269" s="79"/>
    </row>
    <row r="270" spans="1:12" x14ac:dyDescent="0.25">
      <c r="A270" s="93">
        <v>45274</v>
      </c>
      <c r="B270" s="81" t="s">
        <v>441</v>
      </c>
      <c r="C270" s="83" t="s">
        <v>196</v>
      </c>
      <c r="D270" s="83" t="s">
        <v>458</v>
      </c>
      <c r="E270" s="83" t="s">
        <v>443</v>
      </c>
      <c r="F270" s="94">
        <f t="shared" si="4"/>
        <v>724101</v>
      </c>
      <c r="G270" s="79">
        <v>55228.05</v>
      </c>
      <c r="H270" s="79">
        <v>55228.05</v>
      </c>
      <c r="I270" s="79">
        <v>-0.1</v>
      </c>
      <c r="J270" s="79">
        <v>613645</v>
      </c>
      <c r="K270" s="79"/>
      <c r="L270" s="79"/>
    </row>
    <row r="271" spans="1:12" x14ac:dyDescent="0.25">
      <c r="A271" s="93">
        <v>45274</v>
      </c>
      <c r="B271" s="81" t="s">
        <v>95</v>
      </c>
      <c r="C271" s="83" t="s">
        <v>196</v>
      </c>
      <c r="D271" s="83" t="s">
        <v>459</v>
      </c>
      <c r="E271" s="83" t="s">
        <v>200</v>
      </c>
      <c r="F271" s="94">
        <f t="shared" si="4"/>
        <v>194000</v>
      </c>
      <c r="G271" s="79">
        <v>21218.75</v>
      </c>
      <c r="H271" s="79">
        <v>21218.75</v>
      </c>
      <c r="I271" s="79"/>
      <c r="J271" s="79">
        <v>151562.5</v>
      </c>
      <c r="K271" s="79"/>
      <c r="L271" s="79"/>
    </row>
    <row r="272" spans="1:12" x14ac:dyDescent="0.25">
      <c r="A272" s="93">
        <v>45275</v>
      </c>
      <c r="B272" s="81" t="s">
        <v>207</v>
      </c>
      <c r="C272" s="83" t="s">
        <v>196</v>
      </c>
      <c r="D272" s="83" t="s">
        <v>460</v>
      </c>
      <c r="E272" s="83" t="s">
        <v>208</v>
      </c>
      <c r="F272" s="94">
        <f t="shared" si="4"/>
        <v>12852</v>
      </c>
      <c r="G272" s="79">
        <v>306</v>
      </c>
      <c r="H272" s="79">
        <v>306</v>
      </c>
      <c r="I272" s="79"/>
      <c r="J272" s="79">
        <v>12240</v>
      </c>
      <c r="K272" s="79"/>
      <c r="L272" s="79"/>
    </row>
    <row r="273" spans="1:12" x14ac:dyDescent="0.25">
      <c r="A273" s="93">
        <v>45278</v>
      </c>
      <c r="B273" s="81" t="s">
        <v>95</v>
      </c>
      <c r="C273" s="83" t="s">
        <v>196</v>
      </c>
      <c r="D273" s="83" t="s">
        <v>461</v>
      </c>
      <c r="E273" s="83" t="s">
        <v>200</v>
      </c>
      <c r="F273" s="94">
        <f t="shared" si="4"/>
        <v>161482</v>
      </c>
      <c r="G273" s="79">
        <v>8650.7999999999993</v>
      </c>
      <c r="H273" s="79">
        <v>8650.7999999999993</v>
      </c>
      <c r="I273" s="79">
        <v>0.4</v>
      </c>
      <c r="J273" s="79">
        <v>144180</v>
      </c>
      <c r="K273" s="79"/>
      <c r="L273" s="79"/>
    </row>
    <row r="274" spans="1:12" x14ac:dyDescent="0.25">
      <c r="A274" s="93">
        <v>45280</v>
      </c>
      <c r="B274" s="81" t="s">
        <v>462</v>
      </c>
      <c r="C274" s="83" t="s">
        <v>196</v>
      </c>
      <c r="D274" s="83" t="s">
        <v>463</v>
      </c>
      <c r="E274" s="83" t="s">
        <v>464</v>
      </c>
      <c r="F274" s="94">
        <f t="shared" si="4"/>
        <v>2065878</v>
      </c>
      <c r="G274" s="79">
        <v>157566.96</v>
      </c>
      <c r="H274" s="79">
        <v>157566.96</v>
      </c>
      <c r="I274" s="79">
        <v>0.08</v>
      </c>
      <c r="J274" s="79">
        <v>1750744</v>
      </c>
      <c r="K274" s="79"/>
      <c r="L274" s="79"/>
    </row>
    <row r="275" spans="1:12" x14ac:dyDescent="0.25">
      <c r="A275" s="93">
        <v>45281</v>
      </c>
      <c r="B275" s="81" t="s">
        <v>203</v>
      </c>
      <c r="C275" s="83" t="s">
        <v>196</v>
      </c>
      <c r="D275" s="83" t="s">
        <v>465</v>
      </c>
      <c r="E275" s="83" t="s">
        <v>205</v>
      </c>
      <c r="F275" s="94">
        <f t="shared" si="4"/>
        <v>25908</v>
      </c>
      <c r="G275" s="79">
        <v>1976.05</v>
      </c>
      <c r="H275" s="79">
        <v>1976.05</v>
      </c>
      <c r="I275" s="79">
        <v>-0.2</v>
      </c>
      <c r="J275" s="79">
        <v>21956.1</v>
      </c>
      <c r="K275" s="79"/>
      <c r="L275" s="79"/>
    </row>
    <row r="276" spans="1:12" x14ac:dyDescent="0.25">
      <c r="A276" s="93">
        <v>45282</v>
      </c>
      <c r="B276" s="81" t="s">
        <v>454</v>
      </c>
      <c r="C276" s="83" t="s">
        <v>196</v>
      </c>
      <c r="D276" s="83" t="s">
        <v>466</v>
      </c>
      <c r="E276" s="83" t="s">
        <v>456</v>
      </c>
      <c r="F276" s="94">
        <f t="shared" si="4"/>
        <v>2453337</v>
      </c>
      <c r="G276" s="79">
        <v>187118.91</v>
      </c>
      <c r="H276" s="79">
        <v>187118.91</v>
      </c>
      <c r="I276" s="79">
        <v>0.18</v>
      </c>
      <c r="J276" s="79">
        <v>2079099</v>
      </c>
      <c r="K276" s="79"/>
      <c r="L276" s="79"/>
    </row>
    <row r="277" spans="1:12" x14ac:dyDescent="0.25">
      <c r="A277" s="93">
        <v>45283</v>
      </c>
      <c r="B277" s="81" t="s">
        <v>95</v>
      </c>
      <c r="C277" s="83" t="s">
        <v>196</v>
      </c>
      <c r="D277" s="83" t="s">
        <v>467</v>
      </c>
      <c r="E277" s="83" t="s">
        <v>200</v>
      </c>
      <c r="F277" s="94">
        <f t="shared" si="4"/>
        <v>31640</v>
      </c>
      <c r="G277" s="79">
        <v>2413.2199999999998</v>
      </c>
      <c r="H277" s="79">
        <v>2413.2199999999998</v>
      </c>
      <c r="I277" s="79"/>
      <c r="J277" s="79">
        <v>26813.56</v>
      </c>
      <c r="K277" s="79"/>
      <c r="L277" s="79"/>
    </row>
    <row r="278" spans="1:12" x14ac:dyDescent="0.25">
      <c r="A278" s="93">
        <v>45287</v>
      </c>
      <c r="B278" s="81" t="s">
        <v>95</v>
      </c>
      <c r="C278" s="83" t="s">
        <v>196</v>
      </c>
      <c r="D278" s="83" t="s">
        <v>468</v>
      </c>
      <c r="E278" s="83" t="s">
        <v>200</v>
      </c>
      <c r="F278" s="94">
        <f t="shared" si="4"/>
        <v>171216</v>
      </c>
      <c r="G278" s="79">
        <v>9172.2800000000007</v>
      </c>
      <c r="H278" s="79">
        <v>9172.2800000000007</v>
      </c>
      <c r="I278" s="79">
        <v>0.02</v>
      </c>
      <c r="J278" s="79">
        <v>152871.42000000001</v>
      </c>
      <c r="K278" s="79"/>
      <c r="L278" s="79"/>
    </row>
    <row r="279" spans="1:12" x14ac:dyDescent="0.25">
      <c r="A279" s="93">
        <v>45288</v>
      </c>
      <c r="B279" s="81" t="s">
        <v>441</v>
      </c>
      <c r="C279" s="83" t="s">
        <v>196</v>
      </c>
      <c r="D279" s="83" t="s">
        <v>469</v>
      </c>
      <c r="E279" s="83" t="s">
        <v>443</v>
      </c>
      <c r="F279" s="94">
        <f t="shared" si="4"/>
        <v>1329379</v>
      </c>
      <c r="G279" s="79">
        <v>101393.3</v>
      </c>
      <c r="H279" s="79">
        <v>101393.3</v>
      </c>
      <c r="I279" s="79">
        <v>0.4</v>
      </c>
      <c r="J279" s="79">
        <v>1126592</v>
      </c>
      <c r="K279" s="79"/>
      <c r="L279" s="79"/>
    </row>
    <row r="280" spans="1:12" x14ac:dyDescent="0.25">
      <c r="A280" s="93">
        <v>45288</v>
      </c>
      <c r="B280" s="81" t="s">
        <v>195</v>
      </c>
      <c r="C280" s="83" t="s">
        <v>196</v>
      </c>
      <c r="D280" s="83" t="s">
        <v>470</v>
      </c>
      <c r="E280" s="83" t="s">
        <v>197</v>
      </c>
      <c r="F280" s="94">
        <f t="shared" si="4"/>
        <v>76800</v>
      </c>
      <c r="G280" s="79">
        <v>8400</v>
      </c>
      <c r="H280" s="79">
        <v>8400</v>
      </c>
      <c r="I280" s="79"/>
      <c r="J280" s="79">
        <v>60000</v>
      </c>
      <c r="K280" s="79"/>
      <c r="L280" s="79"/>
    </row>
    <row r="281" spans="1:12" x14ac:dyDescent="0.25">
      <c r="A281" s="93">
        <v>45288</v>
      </c>
      <c r="B281" s="81" t="s">
        <v>195</v>
      </c>
      <c r="C281" s="83" t="s">
        <v>196</v>
      </c>
      <c r="D281" s="83" t="s">
        <v>471</v>
      </c>
      <c r="E281" s="83" t="s">
        <v>197</v>
      </c>
      <c r="F281" s="94">
        <f t="shared" si="4"/>
        <v>76800</v>
      </c>
      <c r="G281" s="79">
        <v>8400</v>
      </c>
      <c r="H281" s="79">
        <v>8400</v>
      </c>
      <c r="I281" s="79"/>
      <c r="J281" s="79">
        <v>60000</v>
      </c>
      <c r="K281" s="79"/>
      <c r="L281" s="79"/>
    </row>
    <row r="282" spans="1:12" x14ac:dyDescent="0.25">
      <c r="A282" s="93">
        <v>45288</v>
      </c>
      <c r="B282" s="81" t="s">
        <v>195</v>
      </c>
      <c r="C282" s="83" t="s">
        <v>196</v>
      </c>
      <c r="D282" s="83" t="s">
        <v>472</v>
      </c>
      <c r="E282" s="83" t="s">
        <v>197</v>
      </c>
      <c r="F282" s="94">
        <f t="shared" si="4"/>
        <v>115200</v>
      </c>
      <c r="G282" s="79">
        <v>12600</v>
      </c>
      <c r="H282" s="79">
        <v>12600</v>
      </c>
      <c r="I282" s="79"/>
      <c r="J282" s="79">
        <v>90000</v>
      </c>
      <c r="K282" s="79"/>
      <c r="L282" s="79"/>
    </row>
    <row r="283" spans="1:12" x14ac:dyDescent="0.25">
      <c r="A283" s="93">
        <v>45288</v>
      </c>
      <c r="B283" s="81" t="s">
        <v>195</v>
      </c>
      <c r="C283" s="83" t="s">
        <v>196</v>
      </c>
      <c r="D283" s="83" t="s">
        <v>473</v>
      </c>
      <c r="E283" s="83" t="s">
        <v>197</v>
      </c>
      <c r="F283" s="94">
        <f t="shared" si="4"/>
        <v>115200</v>
      </c>
      <c r="G283" s="79">
        <v>12600</v>
      </c>
      <c r="H283" s="79">
        <v>12600</v>
      </c>
      <c r="I283" s="79"/>
      <c r="J283" s="79">
        <v>90000</v>
      </c>
      <c r="K283" s="79"/>
      <c r="L283" s="79"/>
    </row>
    <row r="284" spans="1:12" x14ac:dyDescent="0.25">
      <c r="A284" s="93">
        <v>45291</v>
      </c>
      <c r="B284" s="81" t="s">
        <v>216</v>
      </c>
      <c r="C284" s="83" t="s">
        <v>196</v>
      </c>
      <c r="D284" s="83" t="s">
        <v>474</v>
      </c>
      <c r="E284" s="83" t="s">
        <v>79</v>
      </c>
      <c r="F284" s="94">
        <f t="shared" si="4"/>
        <v>30240</v>
      </c>
      <c r="G284" s="79"/>
      <c r="H284" s="79"/>
      <c r="I284" s="79"/>
      <c r="J284" s="79">
        <v>30240</v>
      </c>
      <c r="K284" s="79"/>
      <c r="L284" s="79"/>
    </row>
    <row r="285" spans="1:12" x14ac:dyDescent="0.25">
      <c r="A285" s="93">
        <v>45291</v>
      </c>
      <c r="B285" s="81" t="s">
        <v>216</v>
      </c>
      <c r="C285" s="83" t="s">
        <v>196</v>
      </c>
      <c r="D285" s="83" t="s">
        <v>475</v>
      </c>
      <c r="E285" s="83" t="s">
        <v>79</v>
      </c>
      <c r="F285" s="94">
        <f t="shared" si="4"/>
        <v>129690</v>
      </c>
      <c r="G285" s="79"/>
      <c r="H285" s="79"/>
      <c r="I285" s="79"/>
      <c r="J285" s="79">
        <v>129690</v>
      </c>
      <c r="K285" s="79"/>
      <c r="L285" s="79"/>
    </row>
    <row r="286" spans="1:12" x14ac:dyDescent="0.25">
      <c r="A286" s="93">
        <v>45291</v>
      </c>
      <c r="B286" s="81" t="s">
        <v>92</v>
      </c>
      <c r="C286" s="83" t="s">
        <v>196</v>
      </c>
      <c r="D286" s="83" t="s">
        <v>476</v>
      </c>
      <c r="E286" s="83" t="s">
        <v>79</v>
      </c>
      <c r="F286" s="94">
        <f t="shared" si="4"/>
        <v>25050</v>
      </c>
      <c r="G286" s="79"/>
      <c r="H286" s="79"/>
      <c r="I286" s="79"/>
      <c r="J286" s="79">
        <v>25050</v>
      </c>
      <c r="K286" s="79"/>
      <c r="L286" s="79"/>
    </row>
    <row r="287" spans="1:12" x14ac:dyDescent="0.25">
      <c r="A287" s="93">
        <v>45291</v>
      </c>
      <c r="B287" s="81" t="s">
        <v>92</v>
      </c>
      <c r="C287" s="83" t="s">
        <v>196</v>
      </c>
      <c r="D287" s="83" t="s">
        <v>477</v>
      </c>
      <c r="E287" s="83" t="s">
        <v>79</v>
      </c>
      <c r="F287" s="94">
        <f t="shared" si="4"/>
        <v>17600</v>
      </c>
      <c r="G287" s="79"/>
      <c r="H287" s="79"/>
      <c r="I287" s="79"/>
      <c r="J287" s="79">
        <v>17600</v>
      </c>
      <c r="K287" s="79"/>
      <c r="L287" s="79"/>
    </row>
    <row r="288" spans="1:12" x14ac:dyDescent="0.25">
      <c r="A288" s="93">
        <v>45291</v>
      </c>
      <c r="B288" s="81" t="s">
        <v>96</v>
      </c>
      <c r="C288" s="83" t="s">
        <v>196</v>
      </c>
      <c r="D288" s="83" t="s">
        <v>478</v>
      </c>
      <c r="E288" s="83" t="s">
        <v>217</v>
      </c>
      <c r="F288" s="94">
        <f t="shared" si="4"/>
        <v>104063</v>
      </c>
      <c r="G288" s="79">
        <v>2477.6999999999998</v>
      </c>
      <c r="H288" s="79">
        <v>2477.6999999999998</v>
      </c>
      <c r="I288" s="79">
        <v>-0.4</v>
      </c>
      <c r="J288" s="79">
        <v>99108</v>
      </c>
      <c r="K288" s="79"/>
      <c r="L288" s="79"/>
    </row>
    <row r="289" spans="1:12" x14ac:dyDescent="0.25">
      <c r="A289" s="93">
        <v>45291</v>
      </c>
      <c r="B289" s="81" t="s">
        <v>207</v>
      </c>
      <c r="C289" s="83" t="s">
        <v>196</v>
      </c>
      <c r="D289" s="83" t="s">
        <v>479</v>
      </c>
      <c r="E289" s="83" t="s">
        <v>208</v>
      </c>
      <c r="F289" s="94">
        <f t="shared" si="4"/>
        <v>34902</v>
      </c>
      <c r="G289" s="79">
        <v>831</v>
      </c>
      <c r="H289" s="79">
        <v>831</v>
      </c>
      <c r="I289" s="79"/>
      <c r="J289" s="79">
        <v>33240</v>
      </c>
      <c r="K289" s="79"/>
      <c r="L289" s="79"/>
    </row>
    <row r="290" spans="1:12" x14ac:dyDescent="0.25">
      <c r="A290" s="93">
        <v>45292</v>
      </c>
      <c r="B290" s="81" t="s">
        <v>106</v>
      </c>
      <c r="C290" s="83" t="s">
        <v>196</v>
      </c>
      <c r="D290" s="83" t="s">
        <v>480</v>
      </c>
      <c r="E290" s="83" t="s">
        <v>209</v>
      </c>
      <c r="F290" s="94">
        <f t="shared" si="4"/>
        <v>3436</v>
      </c>
      <c r="G290" s="79">
        <v>262.08</v>
      </c>
      <c r="H290" s="79">
        <v>262.08</v>
      </c>
      <c r="I290" s="79">
        <v>-0.16</v>
      </c>
      <c r="J290" s="79">
        <v>2912</v>
      </c>
      <c r="K290" s="79"/>
      <c r="L290" s="79"/>
    </row>
    <row r="291" spans="1:12" x14ac:dyDescent="0.25">
      <c r="A291" s="93">
        <v>45296</v>
      </c>
      <c r="B291" s="81" t="s">
        <v>203</v>
      </c>
      <c r="C291" s="83" t="s">
        <v>196</v>
      </c>
      <c r="D291" s="83" t="s">
        <v>481</v>
      </c>
      <c r="E291" s="83" t="s">
        <v>205</v>
      </c>
      <c r="F291" s="94">
        <f t="shared" si="4"/>
        <v>17090</v>
      </c>
      <c r="G291" s="79">
        <v>1303.46</v>
      </c>
      <c r="H291" s="79">
        <v>1303.46</v>
      </c>
      <c r="I291" s="79">
        <v>0.33</v>
      </c>
      <c r="J291" s="79">
        <v>14482.75</v>
      </c>
      <c r="K291" s="79"/>
      <c r="L291" s="79"/>
    </row>
    <row r="292" spans="1:12" x14ac:dyDescent="0.25">
      <c r="A292" s="93">
        <v>45298</v>
      </c>
      <c r="B292" s="81" t="s">
        <v>214</v>
      </c>
      <c r="C292" s="83" t="s">
        <v>196</v>
      </c>
      <c r="D292" s="83" t="s">
        <v>482</v>
      </c>
      <c r="E292" s="83" t="s">
        <v>215</v>
      </c>
      <c r="F292" s="94">
        <f t="shared" si="4"/>
        <v>123125</v>
      </c>
      <c r="G292" s="79">
        <v>2931.55</v>
      </c>
      <c r="H292" s="79">
        <v>2931.55</v>
      </c>
      <c r="I292" s="79"/>
      <c r="J292" s="79">
        <v>117261.9</v>
      </c>
      <c r="K292" s="79"/>
      <c r="L292" s="79"/>
    </row>
    <row r="293" spans="1:12" x14ac:dyDescent="0.25">
      <c r="A293" s="93">
        <v>45298</v>
      </c>
      <c r="B293" s="81" t="s">
        <v>201</v>
      </c>
      <c r="C293" s="83" t="s">
        <v>196</v>
      </c>
      <c r="D293" s="83" t="s">
        <v>483</v>
      </c>
      <c r="E293" s="83" t="s">
        <v>202</v>
      </c>
      <c r="F293" s="94">
        <f t="shared" si="4"/>
        <v>18428</v>
      </c>
      <c r="G293" s="79">
        <v>438.75</v>
      </c>
      <c r="H293" s="79">
        <v>438.75</v>
      </c>
      <c r="I293" s="79">
        <v>0.5</v>
      </c>
      <c r="J293" s="79">
        <v>17550</v>
      </c>
      <c r="K293" s="79"/>
      <c r="L293" s="79"/>
    </row>
    <row r="294" spans="1:12" x14ac:dyDescent="0.25">
      <c r="A294" s="93">
        <v>45302</v>
      </c>
      <c r="B294" s="81" t="s">
        <v>195</v>
      </c>
      <c r="C294" s="83" t="s">
        <v>196</v>
      </c>
      <c r="D294" s="83" t="s">
        <v>484</v>
      </c>
      <c r="E294" s="83" t="s">
        <v>197</v>
      </c>
      <c r="F294" s="94">
        <f t="shared" si="4"/>
        <v>79360</v>
      </c>
      <c r="G294" s="79">
        <v>8680</v>
      </c>
      <c r="H294" s="79">
        <v>8680</v>
      </c>
      <c r="I294" s="79"/>
      <c r="J294" s="79">
        <v>62000</v>
      </c>
      <c r="K294" s="79"/>
      <c r="L294" s="79"/>
    </row>
    <row r="295" spans="1:12" x14ac:dyDescent="0.25">
      <c r="A295" s="93">
        <v>45303</v>
      </c>
      <c r="B295" s="81" t="s">
        <v>214</v>
      </c>
      <c r="C295" s="83" t="s">
        <v>196</v>
      </c>
      <c r="D295" s="83" t="s">
        <v>485</v>
      </c>
      <c r="E295" s="83" t="s">
        <v>215</v>
      </c>
      <c r="F295" s="94">
        <f t="shared" si="4"/>
        <v>123125</v>
      </c>
      <c r="G295" s="79">
        <v>2931.55</v>
      </c>
      <c r="H295" s="79">
        <v>2931.55</v>
      </c>
      <c r="I295" s="79"/>
      <c r="J295" s="79">
        <v>117261.9</v>
      </c>
      <c r="K295" s="79"/>
      <c r="L295" s="79"/>
    </row>
    <row r="296" spans="1:12" x14ac:dyDescent="0.25">
      <c r="A296" s="93">
        <v>45303</v>
      </c>
      <c r="B296" s="81" t="s">
        <v>195</v>
      </c>
      <c r="C296" s="83" t="s">
        <v>196</v>
      </c>
      <c r="D296" s="83" t="s">
        <v>486</v>
      </c>
      <c r="E296" s="83" t="s">
        <v>197</v>
      </c>
      <c r="F296" s="94">
        <f t="shared" si="4"/>
        <v>79360</v>
      </c>
      <c r="G296" s="79">
        <v>8680</v>
      </c>
      <c r="H296" s="79">
        <v>8680</v>
      </c>
      <c r="I296" s="79"/>
      <c r="J296" s="79">
        <v>62000</v>
      </c>
      <c r="K296" s="79"/>
      <c r="L296" s="79"/>
    </row>
    <row r="297" spans="1:12" x14ac:dyDescent="0.25">
      <c r="A297" s="93">
        <v>45303</v>
      </c>
      <c r="B297" s="81" t="s">
        <v>195</v>
      </c>
      <c r="C297" s="83" t="s">
        <v>196</v>
      </c>
      <c r="D297" s="83" t="s">
        <v>487</v>
      </c>
      <c r="E297" s="83" t="s">
        <v>197</v>
      </c>
      <c r="F297" s="94">
        <f t="shared" si="4"/>
        <v>119040</v>
      </c>
      <c r="G297" s="79">
        <v>13020</v>
      </c>
      <c r="H297" s="79">
        <v>13020</v>
      </c>
      <c r="I297" s="79"/>
      <c r="J297" s="79">
        <v>93000</v>
      </c>
      <c r="K297" s="79"/>
      <c r="L297" s="79"/>
    </row>
    <row r="298" spans="1:12" x14ac:dyDescent="0.25">
      <c r="A298" s="93">
        <v>45303</v>
      </c>
      <c r="B298" s="81" t="s">
        <v>195</v>
      </c>
      <c r="C298" s="83" t="s">
        <v>196</v>
      </c>
      <c r="D298" s="83" t="s">
        <v>488</v>
      </c>
      <c r="E298" s="83" t="s">
        <v>197</v>
      </c>
      <c r="F298" s="94">
        <f t="shared" si="4"/>
        <v>79360</v>
      </c>
      <c r="G298" s="79">
        <v>8680</v>
      </c>
      <c r="H298" s="79">
        <v>8680</v>
      </c>
      <c r="I298" s="79"/>
      <c r="J298" s="79">
        <v>62000</v>
      </c>
      <c r="K298" s="79"/>
      <c r="L298" s="79"/>
    </row>
    <row r="299" spans="1:12" x14ac:dyDescent="0.25">
      <c r="A299" s="93">
        <v>45303</v>
      </c>
      <c r="B299" s="81" t="s">
        <v>163</v>
      </c>
      <c r="C299" s="83" t="s">
        <v>196</v>
      </c>
      <c r="D299" s="83" t="s">
        <v>489</v>
      </c>
      <c r="E299" s="83" t="s">
        <v>79</v>
      </c>
      <c r="F299" s="94">
        <f t="shared" si="4"/>
        <v>19000</v>
      </c>
      <c r="G299" s="79"/>
      <c r="H299" s="79"/>
      <c r="I299" s="79"/>
      <c r="J299" s="79">
        <v>19000</v>
      </c>
      <c r="K299" s="79"/>
      <c r="L299" s="79"/>
    </row>
    <row r="300" spans="1:12" x14ac:dyDescent="0.25">
      <c r="A300" s="93">
        <v>45304</v>
      </c>
      <c r="B300" s="81" t="s">
        <v>195</v>
      </c>
      <c r="C300" s="83" t="s">
        <v>196</v>
      </c>
      <c r="D300" s="83" t="s">
        <v>490</v>
      </c>
      <c r="E300" s="83" t="s">
        <v>197</v>
      </c>
      <c r="F300" s="94">
        <f t="shared" si="4"/>
        <v>39680</v>
      </c>
      <c r="G300" s="79">
        <v>4340</v>
      </c>
      <c r="H300" s="79">
        <v>4340</v>
      </c>
      <c r="I300" s="79"/>
      <c r="J300" s="79">
        <v>31000</v>
      </c>
      <c r="K300" s="79"/>
      <c r="L300" s="79"/>
    </row>
    <row r="301" spans="1:12" x14ac:dyDescent="0.25">
      <c r="A301" s="93">
        <v>45310</v>
      </c>
      <c r="B301" s="81" t="s">
        <v>138</v>
      </c>
      <c r="C301" s="83" t="s">
        <v>196</v>
      </c>
      <c r="D301" s="83" t="s">
        <v>491</v>
      </c>
      <c r="E301" s="83" t="s">
        <v>230</v>
      </c>
      <c r="F301" s="94">
        <f t="shared" si="4"/>
        <v>1859708</v>
      </c>
      <c r="G301" s="79">
        <v>141842.15</v>
      </c>
      <c r="H301" s="79">
        <v>141842.15</v>
      </c>
      <c r="I301" s="79">
        <v>-0.2</v>
      </c>
      <c r="J301" s="79">
        <v>1576023.9</v>
      </c>
      <c r="K301" s="79"/>
      <c r="L301" s="79"/>
    </row>
    <row r="302" spans="1:12" x14ac:dyDescent="0.25">
      <c r="A302" s="93">
        <v>45310</v>
      </c>
      <c r="B302" s="81" t="s">
        <v>95</v>
      </c>
      <c r="C302" s="83" t="s">
        <v>196</v>
      </c>
      <c r="D302" s="83" t="s">
        <v>492</v>
      </c>
      <c r="E302" s="83" t="s">
        <v>200</v>
      </c>
      <c r="F302" s="94">
        <f t="shared" si="4"/>
        <v>138134</v>
      </c>
      <c r="G302" s="79">
        <v>7400.06</v>
      </c>
      <c r="H302" s="79">
        <v>7400.06</v>
      </c>
      <c r="I302" s="79">
        <v>-0.4</v>
      </c>
      <c r="J302" s="79">
        <v>123334.28</v>
      </c>
      <c r="K302" s="79"/>
      <c r="L302" s="79"/>
    </row>
    <row r="303" spans="1:12" x14ac:dyDescent="0.25">
      <c r="A303" s="93">
        <v>45310</v>
      </c>
      <c r="B303" s="81" t="s">
        <v>203</v>
      </c>
      <c r="C303" s="83" t="s">
        <v>196</v>
      </c>
      <c r="D303" s="83" t="s">
        <v>493</v>
      </c>
      <c r="E303" s="83" t="s">
        <v>205</v>
      </c>
      <c r="F303" s="94">
        <f t="shared" si="4"/>
        <v>35900</v>
      </c>
      <c r="G303" s="79">
        <v>2738.11</v>
      </c>
      <c r="H303" s="79">
        <v>2738.11</v>
      </c>
      <c r="I303" s="79">
        <v>0.33</v>
      </c>
      <c r="J303" s="79">
        <v>30423.45</v>
      </c>
      <c r="K303" s="79"/>
      <c r="L303" s="79"/>
    </row>
    <row r="304" spans="1:12" x14ac:dyDescent="0.25">
      <c r="A304" s="93">
        <v>45310</v>
      </c>
      <c r="B304" s="81" t="s">
        <v>214</v>
      </c>
      <c r="C304" s="83" t="s">
        <v>196</v>
      </c>
      <c r="D304" s="83" t="s">
        <v>494</v>
      </c>
      <c r="E304" s="83" t="s">
        <v>215</v>
      </c>
      <c r="F304" s="94">
        <f t="shared" si="4"/>
        <v>123125</v>
      </c>
      <c r="G304" s="79">
        <v>2931.55</v>
      </c>
      <c r="H304" s="79">
        <v>2931.55</v>
      </c>
      <c r="I304" s="79"/>
      <c r="J304" s="79">
        <v>117261.9</v>
      </c>
      <c r="K304" s="79"/>
      <c r="L304" s="79"/>
    </row>
    <row r="305" spans="1:12" x14ac:dyDescent="0.25">
      <c r="A305" s="93">
        <v>45310</v>
      </c>
      <c r="B305" s="81" t="s">
        <v>203</v>
      </c>
      <c r="C305" s="83" t="s">
        <v>196</v>
      </c>
      <c r="D305" s="83" t="s">
        <v>495</v>
      </c>
      <c r="E305" s="83" t="s">
        <v>205</v>
      </c>
      <c r="F305" s="94">
        <f t="shared" si="4"/>
        <v>1770</v>
      </c>
      <c r="G305" s="79">
        <v>135</v>
      </c>
      <c r="H305" s="79">
        <v>135</v>
      </c>
      <c r="I305" s="79"/>
      <c r="J305" s="79">
        <v>1500</v>
      </c>
      <c r="K305" s="79"/>
      <c r="L305" s="79"/>
    </row>
    <row r="306" spans="1:12" x14ac:dyDescent="0.25">
      <c r="A306" s="93">
        <v>45311</v>
      </c>
      <c r="B306" s="81" t="s">
        <v>195</v>
      </c>
      <c r="C306" s="83" t="s">
        <v>196</v>
      </c>
      <c r="D306" s="83" t="s">
        <v>496</v>
      </c>
      <c r="E306" s="83" t="s">
        <v>197</v>
      </c>
      <c r="F306" s="94">
        <f t="shared" si="4"/>
        <v>76800</v>
      </c>
      <c r="G306" s="79">
        <v>8400</v>
      </c>
      <c r="H306" s="79">
        <v>8400</v>
      </c>
      <c r="I306" s="79"/>
      <c r="J306" s="79">
        <v>60000</v>
      </c>
      <c r="K306" s="79"/>
      <c r="L306" s="79"/>
    </row>
    <row r="307" spans="1:12" x14ac:dyDescent="0.25">
      <c r="A307" s="93">
        <v>45311</v>
      </c>
      <c r="B307" s="81" t="s">
        <v>195</v>
      </c>
      <c r="C307" s="83" t="s">
        <v>196</v>
      </c>
      <c r="D307" s="83" t="s">
        <v>497</v>
      </c>
      <c r="E307" s="83" t="s">
        <v>197</v>
      </c>
      <c r="F307" s="94">
        <f t="shared" si="4"/>
        <v>115200</v>
      </c>
      <c r="G307" s="79">
        <v>12600</v>
      </c>
      <c r="H307" s="79">
        <v>12600</v>
      </c>
      <c r="I307" s="79"/>
      <c r="J307" s="79">
        <v>90000</v>
      </c>
      <c r="K307" s="79"/>
      <c r="L307" s="79"/>
    </row>
    <row r="308" spans="1:12" x14ac:dyDescent="0.25">
      <c r="A308" s="93">
        <v>45311</v>
      </c>
      <c r="B308" s="81" t="s">
        <v>98</v>
      </c>
      <c r="C308" s="83" t="s">
        <v>196</v>
      </c>
      <c r="D308" s="83" t="s">
        <v>498</v>
      </c>
      <c r="E308" s="83" t="s">
        <v>199</v>
      </c>
      <c r="F308" s="94">
        <f t="shared" si="4"/>
        <v>17200</v>
      </c>
      <c r="G308" s="79">
        <v>1311.87</v>
      </c>
      <c r="H308" s="79">
        <v>1311.87</v>
      </c>
      <c r="I308" s="79">
        <v>-0.03</v>
      </c>
      <c r="J308" s="79">
        <v>14576.29</v>
      </c>
      <c r="K308" s="79"/>
      <c r="L308" s="79"/>
    </row>
    <row r="309" spans="1:12" x14ac:dyDescent="0.25">
      <c r="A309" s="93">
        <v>45312</v>
      </c>
      <c r="B309" s="81" t="s">
        <v>98</v>
      </c>
      <c r="C309" s="83" t="s">
        <v>196</v>
      </c>
      <c r="D309" s="83" t="s">
        <v>499</v>
      </c>
      <c r="E309" s="83" t="s">
        <v>199</v>
      </c>
      <c r="F309" s="94">
        <f t="shared" si="4"/>
        <v>61311</v>
      </c>
      <c r="G309" s="79">
        <v>4676.28</v>
      </c>
      <c r="H309" s="79">
        <v>4676.28</v>
      </c>
      <c r="I309" s="79">
        <v>-0.28000000000000003</v>
      </c>
      <c r="J309" s="79">
        <v>51958.720000000001</v>
      </c>
      <c r="K309" s="79"/>
      <c r="L309" s="79"/>
    </row>
    <row r="310" spans="1:12" x14ac:dyDescent="0.25">
      <c r="A310" s="93">
        <v>45312</v>
      </c>
      <c r="B310" s="81" t="s">
        <v>224</v>
      </c>
      <c r="C310" s="83" t="s">
        <v>196</v>
      </c>
      <c r="D310" s="83" t="s">
        <v>500</v>
      </c>
      <c r="E310" s="83" t="s">
        <v>225</v>
      </c>
      <c r="F310" s="94">
        <f t="shared" si="4"/>
        <v>30798</v>
      </c>
      <c r="G310" s="79">
        <v>2349</v>
      </c>
      <c r="H310" s="79">
        <v>2349</v>
      </c>
      <c r="I310" s="79"/>
      <c r="J310" s="79">
        <v>26100</v>
      </c>
      <c r="K310" s="79"/>
      <c r="L310" s="79"/>
    </row>
    <row r="311" spans="1:12" x14ac:dyDescent="0.25">
      <c r="A311" s="93">
        <v>45312</v>
      </c>
      <c r="B311" s="81" t="s">
        <v>224</v>
      </c>
      <c r="C311" s="83" t="s">
        <v>196</v>
      </c>
      <c r="D311" s="83" t="s">
        <v>501</v>
      </c>
      <c r="E311" s="83" t="s">
        <v>225</v>
      </c>
      <c r="F311" s="94">
        <f t="shared" si="4"/>
        <v>30798</v>
      </c>
      <c r="G311" s="79">
        <v>2349</v>
      </c>
      <c r="H311" s="79">
        <v>2349</v>
      </c>
      <c r="I311" s="79"/>
      <c r="J311" s="79">
        <v>26100</v>
      </c>
      <c r="K311" s="79"/>
      <c r="L311" s="79"/>
    </row>
    <row r="312" spans="1:12" x14ac:dyDescent="0.25">
      <c r="A312" s="93">
        <v>45314</v>
      </c>
      <c r="B312" s="81" t="s">
        <v>214</v>
      </c>
      <c r="C312" s="83" t="s">
        <v>196</v>
      </c>
      <c r="D312" s="83" t="s">
        <v>502</v>
      </c>
      <c r="E312" s="83" t="s">
        <v>215</v>
      </c>
      <c r="F312" s="94">
        <f t="shared" si="4"/>
        <v>123125</v>
      </c>
      <c r="G312" s="79">
        <v>2931.55</v>
      </c>
      <c r="H312" s="79">
        <v>2931.55</v>
      </c>
      <c r="I312" s="79"/>
      <c r="J312" s="79">
        <v>117261.9</v>
      </c>
      <c r="K312" s="79"/>
      <c r="L312" s="79"/>
    </row>
    <row r="313" spans="1:12" x14ac:dyDescent="0.25">
      <c r="A313" s="93">
        <v>45320</v>
      </c>
      <c r="B313" s="81" t="s">
        <v>95</v>
      </c>
      <c r="C313" s="83" t="s">
        <v>196</v>
      </c>
      <c r="D313" s="83" t="s">
        <v>503</v>
      </c>
      <c r="E313" s="83" t="s">
        <v>200</v>
      </c>
      <c r="F313" s="94">
        <f t="shared" si="4"/>
        <v>177034</v>
      </c>
      <c r="G313" s="79">
        <v>9483.94</v>
      </c>
      <c r="H313" s="79">
        <v>9483.94</v>
      </c>
      <c r="I313" s="79">
        <v>0.4</v>
      </c>
      <c r="J313" s="79">
        <v>158065.72</v>
      </c>
      <c r="K313" s="79"/>
      <c r="L313" s="79"/>
    </row>
    <row r="314" spans="1:12" x14ac:dyDescent="0.25">
      <c r="A314" s="93">
        <v>45321</v>
      </c>
      <c r="B314" s="81" t="s">
        <v>92</v>
      </c>
      <c r="C314" s="83" t="s">
        <v>196</v>
      </c>
      <c r="D314" s="83" t="s">
        <v>504</v>
      </c>
      <c r="E314" s="83" t="s">
        <v>79</v>
      </c>
      <c r="F314" s="94">
        <f t="shared" si="4"/>
        <v>29300</v>
      </c>
      <c r="G314" s="79"/>
      <c r="H314" s="79"/>
      <c r="I314" s="79"/>
      <c r="J314" s="79">
        <v>29300</v>
      </c>
      <c r="K314" s="79"/>
      <c r="L314" s="79"/>
    </row>
    <row r="315" spans="1:12" x14ac:dyDescent="0.25">
      <c r="A315" s="93">
        <v>45322</v>
      </c>
      <c r="B315" s="81" t="s">
        <v>214</v>
      </c>
      <c r="C315" s="83" t="s">
        <v>196</v>
      </c>
      <c r="D315" s="83" t="s">
        <v>505</v>
      </c>
      <c r="E315" s="83" t="s">
        <v>215</v>
      </c>
      <c r="F315" s="94">
        <f t="shared" si="4"/>
        <v>123125</v>
      </c>
      <c r="G315" s="79">
        <v>2931.55</v>
      </c>
      <c r="H315" s="79">
        <v>2931.55</v>
      </c>
      <c r="I315" s="79"/>
      <c r="J315" s="79">
        <v>117261.9</v>
      </c>
      <c r="K315" s="79"/>
      <c r="L315" s="79"/>
    </row>
    <row r="316" spans="1:12" x14ac:dyDescent="0.25">
      <c r="A316" s="93">
        <v>45322</v>
      </c>
      <c r="B316" s="81" t="s">
        <v>195</v>
      </c>
      <c r="C316" s="83" t="s">
        <v>196</v>
      </c>
      <c r="D316" s="83" t="s">
        <v>506</v>
      </c>
      <c r="E316" s="83" t="s">
        <v>197</v>
      </c>
      <c r="F316" s="94">
        <f t="shared" si="4"/>
        <v>92160</v>
      </c>
      <c r="G316" s="79">
        <v>10080</v>
      </c>
      <c r="H316" s="79">
        <v>10080</v>
      </c>
      <c r="I316" s="79"/>
      <c r="J316" s="79">
        <v>72000</v>
      </c>
      <c r="K316" s="79"/>
      <c r="L316" s="79"/>
    </row>
    <row r="317" spans="1:12" x14ac:dyDescent="0.25">
      <c r="A317" s="93">
        <v>45322</v>
      </c>
      <c r="B317" s="81" t="s">
        <v>216</v>
      </c>
      <c r="C317" s="83" t="s">
        <v>196</v>
      </c>
      <c r="D317" s="83" t="s">
        <v>507</v>
      </c>
      <c r="E317" s="83" t="s">
        <v>79</v>
      </c>
      <c r="F317" s="94">
        <f t="shared" si="4"/>
        <v>75256</v>
      </c>
      <c r="G317" s="79"/>
      <c r="H317" s="79"/>
      <c r="I317" s="79"/>
      <c r="J317" s="79">
        <v>75256</v>
      </c>
      <c r="K317" s="79"/>
      <c r="L317" s="79"/>
    </row>
    <row r="318" spans="1:12" x14ac:dyDescent="0.25">
      <c r="A318" s="93">
        <v>45322</v>
      </c>
      <c r="B318" s="81" t="s">
        <v>216</v>
      </c>
      <c r="C318" s="83" t="s">
        <v>196</v>
      </c>
      <c r="D318" s="83" t="s">
        <v>508</v>
      </c>
      <c r="E318" s="83" t="s">
        <v>79</v>
      </c>
      <c r="F318" s="94">
        <f t="shared" si="4"/>
        <v>106176</v>
      </c>
      <c r="G318" s="79"/>
      <c r="H318" s="79"/>
      <c r="I318" s="79"/>
      <c r="J318" s="79">
        <v>106176</v>
      </c>
      <c r="K318" s="79"/>
      <c r="L318" s="79"/>
    </row>
    <row r="319" spans="1:12" x14ac:dyDescent="0.25">
      <c r="A319" s="93">
        <v>45322</v>
      </c>
      <c r="B319" s="81" t="s">
        <v>108</v>
      </c>
      <c r="C319" s="83" t="s">
        <v>196</v>
      </c>
      <c r="D319" s="83" t="s">
        <v>509</v>
      </c>
      <c r="E319" s="83" t="s">
        <v>206</v>
      </c>
      <c r="F319" s="94">
        <f t="shared" si="4"/>
        <v>68538</v>
      </c>
      <c r="G319" s="79">
        <v>1631.86</v>
      </c>
      <c r="H319" s="79">
        <v>1631.86</v>
      </c>
      <c r="I319" s="79">
        <v>0.28000000000000003</v>
      </c>
      <c r="J319" s="79">
        <v>65274</v>
      </c>
      <c r="K319" s="79"/>
      <c r="L319" s="79"/>
    </row>
    <row r="320" spans="1:12" x14ac:dyDescent="0.25">
      <c r="A320" s="93">
        <v>45322</v>
      </c>
      <c r="B320" s="81" t="s">
        <v>92</v>
      </c>
      <c r="C320" s="83" t="s">
        <v>196</v>
      </c>
      <c r="D320" s="83" t="s">
        <v>510</v>
      </c>
      <c r="E320" s="83" t="s">
        <v>79</v>
      </c>
      <c r="F320" s="94">
        <f t="shared" si="4"/>
        <v>22800</v>
      </c>
      <c r="G320" s="79"/>
      <c r="H320" s="79"/>
      <c r="I320" s="79"/>
      <c r="J320" s="79">
        <v>22800</v>
      </c>
      <c r="K320" s="79"/>
      <c r="L320" s="79"/>
    </row>
    <row r="321" spans="1:13" x14ac:dyDescent="0.25">
      <c r="A321" s="93">
        <v>45322</v>
      </c>
      <c r="B321" s="81" t="s">
        <v>96</v>
      </c>
      <c r="C321" s="83" t="s">
        <v>196</v>
      </c>
      <c r="D321" s="83" t="s">
        <v>511</v>
      </c>
      <c r="E321" s="83" t="s">
        <v>217</v>
      </c>
      <c r="F321" s="94">
        <f t="shared" si="4"/>
        <v>142027</v>
      </c>
      <c r="G321" s="79">
        <v>3381.6</v>
      </c>
      <c r="H321" s="79">
        <v>3381.6</v>
      </c>
      <c r="I321" s="79">
        <v>-0.2</v>
      </c>
      <c r="J321" s="79">
        <v>135264</v>
      </c>
      <c r="K321" s="79"/>
      <c r="L321" s="79"/>
    </row>
    <row r="322" spans="1:13" x14ac:dyDescent="0.25">
      <c r="A322" s="93">
        <v>45323</v>
      </c>
      <c r="B322" s="81" t="s">
        <v>195</v>
      </c>
      <c r="C322" s="83" t="s">
        <v>196</v>
      </c>
      <c r="D322" s="83" t="s">
        <v>512</v>
      </c>
      <c r="E322" s="83" t="s">
        <v>197</v>
      </c>
      <c r="F322" s="94">
        <f t="shared" si="4"/>
        <v>92160</v>
      </c>
      <c r="G322" s="79">
        <v>10080</v>
      </c>
      <c r="H322" s="79">
        <v>10080</v>
      </c>
      <c r="I322" s="79"/>
      <c r="J322" s="79">
        <v>72000</v>
      </c>
      <c r="K322" s="79"/>
      <c r="L322" s="79"/>
    </row>
    <row r="323" spans="1:13" x14ac:dyDescent="0.25">
      <c r="A323" s="93">
        <v>45325</v>
      </c>
      <c r="B323" s="81" t="s">
        <v>385</v>
      </c>
      <c r="C323" s="83" t="s">
        <v>196</v>
      </c>
      <c r="D323" s="83" t="s">
        <v>513</v>
      </c>
      <c r="E323" s="83" t="s">
        <v>387</v>
      </c>
      <c r="F323" s="94">
        <f t="shared" ref="F323:F386" si="5">SUM(G323:M323)</f>
        <v>2245</v>
      </c>
      <c r="G323" s="79">
        <v>171.23</v>
      </c>
      <c r="H323" s="79">
        <v>171.23</v>
      </c>
      <c r="I323" s="79">
        <v>-0.01</v>
      </c>
      <c r="J323" s="79">
        <v>402.55</v>
      </c>
      <c r="K323" s="79">
        <v>1500</v>
      </c>
      <c r="L323" s="79"/>
    </row>
    <row r="324" spans="1:13" x14ac:dyDescent="0.25">
      <c r="A324" s="93">
        <v>45327</v>
      </c>
      <c r="B324" s="81" t="s">
        <v>112</v>
      </c>
      <c r="C324" s="83" t="s">
        <v>196</v>
      </c>
      <c r="D324" s="83" t="s">
        <v>514</v>
      </c>
      <c r="E324" s="83" t="s">
        <v>198</v>
      </c>
      <c r="F324" s="94">
        <f t="shared" si="5"/>
        <v>4354</v>
      </c>
      <c r="G324" s="79">
        <v>332.1</v>
      </c>
      <c r="H324" s="79">
        <v>332.1</v>
      </c>
      <c r="I324" s="79">
        <v>-0.2</v>
      </c>
      <c r="J324" s="79">
        <v>3390</v>
      </c>
      <c r="K324" s="79"/>
      <c r="M324" s="79">
        <v>300</v>
      </c>
    </row>
    <row r="325" spans="1:13" x14ac:dyDescent="0.25">
      <c r="A325" s="93">
        <v>45328</v>
      </c>
      <c r="B325" s="81" t="s">
        <v>385</v>
      </c>
      <c r="C325" s="83" t="s">
        <v>196</v>
      </c>
      <c r="D325" s="83" t="s">
        <v>515</v>
      </c>
      <c r="E325" s="83" t="s">
        <v>387</v>
      </c>
      <c r="F325" s="94">
        <f t="shared" si="5"/>
        <v>20236</v>
      </c>
      <c r="G325" s="79">
        <v>1543.43</v>
      </c>
      <c r="H325" s="79">
        <v>1543.43</v>
      </c>
      <c r="I325" s="79">
        <v>-0.03</v>
      </c>
      <c r="J325" s="79">
        <v>16949.169999999998</v>
      </c>
      <c r="K325" s="79"/>
      <c r="M325" s="79">
        <v>200</v>
      </c>
    </row>
    <row r="326" spans="1:13" x14ac:dyDescent="0.25">
      <c r="A326" s="93">
        <v>45330</v>
      </c>
      <c r="B326" s="81" t="s">
        <v>163</v>
      </c>
      <c r="C326" s="83" t="s">
        <v>196</v>
      </c>
      <c r="D326" s="83" t="s">
        <v>405</v>
      </c>
      <c r="E326" s="83" t="s">
        <v>79</v>
      </c>
      <c r="F326" s="94">
        <f t="shared" si="5"/>
        <v>18000</v>
      </c>
      <c r="G326" s="79"/>
      <c r="H326" s="79"/>
      <c r="I326" s="79"/>
      <c r="J326" s="79">
        <v>18000</v>
      </c>
      <c r="K326" s="79"/>
      <c r="L326" s="79"/>
    </row>
    <row r="327" spans="1:13" x14ac:dyDescent="0.25">
      <c r="A327" s="93">
        <v>45331</v>
      </c>
      <c r="B327" s="81" t="s">
        <v>138</v>
      </c>
      <c r="C327" s="83" t="s">
        <v>196</v>
      </c>
      <c r="D327" s="83" t="s">
        <v>516</v>
      </c>
      <c r="E327" s="83" t="s">
        <v>230</v>
      </c>
      <c r="F327" s="94">
        <f t="shared" si="5"/>
        <v>1788579</v>
      </c>
      <c r="G327" s="79">
        <v>136417.03</v>
      </c>
      <c r="H327" s="79">
        <v>136417.03</v>
      </c>
      <c r="I327" s="79">
        <v>0.24</v>
      </c>
      <c r="J327" s="79">
        <v>1515744.7</v>
      </c>
      <c r="K327" s="79"/>
      <c r="L327" s="79"/>
    </row>
    <row r="328" spans="1:13" x14ac:dyDescent="0.25">
      <c r="A328" s="93">
        <v>45335</v>
      </c>
      <c r="B328" s="81" t="s">
        <v>95</v>
      </c>
      <c r="C328" s="83" t="s">
        <v>196</v>
      </c>
      <c r="D328" s="83" t="s">
        <v>517</v>
      </c>
      <c r="E328" s="83" t="s">
        <v>200</v>
      </c>
      <c r="F328" s="94">
        <f t="shared" si="5"/>
        <v>137499</v>
      </c>
      <c r="G328" s="79">
        <v>7588.48</v>
      </c>
      <c r="H328" s="79">
        <v>7588.48</v>
      </c>
      <c r="I328" s="79">
        <v>-0.17</v>
      </c>
      <c r="J328" s="79">
        <v>122322.21</v>
      </c>
      <c r="K328" s="79"/>
      <c r="L328" s="79"/>
    </row>
    <row r="329" spans="1:13" x14ac:dyDescent="0.25">
      <c r="A329" s="93">
        <v>45337</v>
      </c>
      <c r="B329" s="81" t="s">
        <v>108</v>
      </c>
      <c r="C329" s="83" t="s">
        <v>196</v>
      </c>
      <c r="D329" s="83" t="s">
        <v>295</v>
      </c>
      <c r="E329" s="83" t="s">
        <v>206</v>
      </c>
      <c r="F329" s="94">
        <f t="shared" si="5"/>
        <v>43873</v>
      </c>
      <c r="G329" s="79">
        <v>1044.5999999999999</v>
      </c>
      <c r="H329" s="79">
        <v>1044.5999999999999</v>
      </c>
      <c r="I329" s="79">
        <v>-0.2</v>
      </c>
      <c r="J329" s="79">
        <v>41784</v>
      </c>
      <c r="K329" s="79"/>
      <c r="L329" s="79"/>
    </row>
    <row r="330" spans="1:13" x14ac:dyDescent="0.25">
      <c r="A330" s="93">
        <v>45341</v>
      </c>
      <c r="B330" s="81" t="s">
        <v>203</v>
      </c>
      <c r="C330" s="83" t="s">
        <v>196</v>
      </c>
      <c r="D330" s="83" t="s">
        <v>518</v>
      </c>
      <c r="E330" s="83" t="s">
        <v>205</v>
      </c>
      <c r="F330" s="94">
        <f t="shared" si="5"/>
        <v>1007</v>
      </c>
      <c r="G330" s="79">
        <v>76.790000000000006</v>
      </c>
      <c r="H330" s="79">
        <v>76.790000000000006</v>
      </c>
      <c r="I330" s="79">
        <v>0.22</v>
      </c>
      <c r="J330" s="79">
        <v>853.2</v>
      </c>
      <c r="K330" s="79"/>
      <c r="L330" s="79"/>
    </row>
    <row r="331" spans="1:13" x14ac:dyDescent="0.25">
      <c r="A331" s="93">
        <v>45341</v>
      </c>
      <c r="B331" s="81" t="s">
        <v>203</v>
      </c>
      <c r="C331" s="83" t="s">
        <v>196</v>
      </c>
      <c r="D331" s="83" t="s">
        <v>519</v>
      </c>
      <c r="E331" s="83" t="s">
        <v>205</v>
      </c>
      <c r="F331" s="94">
        <f t="shared" si="5"/>
        <v>4661</v>
      </c>
      <c r="G331" s="79">
        <v>355.5</v>
      </c>
      <c r="H331" s="79">
        <v>355.5</v>
      </c>
      <c r="I331" s="79"/>
      <c r="J331" s="79">
        <v>3950</v>
      </c>
      <c r="K331" s="79"/>
      <c r="L331" s="79"/>
    </row>
    <row r="332" spans="1:13" x14ac:dyDescent="0.25">
      <c r="A332" s="93">
        <v>45342</v>
      </c>
      <c r="B332" s="81" t="s">
        <v>214</v>
      </c>
      <c r="C332" s="83" t="s">
        <v>196</v>
      </c>
      <c r="D332" s="83" t="s">
        <v>520</v>
      </c>
      <c r="E332" s="83" t="s">
        <v>215</v>
      </c>
      <c r="F332" s="94">
        <f t="shared" si="5"/>
        <v>125750</v>
      </c>
      <c r="G332" s="79">
        <v>2994.05</v>
      </c>
      <c r="H332" s="79">
        <v>2994.05</v>
      </c>
      <c r="I332" s="79"/>
      <c r="J332" s="79">
        <v>119761.9</v>
      </c>
      <c r="K332" s="79"/>
      <c r="L332" s="79"/>
    </row>
    <row r="333" spans="1:13" x14ac:dyDescent="0.25">
      <c r="A333" s="93">
        <v>45343</v>
      </c>
      <c r="B333" s="81" t="s">
        <v>195</v>
      </c>
      <c r="C333" s="83" t="s">
        <v>196</v>
      </c>
      <c r="D333" s="83" t="s">
        <v>521</v>
      </c>
      <c r="E333" s="83" t="s">
        <v>197</v>
      </c>
      <c r="F333" s="94">
        <f t="shared" si="5"/>
        <v>132160</v>
      </c>
      <c r="G333" s="79">
        <v>14455</v>
      </c>
      <c r="H333" s="79">
        <v>14455</v>
      </c>
      <c r="I333" s="79"/>
      <c r="J333" s="79">
        <v>103250</v>
      </c>
      <c r="K333" s="79"/>
      <c r="L333" s="79"/>
    </row>
    <row r="334" spans="1:13" x14ac:dyDescent="0.25">
      <c r="A334" s="93">
        <v>45343</v>
      </c>
      <c r="B334" s="81" t="s">
        <v>195</v>
      </c>
      <c r="C334" s="83" t="s">
        <v>196</v>
      </c>
      <c r="D334" s="83" t="s">
        <v>522</v>
      </c>
      <c r="E334" s="83" t="s">
        <v>197</v>
      </c>
      <c r="F334" s="94">
        <f t="shared" si="5"/>
        <v>151040</v>
      </c>
      <c r="G334" s="79">
        <v>16520</v>
      </c>
      <c r="H334" s="79">
        <v>16520</v>
      </c>
      <c r="I334" s="79"/>
      <c r="J334" s="79">
        <v>118000</v>
      </c>
      <c r="K334" s="79"/>
      <c r="L334" s="79"/>
    </row>
    <row r="335" spans="1:13" x14ac:dyDescent="0.25">
      <c r="A335" s="93">
        <v>45343</v>
      </c>
      <c r="B335" s="81" t="s">
        <v>216</v>
      </c>
      <c r="C335" s="83" t="s">
        <v>196</v>
      </c>
      <c r="D335" s="83" t="s">
        <v>83</v>
      </c>
      <c r="E335" s="83" t="s">
        <v>79</v>
      </c>
      <c r="F335" s="94">
        <f t="shared" si="5"/>
        <v>79965</v>
      </c>
      <c r="G335" s="79"/>
      <c r="H335" s="79"/>
      <c r="I335" s="79"/>
      <c r="J335" s="79">
        <v>79965</v>
      </c>
      <c r="K335" s="79"/>
      <c r="L335" s="79"/>
    </row>
    <row r="336" spans="1:13" x14ac:dyDescent="0.25">
      <c r="A336" s="93">
        <v>45346</v>
      </c>
      <c r="B336" s="81" t="s">
        <v>106</v>
      </c>
      <c r="C336" s="83" t="s">
        <v>196</v>
      </c>
      <c r="D336" s="83" t="s">
        <v>523</v>
      </c>
      <c r="E336" s="83" t="s">
        <v>209</v>
      </c>
      <c r="F336" s="94">
        <f t="shared" si="5"/>
        <v>12860</v>
      </c>
      <c r="G336" s="79">
        <v>980.82</v>
      </c>
      <c r="H336" s="79">
        <v>980.82</v>
      </c>
      <c r="I336" s="79">
        <v>0.36</v>
      </c>
      <c r="J336" s="79">
        <v>10898</v>
      </c>
      <c r="K336" s="79"/>
      <c r="L336" s="79"/>
    </row>
    <row r="337" spans="1:12" x14ac:dyDescent="0.25">
      <c r="A337" s="93">
        <v>45346</v>
      </c>
      <c r="B337" s="81" t="s">
        <v>105</v>
      </c>
      <c r="C337" s="83" t="s">
        <v>196</v>
      </c>
      <c r="D337" s="83" t="s">
        <v>524</v>
      </c>
      <c r="E337" s="83" t="s">
        <v>211</v>
      </c>
      <c r="F337" s="94">
        <f t="shared" si="5"/>
        <v>112248</v>
      </c>
      <c r="G337" s="79">
        <v>8561.25</v>
      </c>
      <c r="H337" s="79">
        <v>8561.25</v>
      </c>
      <c r="I337" s="79">
        <v>0.5</v>
      </c>
      <c r="J337" s="79">
        <v>95125</v>
      </c>
      <c r="K337" s="79"/>
      <c r="L337" s="79"/>
    </row>
    <row r="338" spans="1:12" x14ac:dyDescent="0.25">
      <c r="A338" s="93">
        <v>45350</v>
      </c>
      <c r="B338" s="81" t="s">
        <v>203</v>
      </c>
      <c r="C338" s="83" t="s">
        <v>196</v>
      </c>
      <c r="D338" s="83" t="s">
        <v>525</v>
      </c>
      <c r="E338" s="83" t="s">
        <v>205</v>
      </c>
      <c r="F338" s="94">
        <f t="shared" si="5"/>
        <v>22939</v>
      </c>
      <c r="G338" s="79">
        <v>1749.6</v>
      </c>
      <c r="H338" s="79">
        <v>1749.6</v>
      </c>
      <c r="I338" s="79">
        <v>-0.2</v>
      </c>
      <c r="J338" s="79">
        <v>19440</v>
      </c>
      <c r="K338" s="79"/>
      <c r="L338" s="79"/>
    </row>
    <row r="339" spans="1:12" x14ac:dyDescent="0.25">
      <c r="A339" s="93">
        <v>45351</v>
      </c>
      <c r="B339" s="81" t="s">
        <v>216</v>
      </c>
      <c r="C339" s="83" t="s">
        <v>196</v>
      </c>
      <c r="D339" s="83" t="s">
        <v>84</v>
      </c>
      <c r="E339" s="83" t="s">
        <v>79</v>
      </c>
      <c r="F339" s="94">
        <f t="shared" si="5"/>
        <v>44962</v>
      </c>
      <c r="G339" s="79"/>
      <c r="H339" s="79"/>
      <c r="I339" s="79"/>
      <c r="J339" s="79">
        <v>44962</v>
      </c>
      <c r="K339" s="79"/>
      <c r="L339" s="79"/>
    </row>
    <row r="340" spans="1:12" x14ac:dyDescent="0.25">
      <c r="A340" s="93">
        <v>45351</v>
      </c>
      <c r="B340" s="81" t="s">
        <v>214</v>
      </c>
      <c r="C340" s="83" t="s">
        <v>196</v>
      </c>
      <c r="D340" s="83" t="s">
        <v>526</v>
      </c>
      <c r="E340" s="83" t="s">
        <v>215</v>
      </c>
      <c r="F340" s="94">
        <f t="shared" si="5"/>
        <v>125750</v>
      </c>
      <c r="G340" s="79">
        <v>2994.05</v>
      </c>
      <c r="H340" s="79">
        <v>2994.05</v>
      </c>
      <c r="I340" s="79"/>
      <c r="J340" s="79">
        <v>119761.9</v>
      </c>
      <c r="K340" s="79"/>
      <c r="L340" s="79"/>
    </row>
    <row r="341" spans="1:12" x14ac:dyDescent="0.25">
      <c r="A341" s="93">
        <v>45351</v>
      </c>
      <c r="B341" s="81" t="s">
        <v>96</v>
      </c>
      <c r="C341" s="83" t="s">
        <v>196</v>
      </c>
      <c r="D341" s="83" t="s">
        <v>527</v>
      </c>
      <c r="E341" s="83" t="s">
        <v>217</v>
      </c>
      <c r="F341" s="94">
        <f t="shared" si="5"/>
        <v>48182</v>
      </c>
      <c r="G341" s="79">
        <v>1147.2</v>
      </c>
      <c r="H341" s="79">
        <v>1147.2</v>
      </c>
      <c r="I341" s="79">
        <v>-0.4</v>
      </c>
      <c r="J341" s="79">
        <v>45888</v>
      </c>
      <c r="K341" s="79"/>
      <c r="L341" s="79"/>
    </row>
    <row r="342" spans="1:12" x14ac:dyDescent="0.25">
      <c r="A342" s="93">
        <v>45351</v>
      </c>
      <c r="B342" s="81" t="s">
        <v>92</v>
      </c>
      <c r="C342" s="83" t="s">
        <v>196</v>
      </c>
      <c r="D342" s="83" t="s">
        <v>528</v>
      </c>
      <c r="E342" s="83" t="s">
        <v>79</v>
      </c>
      <c r="F342" s="94">
        <f t="shared" si="5"/>
        <v>35600</v>
      </c>
      <c r="G342" s="79"/>
      <c r="H342" s="79"/>
      <c r="I342" s="79"/>
      <c r="J342" s="79">
        <v>35600</v>
      </c>
      <c r="K342" s="79"/>
      <c r="L342" s="79"/>
    </row>
    <row r="343" spans="1:12" x14ac:dyDescent="0.25">
      <c r="A343" s="93">
        <v>45351</v>
      </c>
      <c r="B343" s="81" t="s">
        <v>92</v>
      </c>
      <c r="C343" s="83" t="s">
        <v>196</v>
      </c>
      <c r="D343" s="83" t="s">
        <v>529</v>
      </c>
      <c r="E343" s="83" t="s">
        <v>79</v>
      </c>
      <c r="F343" s="94">
        <f t="shared" si="5"/>
        <v>17450</v>
      </c>
      <c r="G343" s="79"/>
      <c r="H343" s="79"/>
      <c r="I343" s="79"/>
      <c r="J343" s="79">
        <v>17450</v>
      </c>
      <c r="K343" s="79"/>
      <c r="L343" s="79"/>
    </row>
    <row r="344" spans="1:12" x14ac:dyDescent="0.25">
      <c r="A344" s="93">
        <v>45351</v>
      </c>
      <c r="B344" s="81" t="s">
        <v>103</v>
      </c>
      <c r="C344" s="83" t="s">
        <v>196</v>
      </c>
      <c r="D344" s="83" t="s">
        <v>477</v>
      </c>
      <c r="E344" s="83" t="s">
        <v>213</v>
      </c>
      <c r="F344" s="94">
        <f t="shared" si="5"/>
        <v>13434</v>
      </c>
      <c r="G344" s="79">
        <v>1024.6500000000001</v>
      </c>
      <c r="H344" s="79">
        <v>1024.6500000000001</v>
      </c>
      <c r="I344" s="79">
        <v>-0.3</v>
      </c>
      <c r="J344" s="79">
        <v>11385</v>
      </c>
      <c r="K344" s="79"/>
      <c r="L344" s="79"/>
    </row>
    <row r="345" spans="1:12" x14ac:dyDescent="0.25">
      <c r="A345" s="93">
        <v>45351</v>
      </c>
      <c r="B345" s="81" t="s">
        <v>108</v>
      </c>
      <c r="C345" s="83" t="s">
        <v>196</v>
      </c>
      <c r="D345" s="83" t="s">
        <v>530</v>
      </c>
      <c r="E345" s="83" t="s">
        <v>206</v>
      </c>
      <c r="F345" s="94">
        <f t="shared" si="5"/>
        <v>24098</v>
      </c>
      <c r="G345" s="79">
        <v>573.75</v>
      </c>
      <c r="H345" s="79">
        <v>573.75</v>
      </c>
      <c r="I345" s="79">
        <v>0.5</v>
      </c>
      <c r="J345" s="79">
        <v>22950</v>
      </c>
      <c r="K345" s="79"/>
      <c r="L345" s="79"/>
    </row>
    <row r="346" spans="1:12" x14ac:dyDescent="0.25">
      <c r="A346" s="93">
        <v>45351</v>
      </c>
      <c r="B346" s="81" t="s">
        <v>207</v>
      </c>
      <c r="C346" s="83" t="s">
        <v>196</v>
      </c>
      <c r="D346" s="83" t="s">
        <v>531</v>
      </c>
      <c r="E346" s="83" t="s">
        <v>208</v>
      </c>
      <c r="F346" s="94">
        <f t="shared" si="5"/>
        <v>55608</v>
      </c>
      <c r="G346" s="79">
        <v>1324</v>
      </c>
      <c r="H346" s="79">
        <v>1324</v>
      </c>
      <c r="I346" s="79"/>
      <c r="J346" s="79">
        <v>52960</v>
      </c>
      <c r="K346" s="79"/>
      <c r="L346" s="79"/>
    </row>
    <row r="347" spans="1:12" x14ac:dyDescent="0.25">
      <c r="A347" s="93">
        <v>45355</v>
      </c>
      <c r="B347" s="81" t="s">
        <v>203</v>
      </c>
      <c r="C347" s="83" t="s">
        <v>196</v>
      </c>
      <c r="D347" s="83" t="s">
        <v>532</v>
      </c>
      <c r="E347" s="83" t="s">
        <v>205</v>
      </c>
      <c r="F347" s="94">
        <f t="shared" si="5"/>
        <v>12827</v>
      </c>
      <c r="G347" s="79">
        <v>978.37</v>
      </c>
      <c r="H347" s="79">
        <v>978.37</v>
      </c>
      <c r="I347" s="79">
        <v>-0.38</v>
      </c>
      <c r="J347" s="79">
        <v>10870.64</v>
      </c>
      <c r="K347" s="79"/>
      <c r="L347" s="79"/>
    </row>
    <row r="348" spans="1:12" x14ac:dyDescent="0.25">
      <c r="A348" s="93">
        <v>45355</v>
      </c>
      <c r="B348" s="81" t="s">
        <v>112</v>
      </c>
      <c r="C348" s="83" t="s">
        <v>196</v>
      </c>
      <c r="D348" s="83" t="s">
        <v>533</v>
      </c>
      <c r="E348" s="83" t="s">
        <v>198</v>
      </c>
      <c r="F348" s="94">
        <f t="shared" si="5"/>
        <v>6248</v>
      </c>
      <c r="G348" s="79">
        <v>148.75</v>
      </c>
      <c r="H348" s="79">
        <v>148.75</v>
      </c>
      <c r="I348" s="79">
        <v>0.5</v>
      </c>
      <c r="J348" s="79">
        <v>5950</v>
      </c>
      <c r="K348" s="79"/>
      <c r="L348" s="79"/>
    </row>
    <row r="349" spans="1:12" x14ac:dyDescent="0.25">
      <c r="A349" s="93">
        <v>45355</v>
      </c>
      <c r="B349" s="81" t="s">
        <v>112</v>
      </c>
      <c r="C349" s="83" t="s">
        <v>196</v>
      </c>
      <c r="D349" s="83" t="s">
        <v>534</v>
      </c>
      <c r="E349" s="83" t="s">
        <v>198</v>
      </c>
      <c r="F349" s="94">
        <f t="shared" si="5"/>
        <v>48920</v>
      </c>
      <c r="G349" s="79">
        <v>3731.2</v>
      </c>
      <c r="H349" s="79">
        <v>3731.2</v>
      </c>
      <c r="I349" s="79">
        <v>-0.1</v>
      </c>
      <c r="J349" s="79">
        <v>41457.699999999997</v>
      </c>
      <c r="K349" s="79"/>
      <c r="L349" s="79"/>
    </row>
    <row r="350" spans="1:12" x14ac:dyDescent="0.25">
      <c r="A350" s="93">
        <v>45355</v>
      </c>
      <c r="B350" s="81" t="s">
        <v>163</v>
      </c>
      <c r="C350" s="83" t="s">
        <v>196</v>
      </c>
      <c r="D350" s="83" t="s">
        <v>535</v>
      </c>
      <c r="E350" s="83" t="s">
        <v>79</v>
      </c>
      <c r="F350" s="94">
        <f t="shared" si="5"/>
        <v>11000</v>
      </c>
      <c r="G350" s="79"/>
      <c r="H350" s="79"/>
      <c r="I350" s="79"/>
      <c r="J350" s="79">
        <v>11000</v>
      </c>
      <c r="K350" s="79"/>
      <c r="L350" s="79"/>
    </row>
    <row r="351" spans="1:12" x14ac:dyDescent="0.25">
      <c r="A351" s="93">
        <v>45355</v>
      </c>
      <c r="B351" s="81" t="s">
        <v>98</v>
      </c>
      <c r="C351" s="83" t="s">
        <v>196</v>
      </c>
      <c r="D351" s="83" t="s">
        <v>536</v>
      </c>
      <c r="E351" s="83" t="s">
        <v>199</v>
      </c>
      <c r="F351" s="94">
        <f t="shared" si="5"/>
        <v>5000</v>
      </c>
      <c r="G351" s="79">
        <v>381.35</v>
      </c>
      <c r="H351" s="79">
        <v>381.35</v>
      </c>
      <c r="I351" s="79"/>
      <c r="J351" s="79">
        <v>4237.3</v>
      </c>
      <c r="K351" s="79"/>
      <c r="L351" s="79"/>
    </row>
    <row r="352" spans="1:12" x14ac:dyDescent="0.25">
      <c r="A352" s="93">
        <v>45355</v>
      </c>
      <c r="B352" s="81" t="s">
        <v>98</v>
      </c>
      <c r="C352" s="83" t="s">
        <v>196</v>
      </c>
      <c r="D352" s="83" t="s">
        <v>537</v>
      </c>
      <c r="E352" s="83" t="s">
        <v>199</v>
      </c>
      <c r="F352" s="94">
        <f t="shared" si="5"/>
        <v>5000</v>
      </c>
      <c r="G352" s="79">
        <v>381.35</v>
      </c>
      <c r="H352" s="79">
        <v>381.35</v>
      </c>
      <c r="I352" s="79"/>
      <c r="J352" s="79">
        <v>4237.3</v>
      </c>
      <c r="K352" s="79"/>
      <c r="L352" s="79"/>
    </row>
    <row r="353" spans="1:12" x14ac:dyDescent="0.25">
      <c r="A353" s="93">
        <v>45355</v>
      </c>
      <c r="B353" s="81" t="s">
        <v>226</v>
      </c>
      <c r="C353" s="83" t="s">
        <v>196</v>
      </c>
      <c r="D353" s="83" t="s">
        <v>538</v>
      </c>
      <c r="E353" s="83" t="s">
        <v>227</v>
      </c>
      <c r="F353" s="94">
        <f t="shared" si="5"/>
        <v>128646</v>
      </c>
      <c r="G353" s="79">
        <v>6891.75</v>
      </c>
      <c r="H353" s="79">
        <v>6891.75</v>
      </c>
      <c r="I353" s="79"/>
      <c r="J353" s="79">
        <v>114862.5</v>
      </c>
      <c r="K353" s="79"/>
      <c r="L353" s="79"/>
    </row>
    <row r="354" spans="1:12" x14ac:dyDescent="0.25">
      <c r="A354" s="93">
        <v>45356</v>
      </c>
      <c r="B354" s="81" t="s">
        <v>201</v>
      </c>
      <c r="C354" s="83" t="s">
        <v>196</v>
      </c>
      <c r="D354" s="83" t="s">
        <v>539</v>
      </c>
      <c r="E354" s="83" t="s">
        <v>202</v>
      </c>
      <c r="F354" s="94">
        <f t="shared" si="5"/>
        <v>4316</v>
      </c>
      <c r="G354" s="79">
        <v>329.19</v>
      </c>
      <c r="H354" s="79">
        <v>329.19</v>
      </c>
      <c r="I354" s="79"/>
      <c r="J354" s="79">
        <v>3657.62</v>
      </c>
      <c r="K354" s="79"/>
      <c r="L354" s="79"/>
    </row>
    <row r="355" spans="1:12" x14ac:dyDescent="0.25">
      <c r="A355" s="93">
        <v>45356</v>
      </c>
      <c r="B355" s="81" t="s">
        <v>201</v>
      </c>
      <c r="C355" s="83" t="s">
        <v>196</v>
      </c>
      <c r="D355" s="83" t="s">
        <v>540</v>
      </c>
      <c r="E355" s="83" t="s">
        <v>202</v>
      </c>
      <c r="F355" s="94">
        <f t="shared" si="5"/>
        <v>5828</v>
      </c>
      <c r="G355" s="79">
        <v>138.75</v>
      </c>
      <c r="H355" s="79">
        <v>138.75</v>
      </c>
      <c r="I355" s="79">
        <v>0.5</v>
      </c>
      <c r="J355" s="79">
        <v>5550</v>
      </c>
      <c r="K355" s="79"/>
      <c r="L355" s="79"/>
    </row>
    <row r="356" spans="1:12" x14ac:dyDescent="0.25">
      <c r="A356" s="93">
        <v>45358</v>
      </c>
      <c r="B356" s="81" t="s">
        <v>195</v>
      </c>
      <c r="C356" s="83" t="s">
        <v>196</v>
      </c>
      <c r="D356" s="83" t="s">
        <v>541</v>
      </c>
      <c r="E356" s="83" t="s">
        <v>197</v>
      </c>
      <c r="F356" s="94">
        <f t="shared" si="5"/>
        <v>151040</v>
      </c>
      <c r="G356" s="79">
        <v>16520</v>
      </c>
      <c r="H356" s="79">
        <v>16520</v>
      </c>
      <c r="I356" s="79"/>
      <c r="J356" s="79">
        <v>118000</v>
      </c>
      <c r="K356" s="79"/>
      <c r="L356" s="79"/>
    </row>
    <row r="357" spans="1:12" x14ac:dyDescent="0.25">
      <c r="A357" s="93">
        <v>45358</v>
      </c>
      <c r="B357" s="81" t="s">
        <v>195</v>
      </c>
      <c r="C357" s="83" t="s">
        <v>196</v>
      </c>
      <c r="D357" s="83" t="s">
        <v>542</v>
      </c>
      <c r="E357" s="83" t="s">
        <v>197</v>
      </c>
      <c r="F357" s="94">
        <f t="shared" si="5"/>
        <v>113280</v>
      </c>
      <c r="G357" s="79">
        <v>12390</v>
      </c>
      <c r="H357" s="79">
        <v>12390</v>
      </c>
      <c r="I357" s="79"/>
      <c r="J357" s="79">
        <v>88500</v>
      </c>
      <c r="K357" s="79"/>
      <c r="L357" s="79"/>
    </row>
    <row r="358" spans="1:12" x14ac:dyDescent="0.25">
      <c r="A358" s="93">
        <v>45358</v>
      </c>
      <c r="B358" s="81" t="s">
        <v>98</v>
      </c>
      <c r="C358" s="83" t="s">
        <v>196</v>
      </c>
      <c r="D358" s="83" t="s">
        <v>543</v>
      </c>
      <c r="E358" s="83" t="s">
        <v>199</v>
      </c>
      <c r="F358" s="94">
        <f t="shared" si="5"/>
        <v>7020</v>
      </c>
      <c r="G358" s="79">
        <v>237.98</v>
      </c>
      <c r="H358" s="79">
        <v>237.98</v>
      </c>
      <c r="I358" s="79">
        <v>-0.39</v>
      </c>
      <c r="J358" s="79">
        <v>6544.43</v>
      </c>
      <c r="K358" s="79"/>
      <c r="L358" s="79"/>
    </row>
    <row r="359" spans="1:12" x14ac:dyDescent="0.25">
      <c r="A359" s="93">
        <v>45358</v>
      </c>
      <c r="B359" s="81" t="s">
        <v>201</v>
      </c>
      <c r="C359" s="83" t="s">
        <v>196</v>
      </c>
      <c r="D359" s="83" t="s">
        <v>544</v>
      </c>
      <c r="E359" s="83" t="s">
        <v>202</v>
      </c>
      <c r="F359" s="94">
        <f t="shared" si="5"/>
        <v>104396</v>
      </c>
      <c r="G359" s="79">
        <v>2485.61</v>
      </c>
      <c r="H359" s="79">
        <v>2485.61</v>
      </c>
      <c r="I359" s="79">
        <v>0.28000000000000003</v>
      </c>
      <c r="J359" s="79">
        <v>99424.5</v>
      </c>
      <c r="K359" s="79"/>
      <c r="L359" s="79"/>
    </row>
    <row r="360" spans="1:12" x14ac:dyDescent="0.25">
      <c r="A360" s="93">
        <v>45358</v>
      </c>
      <c r="B360" s="81" t="s">
        <v>356</v>
      </c>
      <c r="C360" s="83" t="s">
        <v>196</v>
      </c>
      <c r="D360" s="83" t="s">
        <v>545</v>
      </c>
      <c r="E360" s="83" t="s">
        <v>358</v>
      </c>
      <c r="F360" s="94">
        <f t="shared" si="5"/>
        <v>93010</v>
      </c>
      <c r="G360" s="79">
        <v>7093.98</v>
      </c>
      <c r="H360" s="79">
        <v>7093.98</v>
      </c>
      <c r="I360" s="79">
        <v>0.04</v>
      </c>
      <c r="J360" s="79">
        <v>78822</v>
      </c>
      <c r="K360" s="79"/>
      <c r="L360" s="79"/>
    </row>
    <row r="361" spans="1:12" x14ac:dyDescent="0.25">
      <c r="A361" s="93">
        <v>45359</v>
      </c>
      <c r="B361" s="81" t="s">
        <v>195</v>
      </c>
      <c r="C361" s="83" t="s">
        <v>196</v>
      </c>
      <c r="D361" s="83" t="s">
        <v>546</v>
      </c>
      <c r="E361" s="83" t="s">
        <v>197</v>
      </c>
      <c r="F361" s="94">
        <f t="shared" si="5"/>
        <v>113280</v>
      </c>
      <c r="G361" s="79">
        <v>12390</v>
      </c>
      <c r="H361" s="79">
        <v>12390</v>
      </c>
      <c r="I361" s="79"/>
      <c r="J361" s="79">
        <v>88500</v>
      </c>
      <c r="K361" s="79"/>
      <c r="L361" s="79"/>
    </row>
    <row r="362" spans="1:12" x14ac:dyDescent="0.25">
      <c r="A362" s="93">
        <v>45359</v>
      </c>
      <c r="B362" s="81" t="s">
        <v>203</v>
      </c>
      <c r="C362" s="83" t="s">
        <v>196</v>
      </c>
      <c r="D362" s="83" t="s">
        <v>547</v>
      </c>
      <c r="E362" s="83" t="s">
        <v>205</v>
      </c>
      <c r="F362" s="94">
        <f t="shared" si="5"/>
        <v>2950</v>
      </c>
      <c r="G362" s="79">
        <v>225</v>
      </c>
      <c r="H362" s="79">
        <v>225</v>
      </c>
      <c r="I362" s="79"/>
      <c r="J362" s="79">
        <v>2500</v>
      </c>
      <c r="K362" s="79"/>
      <c r="L362" s="79"/>
    </row>
    <row r="363" spans="1:12" x14ac:dyDescent="0.25">
      <c r="A363" s="93">
        <v>45360</v>
      </c>
      <c r="B363" s="81" t="s">
        <v>214</v>
      </c>
      <c r="C363" s="83" t="s">
        <v>196</v>
      </c>
      <c r="D363" s="83" t="s">
        <v>548</v>
      </c>
      <c r="E363" s="83" t="s">
        <v>215</v>
      </c>
      <c r="F363" s="94">
        <f t="shared" si="5"/>
        <v>125750</v>
      </c>
      <c r="G363" s="79">
        <v>2994.05</v>
      </c>
      <c r="H363" s="79">
        <v>2994.05</v>
      </c>
      <c r="I363" s="79"/>
      <c r="J363" s="79">
        <v>119761.9</v>
      </c>
      <c r="K363" s="79"/>
      <c r="L363" s="79"/>
    </row>
    <row r="364" spans="1:12" x14ac:dyDescent="0.25">
      <c r="A364" s="93">
        <v>45360</v>
      </c>
      <c r="B364" s="81" t="s">
        <v>214</v>
      </c>
      <c r="C364" s="83" t="s">
        <v>196</v>
      </c>
      <c r="D364" s="83" t="s">
        <v>549</v>
      </c>
      <c r="E364" s="83" t="s">
        <v>215</v>
      </c>
      <c r="F364" s="94">
        <f t="shared" si="5"/>
        <v>125750</v>
      </c>
      <c r="G364" s="79">
        <v>2994.05</v>
      </c>
      <c r="H364" s="79">
        <v>2994.05</v>
      </c>
      <c r="I364" s="79"/>
      <c r="J364" s="79">
        <v>119761.9</v>
      </c>
      <c r="K364" s="79"/>
      <c r="L364" s="79"/>
    </row>
    <row r="365" spans="1:12" x14ac:dyDescent="0.25">
      <c r="A365" s="93">
        <v>45362</v>
      </c>
      <c r="B365" s="81" t="s">
        <v>112</v>
      </c>
      <c r="C365" s="83" t="s">
        <v>196</v>
      </c>
      <c r="D365" s="83" t="s">
        <v>550</v>
      </c>
      <c r="E365" s="83" t="s">
        <v>198</v>
      </c>
      <c r="F365" s="94">
        <f t="shared" si="5"/>
        <v>13230</v>
      </c>
      <c r="G365" s="79">
        <v>315</v>
      </c>
      <c r="H365" s="79">
        <v>315</v>
      </c>
      <c r="I365" s="79"/>
      <c r="J365" s="79">
        <v>12600</v>
      </c>
      <c r="K365" s="79"/>
      <c r="L365" s="79"/>
    </row>
    <row r="366" spans="1:12" x14ac:dyDescent="0.25">
      <c r="A366" s="93">
        <v>45364</v>
      </c>
      <c r="B366" s="81" t="s">
        <v>195</v>
      </c>
      <c r="C366" s="83" t="s">
        <v>196</v>
      </c>
      <c r="D366" s="83" t="s">
        <v>551</v>
      </c>
      <c r="E366" s="83" t="s">
        <v>197</v>
      </c>
      <c r="F366" s="94">
        <f t="shared" si="5"/>
        <v>185600</v>
      </c>
      <c r="G366" s="79">
        <v>20300</v>
      </c>
      <c r="H366" s="79">
        <v>20300</v>
      </c>
      <c r="I366" s="79"/>
      <c r="J366" s="79">
        <v>145000</v>
      </c>
      <c r="K366" s="79"/>
      <c r="L366" s="79"/>
    </row>
    <row r="367" spans="1:12" x14ac:dyDescent="0.25">
      <c r="A367" s="93">
        <v>45365</v>
      </c>
      <c r="B367" s="81" t="s">
        <v>103</v>
      </c>
      <c r="C367" s="83" t="s">
        <v>196</v>
      </c>
      <c r="D367" s="83" t="s">
        <v>552</v>
      </c>
      <c r="E367" s="83" t="s">
        <v>213</v>
      </c>
      <c r="F367" s="94">
        <f t="shared" si="5"/>
        <v>28670</v>
      </c>
      <c r="G367" s="79">
        <v>2186.66</v>
      </c>
      <c r="H367" s="79">
        <v>2186.66</v>
      </c>
      <c r="I367" s="79">
        <v>0.43</v>
      </c>
      <c r="J367" s="79">
        <v>24296.25</v>
      </c>
      <c r="K367" s="79"/>
      <c r="L367" s="79"/>
    </row>
    <row r="368" spans="1:12" x14ac:dyDescent="0.25">
      <c r="A368" s="93">
        <v>45366</v>
      </c>
      <c r="B368" s="81" t="s">
        <v>207</v>
      </c>
      <c r="C368" s="83" t="s">
        <v>196</v>
      </c>
      <c r="D368" s="83" t="s">
        <v>553</v>
      </c>
      <c r="E368" s="83" t="s">
        <v>208</v>
      </c>
      <c r="F368" s="94">
        <f t="shared" si="5"/>
        <v>40656</v>
      </c>
      <c r="G368" s="79">
        <v>968</v>
      </c>
      <c r="H368" s="79">
        <v>968</v>
      </c>
      <c r="I368" s="79"/>
      <c r="J368" s="79">
        <v>38720</v>
      </c>
      <c r="K368" s="79"/>
      <c r="L368" s="79"/>
    </row>
    <row r="369" spans="1:12" x14ac:dyDescent="0.25">
      <c r="A369" s="93">
        <v>45367</v>
      </c>
      <c r="B369" s="81" t="s">
        <v>201</v>
      </c>
      <c r="C369" s="83" t="s">
        <v>196</v>
      </c>
      <c r="D369" s="83" t="s">
        <v>554</v>
      </c>
      <c r="E369" s="83" t="s">
        <v>202</v>
      </c>
      <c r="F369" s="94">
        <f t="shared" si="5"/>
        <v>7036</v>
      </c>
      <c r="G369" s="79">
        <v>536.64</v>
      </c>
      <c r="H369" s="79">
        <v>536.64</v>
      </c>
      <c r="I369" s="79">
        <v>0.02</v>
      </c>
      <c r="J369" s="79">
        <v>5962.7</v>
      </c>
      <c r="K369" s="79"/>
      <c r="L369" s="79"/>
    </row>
    <row r="370" spans="1:12" x14ac:dyDescent="0.25">
      <c r="A370" s="93">
        <v>45367</v>
      </c>
      <c r="B370" s="81" t="s">
        <v>103</v>
      </c>
      <c r="C370" s="83" t="s">
        <v>196</v>
      </c>
      <c r="D370" s="83" t="s">
        <v>555</v>
      </c>
      <c r="E370" s="83" t="s">
        <v>213</v>
      </c>
      <c r="F370" s="94">
        <f t="shared" si="5"/>
        <v>15965</v>
      </c>
      <c r="G370" s="79">
        <v>1217.7</v>
      </c>
      <c r="H370" s="79">
        <v>1217.7</v>
      </c>
      <c r="I370" s="79">
        <v>-0.4</v>
      </c>
      <c r="J370" s="79">
        <v>13530</v>
      </c>
      <c r="K370" s="79"/>
      <c r="L370" s="79"/>
    </row>
    <row r="371" spans="1:12" x14ac:dyDescent="0.25">
      <c r="A371" s="93">
        <v>45367</v>
      </c>
      <c r="B371" s="81" t="s">
        <v>556</v>
      </c>
      <c r="C371" s="83" t="s">
        <v>196</v>
      </c>
      <c r="D371" s="83" t="s">
        <v>557</v>
      </c>
      <c r="E371" s="83" t="s">
        <v>558</v>
      </c>
      <c r="F371" s="94">
        <f t="shared" si="5"/>
        <v>1255389</v>
      </c>
      <c r="G371" s="79">
        <v>95749.98</v>
      </c>
      <c r="H371" s="79">
        <v>95749.98</v>
      </c>
      <c r="I371" s="79">
        <v>0.44</v>
      </c>
      <c r="J371" s="79">
        <v>1063888.6000000001</v>
      </c>
      <c r="K371" s="79"/>
      <c r="L371" s="79"/>
    </row>
    <row r="372" spans="1:12" x14ac:dyDescent="0.25">
      <c r="A372" s="93">
        <v>45368</v>
      </c>
      <c r="B372" s="81" t="s">
        <v>95</v>
      </c>
      <c r="C372" s="83" t="s">
        <v>196</v>
      </c>
      <c r="D372" s="83" t="s">
        <v>559</v>
      </c>
      <c r="E372" s="83" t="s">
        <v>200</v>
      </c>
      <c r="F372" s="94">
        <f t="shared" si="5"/>
        <v>9310</v>
      </c>
      <c r="G372" s="79">
        <v>710.08</v>
      </c>
      <c r="H372" s="79">
        <v>710.08</v>
      </c>
      <c r="I372" s="79">
        <v>0.01</v>
      </c>
      <c r="J372" s="79">
        <v>7889.83</v>
      </c>
      <c r="K372" s="79"/>
      <c r="L372" s="79"/>
    </row>
    <row r="373" spans="1:12" x14ac:dyDescent="0.25">
      <c r="A373" s="93">
        <v>45378</v>
      </c>
      <c r="B373" s="81" t="s">
        <v>556</v>
      </c>
      <c r="C373" s="83" t="s">
        <v>196</v>
      </c>
      <c r="D373" s="83" t="s">
        <v>560</v>
      </c>
      <c r="E373" s="83" t="s">
        <v>558</v>
      </c>
      <c r="F373" s="94">
        <f t="shared" si="5"/>
        <v>1230989</v>
      </c>
      <c r="G373" s="79">
        <v>93888.960000000006</v>
      </c>
      <c r="H373" s="79">
        <v>93888.960000000006</v>
      </c>
      <c r="I373" s="79">
        <v>0.48</v>
      </c>
      <c r="J373" s="79">
        <v>1043210.6</v>
      </c>
      <c r="K373" s="79"/>
      <c r="L373" s="79"/>
    </row>
    <row r="374" spans="1:12" x14ac:dyDescent="0.25">
      <c r="A374" s="93">
        <v>45379</v>
      </c>
      <c r="B374" s="81" t="s">
        <v>226</v>
      </c>
      <c r="C374" s="83" t="s">
        <v>196</v>
      </c>
      <c r="D374" s="83" t="s">
        <v>561</v>
      </c>
      <c r="E374" s="83" t="s">
        <v>227</v>
      </c>
      <c r="F374" s="94">
        <f t="shared" si="5"/>
        <v>121422</v>
      </c>
      <c r="G374" s="79">
        <v>6504.75</v>
      </c>
      <c r="H374" s="79">
        <v>6504.75</v>
      </c>
      <c r="I374" s="79"/>
      <c r="J374" s="79">
        <v>108412.5</v>
      </c>
      <c r="K374" s="79"/>
      <c r="L374" s="79"/>
    </row>
    <row r="375" spans="1:12" x14ac:dyDescent="0.25">
      <c r="A375" s="93">
        <v>45381</v>
      </c>
      <c r="B375" s="81" t="s">
        <v>103</v>
      </c>
      <c r="C375" s="83" t="s">
        <v>196</v>
      </c>
      <c r="D375" s="83" t="s">
        <v>562</v>
      </c>
      <c r="E375" s="83" t="s">
        <v>213</v>
      </c>
      <c r="F375" s="94">
        <f t="shared" si="5"/>
        <v>15138</v>
      </c>
      <c r="G375" s="79">
        <v>1154.6099999999999</v>
      </c>
      <c r="H375" s="79">
        <v>1154.6099999999999</v>
      </c>
      <c r="I375" s="79">
        <v>-0.22</v>
      </c>
      <c r="J375" s="79">
        <v>12829</v>
      </c>
      <c r="K375" s="79"/>
      <c r="L375" s="79"/>
    </row>
    <row r="376" spans="1:12" x14ac:dyDescent="0.25">
      <c r="A376" s="93">
        <v>45382</v>
      </c>
      <c r="B376" s="81" t="s">
        <v>216</v>
      </c>
      <c r="C376" s="83" t="s">
        <v>196</v>
      </c>
      <c r="D376" s="83" t="s">
        <v>563</v>
      </c>
      <c r="E376" s="83" t="s">
        <v>79</v>
      </c>
      <c r="F376" s="94">
        <f t="shared" si="5"/>
        <v>79965</v>
      </c>
      <c r="G376" s="79"/>
      <c r="H376" s="79"/>
      <c r="I376" s="79"/>
      <c r="J376" s="79">
        <v>79965</v>
      </c>
      <c r="K376" s="79"/>
      <c r="L376" s="79"/>
    </row>
    <row r="377" spans="1:12" x14ac:dyDescent="0.25">
      <c r="A377" s="93">
        <v>45382</v>
      </c>
      <c r="B377" s="81" t="s">
        <v>108</v>
      </c>
      <c r="C377" s="83" t="s">
        <v>196</v>
      </c>
      <c r="D377" s="83" t="s">
        <v>564</v>
      </c>
      <c r="E377" s="83" t="s">
        <v>206</v>
      </c>
      <c r="F377" s="94">
        <f t="shared" si="5"/>
        <v>58637</v>
      </c>
      <c r="G377" s="79">
        <v>1396.13</v>
      </c>
      <c r="H377" s="79">
        <v>1396.13</v>
      </c>
      <c r="I377" s="79">
        <v>-0.26</v>
      </c>
      <c r="J377" s="79">
        <v>55845</v>
      </c>
      <c r="K377" s="79"/>
      <c r="L377" s="79"/>
    </row>
    <row r="378" spans="1:12" x14ac:dyDescent="0.25">
      <c r="A378" s="93">
        <v>45382</v>
      </c>
      <c r="B378" s="81" t="s">
        <v>216</v>
      </c>
      <c r="C378" s="83" t="s">
        <v>196</v>
      </c>
      <c r="D378" s="83" t="s">
        <v>565</v>
      </c>
      <c r="E378" s="83" t="s">
        <v>79</v>
      </c>
      <c r="F378" s="94">
        <f t="shared" si="5"/>
        <v>30240</v>
      </c>
      <c r="G378" s="79"/>
      <c r="H378" s="79"/>
      <c r="I378" s="79"/>
      <c r="J378" s="79">
        <v>30240</v>
      </c>
      <c r="K378" s="79"/>
      <c r="L378" s="79"/>
    </row>
    <row r="379" spans="1:12" x14ac:dyDescent="0.25">
      <c r="A379" s="93">
        <v>45382</v>
      </c>
      <c r="B379" s="81" t="s">
        <v>96</v>
      </c>
      <c r="C379" s="83" t="s">
        <v>196</v>
      </c>
      <c r="D379" s="83" t="s">
        <v>566</v>
      </c>
      <c r="E379" s="83" t="s">
        <v>217</v>
      </c>
      <c r="F379" s="94">
        <f t="shared" si="5"/>
        <v>72274</v>
      </c>
      <c r="G379" s="79">
        <v>1720.8</v>
      </c>
      <c r="H379" s="79">
        <v>1720.8</v>
      </c>
      <c r="I379" s="79">
        <v>0.4</v>
      </c>
      <c r="J379" s="79">
        <v>68832</v>
      </c>
      <c r="K379" s="79"/>
      <c r="L379" s="79"/>
    </row>
    <row r="380" spans="1:12" x14ac:dyDescent="0.25">
      <c r="A380" s="93">
        <v>45382</v>
      </c>
      <c r="B380" s="81" t="s">
        <v>92</v>
      </c>
      <c r="C380" s="83" t="s">
        <v>196</v>
      </c>
      <c r="D380" s="83" t="s">
        <v>567</v>
      </c>
      <c r="E380" s="83" t="s">
        <v>79</v>
      </c>
      <c r="F380" s="94">
        <f t="shared" si="5"/>
        <v>35650</v>
      </c>
      <c r="G380" s="79"/>
      <c r="H380" s="79"/>
      <c r="I380" s="79"/>
      <c r="J380" s="79">
        <v>35650</v>
      </c>
      <c r="K380" s="79"/>
      <c r="L380" s="79"/>
    </row>
    <row r="381" spans="1:12" x14ac:dyDescent="0.25">
      <c r="A381" s="93">
        <v>45382</v>
      </c>
      <c r="B381" s="81" t="s">
        <v>92</v>
      </c>
      <c r="C381" s="83" t="s">
        <v>196</v>
      </c>
      <c r="D381" s="83" t="s">
        <v>568</v>
      </c>
      <c r="E381" s="83" t="s">
        <v>79</v>
      </c>
      <c r="F381" s="94">
        <f t="shared" si="5"/>
        <v>23700</v>
      </c>
      <c r="G381" s="79"/>
      <c r="H381" s="79"/>
      <c r="I381" s="79"/>
      <c r="J381" s="79">
        <v>23700</v>
      </c>
      <c r="K381" s="79"/>
      <c r="L381" s="79"/>
    </row>
    <row r="382" spans="1:12" x14ac:dyDescent="0.25">
      <c r="A382" s="93">
        <v>45323</v>
      </c>
      <c r="B382" s="81" t="s">
        <v>569</v>
      </c>
      <c r="C382" s="83" t="s">
        <v>414</v>
      </c>
      <c r="D382" s="83" t="s">
        <v>79</v>
      </c>
      <c r="E382" s="83" t="s">
        <v>79</v>
      </c>
      <c r="F382" s="94">
        <f t="shared" si="5"/>
        <v>18350</v>
      </c>
      <c r="J382" s="79">
        <v>18350</v>
      </c>
    </row>
    <row r="383" spans="1:12" x14ac:dyDescent="0.25">
      <c r="A383" s="93">
        <v>45323</v>
      </c>
      <c r="B383" s="81" t="s">
        <v>569</v>
      </c>
      <c r="C383" s="83" t="s">
        <v>414</v>
      </c>
      <c r="D383" s="83" t="s">
        <v>79</v>
      </c>
      <c r="E383" s="83" t="s">
        <v>79</v>
      </c>
      <c r="F383" s="94">
        <f t="shared" si="5"/>
        <v>11270</v>
      </c>
      <c r="J383" s="79">
        <v>11270</v>
      </c>
    </row>
    <row r="384" spans="1:12" x14ac:dyDescent="0.25">
      <c r="A384" s="93">
        <v>45331</v>
      </c>
      <c r="B384" s="81" t="s">
        <v>569</v>
      </c>
      <c r="C384" s="83" t="s">
        <v>414</v>
      </c>
      <c r="D384" s="83" t="s">
        <v>79</v>
      </c>
      <c r="E384" s="83" t="s">
        <v>79</v>
      </c>
      <c r="F384" s="94">
        <f t="shared" si="5"/>
        <v>46555</v>
      </c>
      <c r="J384" s="79">
        <v>46555</v>
      </c>
    </row>
    <row r="385" spans="1:13" x14ac:dyDescent="0.25">
      <c r="A385" s="93">
        <v>45352</v>
      </c>
      <c r="B385" s="81" t="s">
        <v>422</v>
      </c>
      <c r="C385" s="83" t="s">
        <v>414</v>
      </c>
      <c r="D385" s="83" t="s">
        <v>570</v>
      </c>
      <c r="E385" s="83" t="s">
        <v>79</v>
      </c>
      <c r="F385" s="94">
        <f t="shared" si="5"/>
        <v>500000</v>
      </c>
      <c r="J385" s="79">
        <v>500000</v>
      </c>
    </row>
    <row r="386" spans="1:13" x14ac:dyDescent="0.25">
      <c r="A386" s="93">
        <v>45356</v>
      </c>
      <c r="B386" s="81" t="s">
        <v>423</v>
      </c>
      <c r="C386" s="83" t="s">
        <v>414</v>
      </c>
      <c r="D386" s="83" t="s">
        <v>570</v>
      </c>
      <c r="E386" s="83" t="s">
        <v>79</v>
      </c>
      <c r="F386" s="94">
        <f t="shared" si="5"/>
        <v>600000</v>
      </c>
      <c r="J386" s="79">
        <v>600000</v>
      </c>
    </row>
    <row r="387" spans="1:13" x14ac:dyDescent="0.25">
      <c r="A387" s="93">
        <v>45362</v>
      </c>
      <c r="B387" s="81" t="s">
        <v>423</v>
      </c>
      <c r="C387" s="83" t="s">
        <v>414</v>
      </c>
      <c r="D387" s="83" t="s">
        <v>571</v>
      </c>
      <c r="E387" s="83" t="s">
        <v>79</v>
      </c>
      <c r="F387" s="94">
        <f t="shared" ref="F387:F394" si="6">SUM(G387:M387)</f>
        <v>575000</v>
      </c>
      <c r="J387" s="79">
        <v>575000</v>
      </c>
    </row>
    <row r="388" spans="1:13" x14ac:dyDescent="0.25">
      <c r="A388" s="93">
        <v>45365</v>
      </c>
      <c r="B388" s="81" t="s">
        <v>572</v>
      </c>
      <c r="C388" s="83" t="s">
        <v>414</v>
      </c>
      <c r="D388" s="83" t="s">
        <v>573</v>
      </c>
      <c r="E388" s="83" t="s">
        <v>79</v>
      </c>
      <c r="F388" s="94">
        <f t="shared" si="6"/>
        <v>16678</v>
      </c>
      <c r="J388" s="79">
        <v>16678</v>
      </c>
    </row>
    <row r="389" spans="1:13" x14ac:dyDescent="0.25">
      <c r="A389" s="93">
        <v>45366</v>
      </c>
      <c r="B389" s="81" t="s">
        <v>422</v>
      </c>
      <c r="C389" s="83" t="s">
        <v>414</v>
      </c>
      <c r="D389" s="83" t="s">
        <v>571</v>
      </c>
      <c r="E389" s="83" t="s">
        <v>79</v>
      </c>
      <c r="F389" s="94">
        <f t="shared" si="6"/>
        <v>775000</v>
      </c>
      <c r="J389" s="79">
        <v>775000</v>
      </c>
    </row>
    <row r="390" spans="1:13" x14ac:dyDescent="0.25">
      <c r="A390" s="93">
        <v>45371</v>
      </c>
      <c r="B390" s="81" t="s">
        <v>422</v>
      </c>
      <c r="C390" s="83" t="s">
        <v>414</v>
      </c>
      <c r="D390" s="83" t="s">
        <v>574</v>
      </c>
      <c r="E390" s="83" t="s">
        <v>79</v>
      </c>
      <c r="F390" s="94">
        <f t="shared" si="6"/>
        <v>150000</v>
      </c>
      <c r="J390" s="79">
        <v>150000</v>
      </c>
    </row>
    <row r="391" spans="1:13" x14ac:dyDescent="0.25">
      <c r="A391" s="93">
        <v>45372</v>
      </c>
      <c r="B391" s="81" t="s">
        <v>569</v>
      </c>
      <c r="C391" s="83" t="s">
        <v>414</v>
      </c>
      <c r="D391" s="83" t="s">
        <v>415</v>
      </c>
      <c r="E391" s="83" t="s">
        <v>79</v>
      </c>
      <c r="F391" s="94">
        <f t="shared" si="6"/>
        <v>3500</v>
      </c>
      <c r="J391" s="79">
        <v>3500</v>
      </c>
    </row>
    <row r="392" spans="1:13" x14ac:dyDescent="0.25">
      <c r="A392" s="93">
        <v>45378</v>
      </c>
      <c r="B392" s="81" t="s">
        <v>423</v>
      </c>
      <c r="C392" s="83" t="s">
        <v>414</v>
      </c>
      <c r="D392" s="83" t="s">
        <v>575</v>
      </c>
      <c r="E392" s="83" t="s">
        <v>79</v>
      </c>
      <c r="F392" s="94">
        <f t="shared" si="6"/>
        <v>600000</v>
      </c>
      <c r="J392" s="79">
        <v>600000</v>
      </c>
    </row>
    <row r="393" spans="1:13" x14ac:dyDescent="0.25">
      <c r="A393" s="93">
        <v>45327</v>
      </c>
      <c r="B393" s="81" t="s">
        <v>385</v>
      </c>
      <c r="C393" s="83" t="s">
        <v>196</v>
      </c>
      <c r="D393" s="83" t="s">
        <v>576</v>
      </c>
      <c r="E393" s="83" t="s">
        <v>387</v>
      </c>
      <c r="F393" s="94">
        <f t="shared" si="6"/>
        <v>1239</v>
      </c>
      <c r="G393" s="79">
        <v>94.5</v>
      </c>
      <c r="H393" s="79">
        <v>94.5</v>
      </c>
      <c r="I393" s="79">
        <v>750</v>
      </c>
      <c r="J393" s="79"/>
      <c r="K393" s="79">
        <v>300</v>
      </c>
    </row>
    <row r="394" spans="1:13" x14ac:dyDescent="0.25">
      <c r="A394" s="93">
        <v>45381</v>
      </c>
      <c r="B394" s="81" t="s">
        <v>385</v>
      </c>
      <c r="C394" s="83" t="s">
        <v>414</v>
      </c>
      <c r="D394" s="83" t="s">
        <v>577</v>
      </c>
      <c r="E394" s="83" t="s">
        <v>387</v>
      </c>
      <c r="F394" s="94">
        <f t="shared" si="6"/>
        <v>1416</v>
      </c>
      <c r="G394" s="79">
        <v>108</v>
      </c>
      <c r="H394" s="79">
        <v>108</v>
      </c>
      <c r="I394" s="79">
        <v>1200</v>
      </c>
      <c r="J394" s="79"/>
      <c r="K394" s="79"/>
      <c r="L394" s="79"/>
    </row>
    <row r="399" spans="1:13" x14ac:dyDescent="0.25">
      <c r="A399" s="137" t="s">
        <v>35</v>
      </c>
      <c r="B399" s="137"/>
      <c r="C399" s="137"/>
      <c r="D399" s="137"/>
      <c r="E399" s="137"/>
      <c r="F399" s="1">
        <f>SUM(F2:F398)</f>
        <v>85214275</v>
      </c>
      <c r="G399" s="1">
        <f t="shared" ref="G399:M399" si="7">SUM(G2:G398)</f>
        <v>4721379.87</v>
      </c>
      <c r="H399" s="1">
        <f t="shared" si="7"/>
        <v>4721379.87</v>
      </c>
      <c r="I399" s="1">
        <f t="shared" si="7"/>
        <v>1957.6599999999999</v>
      </c>
      <c r="J399" s="1">
        <f t="shared" si="7"/>
        <v>75585318.700000003</v>
      </c>
      <c r="K399" s="1">
        <f t="shared" si="7"/>
        <v>12113.9</v>
      </c>
      <c r="L399" s="1">
        <f t="shared" si="7"/>
        <v>23589</v>
      </c>
      <c r="M399" s="1">
        <f t="shared" si="7"/>
        <v>148536</v>
      </c>
    </row>
  </sheetData>
  <autoFilter ref="A1:M394" xr:uid="{EC91526C-02C0-416E-935F-C0D70D25C587}"/>
  <mergeCells count="1">
    <mergeCell ref="A399:E3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D8A2-7D85-42A3-82FD-B1B33B8B7069}">
  <dimension ref="A1:J53"/>
  <sheetViews>
    <sheetView topLeftCell="C41" workbookViewId="0">
      <selection activeCell="F57" sqref="F57"/>
    </sheetView>
  </sheetViews>
  <sheetFormatPr defaultRowHeight="15" x14ac:dyDescent="0.25"/>
  <cols>
    <col min="1" max="1" width="11.28515625" bestFit="1" customWidth="1"/>
    <col min="2" max="2" width="42.42578125" bestFit="1" customWidth="1"/>
    <col min="3" max="3" width="10.140625" bestFit="1" customWidth="1"/>
    <col min="4" max="4" width="24.140625" bestFit="1" customWidth="1"/>
    <col min="5" max="5" width="17.7109375" bestFit="1" customWidth="1"/>
    <col min="6" max="7" width="11.5703125" style="1" bestFit="1" customWidth="1"/>
    <col min="8" max="9" width="10" style="1" bestFit="1" customWidth="1"/>
    <col min="10" max="10" width="6.28515625" style="1" bestFit="1" customWidth="1"/>
    <col min="11" max="11" width="9.42578125" bestFit="1" customWidth="1"/>
  </cols>
  <sheetData>
    <row r="1" spans="1:10" ht="24" x14ac:dyDescent="0.25">
      <c r="A1" s="88" t="s">
        <v>0</v>
      </c>
      <c r="B1" s="89" t="s">
        <v>1</v>
      </c>
      <c r="C1" s="88" t="s">
        <v>185</v>
      </c>
      <c r="D1" s="88" t="s">
        <v>186</v>
      </c>
      <c r="E1" s="88" t="s">
        <v>187</v>
      </c>
      <c r="F1" s="90" t="s">
        <v>2</v>
      </c>
      <c r="G1" s="90" t="s">
        <v>589</v>
      </c>
      <c r="H1" s="90" t="s">
        <v>188</v>
      </c>
      <c r="I1" s="90" t="s">
        <v>189</v>
      </c>
      <c r="J1" s="90" t="s">
        <v>190</v>
      </c>
    </row>
    <row r="2" spans="1:10" x14ac:dyDescent="0.25">
      <c r="A2" s="98">
        <v>45383</v>
      </c>
      <c r="B2" s="80" t="s">
        <v>662</v>
      </c>
      <c r="C2" s="82" t="s">
        <v>414</v>
      </c>
      <c r="D2" s="82" t="s">
        <v>663</v>
      </c>
      <c r="E2" s="82" t="s">
        <v>664</v>
      </c>
      <c r="F2" s="99">
        <f>SUM(G2:J2)</f>
        <v>897</v>
      </c>
      <c r="G2" s="78">
        <v>760</v>
      </c>
      <c r="H2" s="78">
        <v>68.400000000000006</v>
      </c>
      <c r="I2" s="78">
        <v>68.400000000000006</v>
      </c>
      <c r="J2" s="78">
        <v>0.2</v>
      </c>
    </row>
    <row r="3" spans="1:10" x14ac:dyDescent="0.25">
      <c r="A3" s="93">
        <v>45393</v>
      </c>
      <c r="B3" s="81" t="s">
        <v>662</v>
      </c>
      <c r="C3" s="83" t="s">
        <v>414</v>
      </c>
      <c r="D3" s="83" t="s">
        <v>665</v>
      </c>
      <c r="E3" s="83" t="s">
        <v>664</v>
      </c>
      <c r="F3" s="99">
        <f t="shared" ref="F3:F47" si="0">SUM(G3:J3)</f>
        <v>897</v>
      </c>
      <c r="G3" s="79">
        <v>760</v>
      </c>
      <c r="H3" s="79">
        <v>68.400000000000006</v>
      </c>
      <c r="I3" s="79">
        <v>68.400000000000006</v>
      </c>
      <c r="J3" s="79">
        <v>0.2</v>
      </c>
    </row>
    <row r="4" spans="1:10" x14ac:dyDescent="0.25">
      <c r="A4" s="93">
        <v>45400</v>
      </c>
      <c r="B4" s="81" t="s">
        <v>89</v>
      </c>
      <c r="C4" s="83" t="s">
        <v>414</v>
      </c>
      <c r="D4" s="83" t="s">
        <v>666</v>
      </c>
      <c r="E4" s="83" t="s">
        <v>667</v>
      </c>
      <c r="F4" s="99">
        <f t="shared" si="0"/>
        <v>826</v>
      </c>
      <c r="G4" s="79">
        <v>700</v>
      </c>
      <c r="H4" s="79">
        <v>63</v>
      </c>
      <c r="I4" s="79">
        <v>63</v>
      </c>
      <c r="J4" s="79"/>
    </row>
    <row r="5" spans="1:10" x14ac:dyDescent="0.25">
      <c r="A5" s="93">
        <v>45413</v>
      </c>
      <c r="B5" s="81" t="s">
        <v>662</v>
      </c>
      <c r="C5" s="83" t="s">
        <v>414</v>
      </c>
      <c r="D5" s="83" t="s">
        <v>668</v>
      </c>
      <c r="E5" s="83" t="s">
        <v>664</v>
      </c>
      <c r="F5" s="99">
        <f t="shared" si="0"/>
        <v>1794</v>
      </c>
      <c r="G5" s="79">
        <v>1520</v>
      </c>
      <c r="H5" s="79">
        <v>136.80000000000001</v>
      </c>
      <c r="I5" s="79">
        <v>136.80000000000001</v>
      </c>
      <c r="J5" s="79">
        <v>0.4</v>
      </c>
    </row>
    <row r="6" spans="1:10" x14ac:dyDescent="0.25">
      <c r="A6" s="93">
        <v>45425</v>
      </c>
      <c r="B6" s="81" t="s">
        <v>89</v>
      </c>
      <c r="C6" s="83" t="s">
        <v>414</v>
      </c>
      <c r="D6" s="83" t="s">
        <v>123</v>
      </c>
      <c r="E6" s="83" t="s">
        <v>667</v>
      </c>
      <c r="F6" s="99">
        <f t="shared" si="0"/>
        <v>826</v>
      </c>
      <c r="G6" s="79">
        <v>700</v>
      </c>
      <c r="H6" s="79">
        <v>63</v>
      </c>
      <c r="I6" s="79">
        <v>63</v>
      </c>
      <c r="J6" s="79"/>
    </row>
    <row r="7" spans="1:10" x14ac:dyDescent="0.25">
      <c r="A7" s="93">
        <v>45436</v>
      </c>
      <c r="B7" s="81" t="s">
        <v>662</v>
      </c>
      <c r="C7" s="83" t="s">
        <v>414</v>
      </c>
      <c r="D7" s="83" t="s">
        <v>669</v>
      </c>
      <c r="E7" s="83" t="s">
        <v>664</v>
      </c>
      <c r="F7" s="99">
        <f t="shared" si="0"/>
        <v>897</v>
      </c>
      <c r="G7" s="79">
        <v>760</v>
      </c>
      <c r="H7" s="79">
        <v>68.400000000000006</v>
      </c>
      <c r="I7" s="79">
        <v>68.400000000000006</v>
      </c>
      <c r="J7" s="79">
        <v>0.2</v>
      </c>
    </row>
    <row r="8" spans="1:10" x14ac:dyDescent="0.25">
      <c r="A8" s="93">
        <v>45440</v>
      </c>
      <c r="B8" s="81" t="s">
        <v>662</v>
      </c>
      <c r="C8" s="83" t="s">
        <v>414</v>
      </c>
      <c r="D8" s="83" t="s">
        <v>670</v>
      </c>
      <c r="E8" s="83" t="s">
        <v>664</v>
      </c>
      <c r="F8" s="99">
        <f t="shared" si="0"/>
        <v>1794</v>
      </c>
      <c r="G8" s="79">
        <v>1520</v>
      </c>
      <c r="H8" s="79">
        <v>136.80000000000001</v>
      </c>
      <c r="I8" s="79">
        <v>136.80000000000001</v>
      </c>
      <c r="J8" s="79">
        <v>0.4</v>
      </c>
    </row>
    <row r="9" spans="1:10" x14ac:dyDescent="0.25">
      <c r="A9" s="93">
        <v>45462</v>
      </c>
      <c r="B9" s="81" t="s">
        <v>89</v>
      </c>
      <c r="C9" s="83" t="s">
        <v>414</v>
      </c>
      <c r="D9" s="83" t="s">
        <v>170</v>
      </c>
      <c r="E9" s="83" t="s">
        <v>667</v>
      </c>
      <c r="F9" s="99">
        <f t="shared" si="0"/>
        <v>413</v>
      </c>
      <c r="G9" s="79">
        <v>350</v>
      </c>
      <c r="H9" s="79">
        <v>31.5</v>
      </c>
      <c r="I9" s="79">
        <v>31.5</v>
      </c>
    </row>
    <row r="10" spans="1:10" x14ac:dyDescent="0.25">
      <c r="A10" s="93">
        <v>45474</v>
      </c>
      <c r="B10" s="81" t="s">
        <v>662</v>
      </c>
      <c r="C10" s="83" t="s">
        <v>414</v>
      </c>
      <c r="D10" s="83" t="s">
        <v>671</v>
      </c>
      <c r="E10" s="83" t="s">
        <v>664</v>
      </c>
      <c r="F10" s="99">
        <f t="shared" si="0"/>
        <v>897</v>
      </c>
      <c r="G10" s="79">
        <v>760</v>
      </c>
      <c r="H10" s="79">
        <v>68.400000000000006</v>
      </c>
      <c r="I10" s="79">
        <v>68.400000000000006</v>
      </c>
      <c r="J10" s="79">
        <v>0.2</v>
      </c>
    </row>
    <row r="11" spans="1:10" x14ac:dyDescent="0.25">
      <c r="A11" s="93">
        <v>45479</v>
      </c>
      <c r="B11" s="81" t="s">
        <v>662</v>
      </c>
      <c r="C11" s="83" t="s">
        <v>414</v>
      </c>
      <c r="D11" s="83" t="s">
        <v>672</v>
      </c>
      <c r="E11" s="83" t="s">
        <v>664</v>
      </c>
      <c r="F11" s="99">
        <f t="shared" si="0"/>
        <v>897</v>
      </c>
      <c r="G11" s="79">
        <v>760</v>
      </c>
      <c r="H11" s="79">
        <v>68.400000000000006</v>
      </c>
      <c r="I11" s="79">
        <v>68.400000000000006</v>
      </c>
      <c r="J11" s="79">
        <v>0.2</v>
      </c>
    </row>
    <row r="12" spans="1:10" x14ac:dyDescent="0.25">
      <c r="A12" s="93">
        <v>45485</v>
      </c>
      <c r="B12" s="81" t="s">
        <v>662</v>
      </c>
      <c r="C12" s="83" t="s">
        <v>414</v>
      </c>
      <c r="D12" s="83" t="s">
        <v>673</v>
      </c>
      <c r="E12" s="83" t="s">
        <v>664</v>
      </c>
      <c r="F12" s="99">
        <f t="shared" si="0"/>
        <v>897</v>
      </c>
      <c r="G12" s="79">
        <v>760</v>
      </c>
      <c r="H12" s="79">
        <v>68.400000000000006</v>
      </c>
      <c r="I12" s="79">
        <v>68.400000000000006</v>
      </c>
      <c r="J12" s="79">
        <v>0.2</v>
      </c>
    </row>
    <row r="13" spans="1:10" x14ac:dyDescent="0.25">
      <c r="A13" s="93">
        <v>45492</v>
      </c>
      <c r="B13" s="81" t="s">
        <v>89</v>
      </c>
      <c r="C13" s="83" t="s">
        <v>414</v>
      </c>
      <c r="D13" s="83" t="s">
        <v>674</v>
      </c>
      <c r="E13" s="83" t="s">
        <v>667</v>
      </c>
      <c r="F13" s="99">
        <f t="shared" si="0"/>
        <v>826</v>
      </c>
      <c r="G13" s="79">
        <v>700</v>
      </c>
      <c r="H13" s="79">
        <v>63</v>
      </c>
      <c r="I13" s="79">
        <v>63</v>
      </c>
      <c r="J13" s="79"/>
    </row>
    <row r="14" spans="1:10" x14ac:dyDescent="0.25">
      <c r="A14" s="93">
        <v>45496</v>
      </c>
      <c r="B14" s="81" t="s">
        <v>662</v>
      </c>
      <c r="C14" s="83" t="s">
        <v>414</v>
      </c>
      <c r="D14" s="83" t="s">
        <v>675</v>
      </c>
      <c r="E14" s="83" t="s">
        <v>664</v>
      </c>
      <c r="F14" s="99">
        <f t="shared" si="0"/>
        <v>897</v>
      </c>
      <c r="G14" s="79">
        <v>760</v>
      </c>
      <c r="H14" s="79">
        <v>68.400000000000006</v>
      </c>
      <c r="I14" s="79">
        <v>68.400000000000006</v>
      </c>
      <c r="J14" s="79">
        <v>0.2</v>
      </c>
    </row>
    <row r="15" spans="1:10" x14ac:dyDescent="0.25">
      <c r="A15" s="93">
        <v>45505</v>
      </c>
      <c r="B15" s="81" t="s">
        <v>89</v>
      </c>
      <c r="C15" s="83" t="s">
        <v>414</v>
      </c>
      <c r="D15" s="83" t="s">
        <v>676</v>
      </c>
      <c r="E15" s="83" t="s">
        <v>667</v>
      </c>
      <c r="F15" s="99">
        <f t="shared" si="0"/>
        <v>826</v>
      </c>
      <c r="G15" s="79">
        <v>700</v>
      </c>
      <c r="H15" s="79">
        <v>63</v>
      </c>
      <c r="I15" s="79">
        <v>63</v>
      </c>
      <c r="J15" s="79"/>
    </row>
    <row r="16" spans="1:10" x14ac:dyDescent="0.25">
      <c r="A16" s="93">
        <v>45505</v>
      </c>
      <c r="B16" s="81" t="s">
        <v>89</v>
      </c>
      <c r="C16" s="83" t="s">
        <v>414</v>
      </c>
      <c r="D16" s="83" t="s">
        <v>677</v>
      </c>
      <c r="E16" s="83" t="s">
        <v>667</v>
      </c>
      <c r="F16" s="99">
        <f t="shared" si="0"/>
        <v>826</v>
      </c>
      <c r="G16" s="79">
        <v>700</v>
      </c>
      <c r="H16" s="79">
        <v>63</v>
      </c>
      <c r="I16" s="79">
        <v>63</v>
      </c>
      <c r="J16" s="79"/>
    </row>
    <row r="17" spans="1:10" x14ac:dyDescent="0.25">
      <c r="A17" s="93">
        <v>45518</v>
      </c>
      <c r="B17" s="81" t="s">
        <v>662</v>
      </c>
      <c r="C17" s="83" t="s">
        <v>414</v>
      </c>
      <c r="D17" s="83" t="s">
        <v>678</v>
      </c>
      <c r="E17" s="83" t="s">
        <v>664</v>
      </c>
      <c r="F17" s="99">
        <f t="shared" si="0"/>
        <v>897</v>
      </c>
      <c r="G17" s="79">
        <v>760</v>
      </c>
      <c r="H17" s="79">
        <v>68.400000000000006</v>
      </c>
      <c r="I17" s="79">
        <v>68.400000000000006</v>
      </c>
      <c r="J17" s="79">
        <v>0.2</v>
      </c>
    </row>
    <row r="18" spans="1:10" x14ac:dyDescent="0.25">
      <c r="A18" s="93">
        <v>45530</v>
      </c>
      <c r="B18" s="81" t="s">
        <v>662</v>
      </c>
      <c r="C18" s="83" t="s">
        <v>414</v>
      </c>
      <c r="D18" s="83" t="s">
        <v>679</v>
      </c>
      <c r="E18" s="83" t="s">
        <v>664</v>
      </c>
      <c r="F18" s="99">
        <f t="shared" si="0"/>
        <v>1794</v>
      </c>
      <c r="G18" s="79">
        <v>1520</v>
      </c>
      <c r="H18" s="79">
        <v>136.80000000000001</v>
      </c>
      <c r="I18" s="79">
        <v>136.80000000000001</v>
      </c>
      <c r="J18" s="79">
        <v>0.4</v>
      </c>
    </row>
    <row r="19" spans="1:10" x14ac:dyDescent="0.25">
      <c r="A19" s="93">
        <v>45418</v>
      </c>
      <c r="B19" s="81" t="s">
        <v>662</v>
      </c>
      <c r="C19" s="83" t="s">
        <v>414</v>
      </c>
      <c r="D19" s="83" t="s">
        <v>680</v>
      </c>
      <c r="E19" s="83" t="s">
        <v>664</v>
      </c>
      <c r="F19" s="99">
        <f t="shared" si="0"/>
        <v>897</v>
      </c>
      <c r="G19" s="79">
        <v>760</v>
      </c>
      <c r="H19" s="79">
        <v>68.400000000000006</v>
      </c>
      <c r="I19" s="79">
        <v>68.400000000000006</v>
      </c>
      <c r="J19" s="79">
        <v>0.2</v>
      </c>
    </row>
    <row r="20" spans="1:10" x14ac:dyDescent="0.25">
      <c r="A20" s="93">
        <v>45420</v>
      </c>
      <c r="B20" s="81" t="s">
        <v>125</v>
      </c>
      <c r="C20" s="83" t="s">
        <v>414</v>
      </c>
      <c r="D20" s="83" t="s">
        <v>126</v>
      </c>
      <c r="F20" s="99">
        <f t="shared" si="0"/>
        <v>7500</v>
      </c>
      <c r="G20" s="79">
        <v>7500</v>
      </c>
    </row>
    <row r="21" spans="1:10" x14ac:dyDescent="0.25">
      <c r="A21" s="93">
        <v>45428</v>
      </c>
      <c r="B21" s="81" t="s">
        <v>174</v>
      </c>
      <c r="C21" s="83" t="s">
        <v>414</v>
      </c>
      <c r="D21" s="83" t="s">
        <v>681</v>
      </c>
      <c r="E21" s="83" t="s">
        <v>682</v>
      </c>
      <c r="F21" s="99">
        <f t="shared" si="0"/>
        <v>118000</v>
      </c>
      <c r="G21" s="79">
        <v>100000</v>
      </c>
      <c r="H21" s="79">
        <v>9000</v>
      </c>
      <c r="I21" s="79">
        <v>9000</v>
      </c>
    </row>
    <row r="22" spans="1:10" x14ac:dyDescent="0.25">
      <c r="A22" s="93">
        <v>45275</v>
      </c>
      <c r="B22" s="81" t="s">
        <v>683</v>
      </c>
      <c r="C22" s="83" t="s">
        <v>414</v>
      </c>
      <c r="D22" s="83" t="s">
        <v>684</v>
      </c>
      <c r="E22" s="83" t="s">
        <v>685</v>
      </c>
      <c r="F22" s="99">
        <f t="shared" si="0"/>
        <v>70800</v>
      </c>
      <c r="G22" s="79">
        <v>60000</v>
      </c>
      <c r="H22" s="79">
        <v>5400</v>
      </c>
      <c r="I22" s="79">
        <v>5400</v>
      </c>
    </row>
    <row r="23" spans="1:10" x14ac:dyDescent="0.25">
      <c r="A23" s="93">
        <v>45335</v>
      </c>
      <c r="B23" s="81" t="s">
        <v>686</v>
      </c>
      <c r="C23" s="83" t="s">
        <v>414</v>
      </c>
      <c r="D23" s="83" t="s">
        <v>687</v>
      </c>
      <c r="E23" s="83" t="s">
        <v>688</v>
      </c>
      <c r="F23" s="99">
        <f t="shared" si="0"/>
        <v>5900</v>
      </c>
      <c r="G23" s="79">
        <v>5000</v>
      </c>
      <c r="H23" s="79">
        <v>450</v>
      </c>
      <c r="I23" s="79">
        <v>450</v>
      </c>
    </row>
    <row r="24" spans="1:10" x14ac:dyDescent="0.25">
      <c r="A24" s="93">
        <v>45292</v>
      </c>
      <c r="B24" s="81" t="s">
        <v>89</v>
      </c>
      <c r="C24" s="83" t="s">
        <v>414</v>
      </c>
      <c r="D24" s="83" t="s">
        <v>689</v>
      </c>
      <c r="E24" s="83" t="s">
        <v>667</v>
      </c>
      <c r="F24" s="99">
        <f t="shared" si="0"/>
        <v>826</v>
      </c>
      <c r="G24" s="79">
        <v>700</v>
      </c>
      <c r="H24" s="79">
        <v>63</v>
      </c>
      <c r="I24" s="79">
        <v>63</v>
      </c>
      <c r="J24" s="79"/>
    </row>
    <row r="25" spans="1:10" x14ac:dyDescent="0.25">
      <c r="A25" s="93">
        <v>45292</v>
      </c>
      <c r="B25" s="81" t="s">
        <v>89</v>
      </c>
      <c r="C25" s="83" t="s">
        <v>414</v>
      </c>
      <c r="D25" s="83" t="s">
        <v>690</v>
      </c>
      <c r="E25" s="83" t="s">
        <v>667</v>
      </c>
      <c r="F25" s="99">
        <f t="shared" si="0"/>
        <v>826</v>
      </c>
      <c r="G25" s="79">
        <v>700</v>
      </c>
      <c r="H25" s="79">
        <v>63</v>
      </c>
      <c r="I25" s="79">
        <v>63</v>
      </c>
      <c r="J25" s="79"/>
    </row>
    <row r="26" spans="1:10" x14ac:dyDescent="0.25">
      <c r="A26" s="93">
        <v>45292</v>
      </c>
      <c r="B26" s="81" t="s">
        <v>662</v>
      </c>
      <c r="C26" s="83" t="s">
        <v>414</v>
      </c>
      <c r="D26" s="83" t="s">
        <v>691</v>
      </c>
      <c r="E26" s="83" t="s">
        <v>664</v>
      </c>
      <c r="F26" s="99">
        <f t="shared" si="0"/>
        <v>2689.9999999999995</v>
      </c>
      <c r="G26" s="79">
        <v>2280</v>
      </c>
      <c r="H26" s="79">
        <v>205.2</v>
      </c>
      <c r="I26" s="79">
        <v>205.2</v>
      </c>
      <c r="J26" s="79">
        <v>-0.4</v>
      </c>
    </row>
    <row r="27" spans="1:10" x14ac:dyDescent="0.25">
      <c r="A27" s="93">
        <v>45292</v>
      </c>
      <c r="B27" s="81" t="s">
        <v>662</v>
      </c>
      <c r="C27" s="83" t="s">
        <v>414</v>
      </c>
      <c r="D27" s="83" t="s">
        <v>692</v>
      </c>
      <c r="E27" s="83" t="s">
        <v>664</v>
      </c>
      <c r="F27" s="99">
        <f t="shared" si="0"/>
        <v>897</v>
      </c>
      <c r="G27" s="79">
        <v>760</v>
      </c>
      <c r="H27" s="79">
        <v>68.400000000000006</v>
      </c>
      <c r="I27" s="79">
        <v>68.400000000000006</v>
      </c>
      <c r="J27" s="79">
        <v>0.2</v>
      </c>
    </row>
    <row r="28" spans="1:10" x14ac:dyDescent="0.25">
      <c r="A28" s="93">
        <v>45300</v>
      </c>
      <c r="B28" s="81" t="s">
        <v>89</v>
      </c>
      <c r="C28" s="83" t="s">
        <v>414</v>
      </c>
      <c r="D28" s="83" t="s">
        <v>693</v>
      </c>
      <c r="E28" s="83" t="s">
        <v>667</v>
      </c>
      <c r="F28" s="99">
        <f t="shared" si="0"/>
        <v>354</v>
      </c>
      <c r="G28" s="79">
        <v>300</v>
      </c>
      <c r="H28" s="79">
        <v>27</v>
      </c>
      <c r="I28" s="79">
        <v>27</v>
      </c>
      <c r="J28" s="79"/>
    </row>
    <row r="29" spans="1:10" x14ac:dyDescent="0.25">
      <c r="A29" s="93">
        <v>45300</v>
      </c>
      <c r="B29" s="81" t="s">
        <v>89</v>
      </c>
      <c r="C29" s="83" t="s">
        <v>414</v>
      </c>
      <c r="D29" s="83" t="s">
        <v>694</v>
      </c>
      <c r="E29" s="83" t="s">
        <v>667</v>
      </c>
      <c r="F29" s="99">
        <f t="shared" si="0"/>
        <v>826</v>
      </c>
      <c r="G29" s="79">
        <v>700</v>
      </c>
      <c r="H29" s="79">
        <v>63</v>
      </c>
      <c r="I29" s="79">
        <v>63</v>
      </c>
      <c r="J29" s="79"/>
    </row>
    <row r="30" spans="1:10" x14ac:dyDescent="0.25">
      <c r="A30" s="93">
        <v>45323</v>
      </c>
      <c r="B30" s="81" t="s">
        <v>662</v>
      </c>
      <c r="C30" s="83" t="s">
        <v>414</v>
      </c>
      <c r="D30" s="83" t="s">
        <v>695</v>
      </c>
      <c r="E30" s="83" t="s">
        <v>664</v>
      </c>
      <c r="F30" s="99">
        <f t="shared" si="0"/>
        <v>1794</v>
      </c>
      <c r="G30" s="79">
        <v>1520</v>
      </c>
      <c r="H30" s="79">
        <v>136.80000000000001</v>
      </c>
      <c r="I30" s="79">
        <v>136.80000000000001</v>
      </c>
      <c r="J30" s="79">
        <v>0.4</v>
      </c>
    </row>
    <row r="31" spans="1:10" x14ac:dyDescent="0.25">
      <c r="A31" s="93">
        <v>45323</v>
      </c>
      <c r="B31" s="81" t="s">
        <v>662</v>
      </c>
      <c r="C31" s="83" t="s">
        <v>414</v>
      </c>
      <c r="D31" s="83" t="s">
        <v>696</v>
      </c>
      <c r="E31" s="83" t="s">
        <v>664</v>
      </c>
      <c r="F31" s="99">
        <f t="shared" si="0"/>
        <v>897</v>
      </c>
      <c r="G31" s="79">
        <v>760</v>
      </c>
      <c r="H31" s="79">
        <v>68.400000000000006</v>
      </c>
      <c r="I31" s="79">
        <v>68.400000000000006</v>
      </c>
      <c r="J31" s="79">
        <v>0.2</v>
      </c>
    </row>
    <row r="32" spans="1:10" x14ac:dyDescent="0.25">
      <c r="A32" s="93">
        <v>45335</v>
      </c>
      <c r="B32" s="81" t="s">
        <v>89</v>
      </c>
      <c r="C32" s="83" t="s">
        <v>414</v>
      </c>
      <c r="D32" s="83" t="s">
        <v>697</v>
      </c>
      <c r="E32" s="83" t="s">
        <v>667</v>
      </c>
      <c r="F32" s="99">
        <f t="shared" si="0"/>
        <v>826</v>
      </c>
      <c r="G32" s="79">
        <v>700</v>
      </c>
      <c r="H32" s="79">
        <v>63</v>
      </c>
      <c r="I32" s="79">
        <v>63</v>
      </c>
      <c r="J32" s="79"/>
    </row>
    <row r="33" spans="1:10" x14ac:dyDescent="0.25">
      <c r="A33" s="93">
        <v>45337</v>
      </c>
      <c r="B33" s="81" t="s">
        <v>662</v>
      </c>
      <c r="C33" s="83" t="s">
        <v>414</v>
      </c>
      <c r="D33" s="83" t="s">
        <v>698</v>
      </c>
      <c r="E33" s="83" t="s">
        <v>664</v>
      </c>
      <c r="F33" s="99">
        <f t="shared" si="0"/>
        <v>1794</v>
      </c>
      <c r="G33" s="79">
        <v>1520</v>
      </c>
      <c r="H33" s="79">
        <v>136.80000000000001</v>
      </c>
      <c r="I33" s="79">
        <v>136.80000000000001</v>
      </c>
      <c r="J33" s="79">
        <v>0.4</v>
      </c>
    </row>
    <row r="34" spans="1:10" x14ac:dyDescent="0.25">
      <c r="A34" s="93">
        <v>45339</v>
      </c>
      <c r="B34" s="81" t="s">
        <v>89</v>
      </c>
      <c r="C34" s="83" t="s">
        <v>414</v>
      </c>
      <c r="D34" s="83" t="s">
        <v>699</v>
      </c>
      <c r="E34" s="83" t="s">
        <v>667</v>
      </c>
      <c r="F34" s="99">
        <f t="shared" si="0"/>
        <v>826</v>
      </c>
      <c r="G34" s="79">
        <v>700</v>
      </c>
      <c r="H34" s="79">
        <v>63</v>
      </c>
      <c r="I34" s="79">
        <v>63</v>
      </c>
      <c r="J34" s="79"/>
    </row>
    <row r="35" spans="1:10" x14ac:dyDescent="0.25">
      <c r="A35" s="93">
        <v>45343</v>
      </c>
      <c r="B35" s="81" t="s">
        <v>89</v>
      </c>
      <c r="C35" s="83" t="s">
        <v>414</v>
      </c>
      <c r="D35" s="83" t="s">
        <v>700</v>
      </c>
      <c r="E35" s="83" t="s">
        <v>667</v>
      </c>
      <c r="F35" s="99">
        <f t="shared" si="0"/>
        <v>826</v>
      </c>
      <c r="G35" s="79">
        <v>700</v>
      </c>
      <c r="H35" s="79">
        <v>63</v>
      </c>
      <c r="I35" s="79">
        <v>63</v>
      </c>
      <c r="J35" s="79"/>
    </row>
    <row r="36" spans="1:10" x14ac:dyDescent="0.25">
      <c r="A36" s="93">
        <v>45371</v>
      </c>
      <c r="B36" s="81" t="s">
        <v>89</v>
      </c>
      <c r="C36" s="83" t="s">
        <v>414</v>
      </c>
      <c r="D36" s="83" t="s">
        <v>701</v>
      </c>
      <c r="E36" s="83" t="s">
        <v>667</v>
      </c>
      <c r="F36" s="99">
        <f t="shared" si="0"/>
        <v>826</v>
      </c>
      <c r="G36" s="79">
        <v>700</v>
      </c>
      <c r="H36" s="79">
        <v>63</v>
      </c>
      <c r="I36" s="79">
        <v>63</v>
      </c>
      <c r="J36" s="79"/>
    </row>
    <row r="37" spans="1:10" x14ac:dyDescent="0.25">
      <c r="A37" s="93">
        <v>45371</v>
      </c>
      <c r="B37" s="81" t="s">
        <v>89</v>
      </c>
      <c r="C37" s="83" t="s">
        <v>414</v>
      </c>
      <c r="D37" s="83" t="s">
        <v>702</v>
      </c>
      <c r="E37" s="83" t="s">
        <v>667</v>
      </c>
      <c r="F37" s="99">
        <f t="shared" si="0"/>
        <v>826</v>
      </c>
      <c r="G37" s="79">
        <v>700</v>
      </c>
      <c r="H37" s="79">
        <v>63</v>
      </c>
      <c r="I37" s="79">
        <v>63</v>
      </c>
      <c r="J37" s="79"/>
    </row>
    <row r="38" spans="1:10" x14ac:dyDescent="0.25">
      <c r="A38" s="93">
        <v>45292</v>
      </c>
      <c r="B38" s="81" t="s">
        <v>703</v>
      </c>
      <c r="C38" s="83" t="s">
        <v>414</v>
      </c>
      <c r="D38" s="83" t="s">
        <v>415</v>
      </c>
      <c r="E38" s="83" t="s">
        <v>704</v>
      </c>
      <c r="F38" s="99">
        <f t="shared" si="0"/>
        <v>94400</v>
      </c>
      <c r="G38" s="79">
        <v>80000</v>
      </c>
      <c r="H38" s="79">
        <v>7200</v>
      </c>
      <c r="I38" s="79">
        <v>7200</v>
      </c>
      <c r="J38" s="79"/>
    </row>
    <row r="39" spans="1:10" x14ac:dyDescent="0.25">
      <c r="A39" s="93">
        <v>45324</v>
      </c>
      <c r="B39" s="81" t="s">
        <v>705</v>
      </c>
      <c r="C39" s="83" t="s">
        <v>414</v>
      </c>
      <c r="D39" s="83" t="s">
        <v>706</v>
      </c>
      <c r="E39" s="83" t="s">
        <v>707</v>
      </c>
      <c r="F39" s="99">
        <f t="shared" si="0"/>
        <v>110625</v>
      </c>
      <c r="G39" s="79">
        <v>93750</v>
      </c>
      <c r="H39" s="79">
        <v>8437.5</v>
      </c>
      <c r="I39" s="79">
        <v>8437.5</v>
      </c>
      <c r="J39" s="79"/>
    </row>
    <row r="40" spans="1:10" x14ac:dyDescent="0.25">
      <c r="A40" s="93">
        <v>45332</v>
      </c>
      <c r="B40" s="81" t="s">
        <v>708</v>
      </c>
      <c r="C40" s="83" t="s">
        <v>414</v>
      </c>
      <c r="D40" s="83" t="s">
        <v>709</v>
      </c>
      <c r="E40" s="83" t="s">
        <v>710</v>
      </c>
      <c r="F40" s="99">
        <f t="shared" si="0"/>
        <v>118000</v>
      </c>
      <c r="G40" s="79">
        <v>100000</v>
      </c>
      <c r="H40" s="79">
        <v>9000</v>
      </c>
      <c r="I40" s="79">
        <v>9000</v>
      </c>
      <c r="J40" s="79"/>
    </row>
    <row r="41" spans="1:10" x14ac:dyDescent="0.25">
      <c r="A41" s="93">
        <v>45332</v>
      </c>
      <c r="B41" s="81" t="s">
        <v>711</v>
      </c>
      <c r="C41" s="83" t="s">
        <v>414</v>
      </c>
      <c r="D41" s="83" t="s">
        <v>415</v>
      </c>
      <c r="E41" s="83" t="s">
        <v>79</v>
      </c>
      <c r="F41" s="99">
        <f t="shared" si="0"/>
        <v>60000</v>
      </c>
      <c r="G41" s="79">
        <v>60000</v>
      </c>
      <c r="H41" s="79"/>
      <c r="I41" s="79"/>
      <c r="J41" s="79"/>
    </row>
    <row r="42" spans="1:10" x14ac:dyDescent="0.25">
      <c r="A42" s="93">
        <v>45352</v>
      </c>
      <c r="B42" s="81" t="s">
        <v>174</v>
      </c>
      <c r="C42" s="83" t="s">
        <v>414</v>
      </c>
      <c r="D42" s="83" t="s">
        <v>712</v>
      </c>
      <c r="E42" s="83" t="s">
        <v>682</v>
      </c>
      <c r="F42" s="99">
        <f t="shared" si="0"/>
        <v>236000</v>
      </c>
      <c r="G42" s="79">
        <v>200000</v>
      </c>
      <c r="H42" s="79">
        <v>18000</v>
      </c>
      <c r="I42" s="79">
        <v>18000</v>
      </c>
      <c r="J42" s="79"/>
    </row>
    <row r="43" spans="1:10" x14ac:dyDescent="0.25">
      <c r="A43" s="93">
        <v>45352</v>
      </c>
      <c r="B43" s="81" t="s">
        <v>662</v>
      </c>
      <c r="C43" s="83" t="s">
        <v>414</v>
      </c>
      <c r="D43" s="83" t="s">
        <v>713</v>
      </c>
      <c r="E43" s="83" t="s">
        <v>664</v>
      </c>
      <c r="F43" s="99">
        <f t="shared" si="0"/>
        <v>897</v>
      </c>
      <c r="G43" s="79">
        <v>760</v>
      </c>
      <c r="H43" s="79">
        <v>68.400000000000006</v>
      </c>
      <c r="I43" s="79">
        <v>68.400000000000006</v>
      </c>
      <c r="J43" s="79">
        <v>0.2</v>
      </c>
    </row>
    <row r="44" spans="1:10" x14ac:dyDescent="0.25">
      <c r="A44" s="93">
        <v>45363</v>
      </c>
      <c r="B44" s="81" t="s">
        <v>662</v>
      </c>
      <c r="C44" s="83" t="s">
        <v>414</v>
      </c>
      <c r="D44" s="83" t="s">
        <v>714</v>
      </c>
      <c r="E44" s="83" t="s">
        <v>664</v>
      </c>
      <c r="F44" s="99">
        <f t="shared" si="0"/>
        <v>1794</v>
      </c>
      <c r="G44" s="79">
        <v>1520</v>
      </c>
      <c r="H44" s="79">
        <v>136.80000000000001</v>
      </c>
      <c r="I44" s="79">
        <v>136.80000000000001</v>
      </c>
      <c r="J44" s="79">
        <v>0.4</v>
      </c>
    </row>
    <row r="45" spans="1:10" x14ac:dyDescent="0.25">
      <c r="A45" s="93">
        <v>45303</v>
      </c>
      <c r="B45" s="81" t="s">
        <v>125</v>
      </c>
      <c r="C45" s="83" t="s">
        <v>414</v>
      </c>
      <c r="D45" s="83" t="s">
        <v>715</v>
      </c>
      <c r="E45" s="83" t="s">
        <v>79</v>
      </c>
      <c r="F45" s="99">
        <f t="shared" si="0"/>
        <v>60000</v>
      </c>
      <c r="G45" s="79">
        <v>60000</v>
      </c>
    </row>
    <row r="46" spans="1:10" x14ac:dyDescent="0.25">
      <c r="A46" s="93">
        <v>45327</v>
      </c>
      <c r="B46" s="81" t="s">
        <v>716</v>
      </c>
      <c r="C46" s="83" t="s">
        <v>414</v>
      </c>
      <c r="D46" s="83" t="s">
        <v>717</v>
      </c>
      <c r="E46" s="83" t="s">
        <v>79</v>
      </c>
      <c r="F46" s="99">
        <f t="shared" si="0"/>
        <v>45000</v>
      </c>
      <c r="G46" s="79">
        <v>45000</v>
      </c>
    </row>
    <row r="47" spans="1:10" x14ac:dyDescent="0.25">
      <c r="A47" s="93">
        <v>45315</v>
      </c>
      <c r="B47" s="81" t="s">
        <v>718</v>
      </c>
      <c r="C47" s="83" t="s">
        <v>414</v>
      </c>
      <c r="D47" s="83" t="s">
        <v>719</v>
      </c>
      <c r="E47" s="83" t="s">
        <v>720</v>
      </c>
      <c r="F47" s="99">
        <f t="shared" si="0"/>
        <v>11800</v>
      </c>
      <c r="G47" s="79">
        <v>10000</v>
      </c>
      <c r="H47" s="79">
        <v>900</v>
      </c>
      <c r="I47" s="79">
        <v>900</v>
      </c>
    </row>
    <row r="53" spans="3:10" x14ac:dyDescent="0.25">
      <c r="C53" s="137" t="s">
        <v>35</v>
      </c>
      <c r="D53" s="137"/>
      <c r="E53" s="137"/>
      <c r="F53" s="1">
        <f>SUM(F2:F52)</f>
        <v>973748</v>
      </c>
      <c r="G53" s="1">
        <f t="shared" ref="G53:J53" si="1">SUM(G2:G52)</f>
        <v>851520</v>
      </c>
      <c r="H53" s="1">
        <f t="shared" si="1"/>
        <v>61111.80000000001</v>
      </c>
      <c r="I53" s="1">
        <f t="shared" si="1"/>
        <v>61111.80000000001</v>
      </c>
      <c r="J53" s="1">
        <f t="shared" si="1"/>
        <v>4.4000000000000004</v>
      </c>
    </row>
  </sheetData>
  <mergeCells count="1">
    <mergeCell ref="C53:E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0031-26AA-4A77-9EA4-92248DCCEC93}">
  <dimension ref="A1:K62"/>
  <sheetViews>
    <sheetView topLeftCell="A31" workbookViewId="0">
      <selection activeCell="G62" sqref="G62:K62"/>
    </sheetView>
  </sheetViews>
  <sheetFormatPr defaultRowHeight="15" x14ac:dyDescent="0.25"/>
  <cols>
    <col min="1" max="1" width="11.140625" bestFit="1" customWidth="1"/>
    <col min="2" max="2" width="47" bestFit="1" customWidth="1"/>
    <col min="3" max="3" width="10.140625" bestFit="1" customWidth="1"/>
    <col min="4" max="4" width="17.85546875" bestFit="1" customWidth="1"/>
    <col min="5" max="5" width="17.42578125" bestFit="1" customWidth="1"/>
    <col min="6" max="7" width="12.5703125" style="1" bestFit="1" customWidth="1"/>
    <col min="8" max="9" width="11.5703125" style="1" bestFit="1" customWidth="1"/>
    <col min="10" max="10" width="9.28515625" style="1" bestFit="1" customWidth="1"/>
    <col min="11" max="11" width="9" style="1" bestFit="1" customWidth="1"/>
  </cols>
  <sheetData>
    <row r="1" spans="1:11" ht="24" x14ac:dyDescent="0.25">
      <c r="A1" s="88" t="s">
        <v>0</v>
      </c>
      <c r="B1" s="89" t="s">
        <v>1</v>
      </c>
      <c r="C1" s="88" t="s">
        <v>185</v>
      </c>
      <c r="D1" s="88" t="s">
        <v>186</v>
      </c>
      <c r="E1" s="88" t="s">
        <v>588</v>
      </c>
      <c r="F1" s="90" t="s">
        <v>2</v>
      </c>
      <c r="G1" s="90" t="s">
        <v>589</v>
      </c>
      <c r="H1" s="90" t="s">
        <v>188</v>
      </c>
      <c r="I1" s="90" t="s">
        <v>189</v>
      </c>
      <c r="J1" s="90" t="s">
        <v>590</v>
      </c>
      <c r="K1" s="91" t="s">
        <v>192</v>
      </c>
    </row>
    <row r="2" spans="1:11" x14ac:dyDescent="0.25">
      <c r="A2" s="93">
        <v>45388</v>
      </c>
      <c r="B2" s="81" t="s">
        <v>419</v>
      </c>
      <c r="C2" s="83" t="s">
        <v>414</v>
      </c>
      <c r="D2" s="83" t="s">
        <v>88</v>
      </c>
      <c r="E2" s="83"/>
      <c r="F2" s="94">
        <f>SUM(G2:K2)</f>
        <v>3978</v>
      </c>
      <c r="G2" s="79">
        <v>3978</v>
      </c>
    </row>
    <row r="3" spans="1:11" x14ac:dyDescent="0.25">
      <c r="A3" s="93">
        <v>45397</v>
      </c>
      <c r="B3" s="81" t="s">
        <v>420</v>
      </c>
      <c r="C3" s="83" t="s">
        <v>414</v>
      </c>
      <c r="D3" s="83" t="s">
        <v>591</v>
      </c>
      <c r="E3" s="83"/>
      <c r="F3" s="94">
        <f t="shared" ref="F3:F55" si="0">SUM(G3:K3)</f>
        <v>10500</v>
      </c>
      <c r="G3" s="79">
        <v>10500</v>
      </c>
    </row>
    <row r="4" spans="1:11" x14ac:dyDescent="0.25">
      <c r="A4" s="93">
        <v>45403</v>
      </c>
      <c r="B4" s="81" t="s">
        <v>419</v>
      </c>
      <c r="C4" s="83" t="s">
        <v>414</v>
      </c>
      <c r="D4" s="83" t="s">
        <v>90</v>
      </c>
      <c r="E4" s="83"/>
      <c r="F4" s="94">
        <f t="shared" si="0"/>
        <v>4560</v>
      </c>
      <c r="G4" s="79">
        <v>4560</v>
      </c>
    </row>
    <row r="5" spans="1:11" x14ac:dyDescent="0.25">
      <c r="A5" s="93">
        <v>45409</v>
      </c>
      <c r="B5" s="81" t="s">
        <v>419</v>
      </c>
      <c r="C5" s="83" t="s">
        <v>414</v>
      </c>
      <c r="D5" s="83" t="s">
        <v>91</v>
      </c>
      <c r="E5" s="83"/>
      <c r="F5" s="94">
        <f t="shared" si="0"/>
        <v>4314</v>
      </c>
      <c r="G5" s="79">
        <v>4314</v>
      </c>
    </row>
    <row r="6" spans="1:11" x14ac:dyDescent="0.25">
      <c r="A6" s="93">
        <v>45474</v>
      </c>
      <c r="B6" s="81" t="s">
        <v>419</v>
      </c>
      <c r="C6" s="83" t="s">
        <v>414</v>
      </c>
      <c r="D6" s="83" t="s">
        <v>592</v>
      </c>
      <c r="E6" s="83"/>
      <c r="F6" s="94">
        <f t="shared" si="0"/>
        <v>1064</v>
      </c>
      <c r="G6" s="79">
        <v>1064</v>
      </c>
    </row>
    <row r="7" spans="1:11" x14ac:dyDescent="0.25">
      <c r="A7" s="93">
        <v>45476</v>
      </c>
      <c r="B7" s="81" t="s">
        <v>419</v>
      </c>
      <c r="C7" s="83" t="s">
        <v>414</v>
      </c>
      <c r="D7" s="83" t="s">
        <v>593</v>
      </c>
      <c r="E7" s="83"/>
      <c r="F7" s="94">
        <f t="shared" si="0"/>
        <v>3706</v>
      </c>
      <c r="G7" s="79">
        <v>3706</v>
      </c>
    </row>
    <row r="8" spans="1:11" x14ac:dyDescent="0.25">
      <c r="A8" s="93">
        <v>45478</v>
      </c>
      <c r="B8" s="81" t="s">
        <v>419</v>
      </c>
      <c r="C8" s="83" t="s">
        <v>414</v>
      </c>
      <c r="D8" s="83" t="s">
        <v>594</v>
      </c>
      <c r="E8" s="83"/>
      <c r="F8" s="94">
        <f t="shared" si="0"/>
        <v>460</v>
      </c>
      <c r="G8" s="79">
        <v>460</v>
      </c>
    </row>
    <row r="9" spans="1:11" x14ac:dyDescent="0.25">
      <c r="A9" s="93">
        <v>45504</v>
      </c>
      <c r="B9" s="81" t="s">
        <v>419</v>
      </c>
      <c r="C9" s="83" t="s">
        <v>414</v>
      </c>
      <c r="D9" s="83" t="s">
        <v>595</v>
      </c>
      <c r="E9" s="83"/>
      <c r="F9" s="94">
        <f t="shared" si="0"/>
        <v>6000</v>
      </c>
      <c r="G9" s="79">
        <v>6000</v>
      </c>
    </row>
    <row r="10" spans="1:11" x14ac:dyDescent="0.25">
      <c r="A10" s="93">
        <v>45505</v>
      </c>
      <c r="B10" s="81" t="s">
        <v>420</v>
      </c>
      <c r="C10" s="83" t="s">
        <v>414</v>
      </c>
      <c r="D10" s="83" t="s">
        <v>596</v>
      </c>
      <c r="E10" s="83"/>
      <c r="F10" s="94">
        <f t="shared" si="0"/>
        <v>8425</v>
      </c>
      <c r="G10" s="79">
        <v>8425</v>
      </c>
    </row>
    <row r="11" spans="1:11" x14ac:dyDescent="0.25">
      <c r="A11" s="93">
        <v>45507</v>
      </c>
      <c r="B11" s="81" t="s">
        <v>419</v>
      </c>
      <c r="C11" s="83" t="s">
        <v>414</v>
      </c>
      <c r="D11" s="83" t="s">
        <v>597</v>
      </c>
      <c r="E11" s="83"/>
      <c r="F11" s="94">
        <f t="shared" si="0"/>
        <v>4200</v>
      </c>
      <c r="G11" s="79">
        <v>4200</v>
      </c>
    </row>
    <row r="12" spans="1:11" x14ac:dyDescent="0.25">
      <c r="A12" s="93">
        <v>45510</v>
      </c>
      <c r="B12" s="81" t="s">
        <v>419</v>
      </c>
      <c r="C12" s="83" t="s">
        <v>414</v>
      </c>
      <c r="D12" s="83" t="s">
        <v>598</v>
      </c>
      <c r="E12" s="83"/>
      <c r="F12" s="94">
        <f t="shared" si="0"/>
        <v>4040</v>
      </c>
      <c r="G12" s="79">
        <v>4040</v>
      </c>
    </row>
    <row r="13" spans="1:11" x14ac:dyDescent="0.25">
      <c r="A13" s="93">
        <v>45514</v>
      </c>
      <c r="B13" s="81" t="s">
        <v>420</v>
      </c>
      <c r="C13" s="83" t="s">
        <v>414</v>
      </c>
      <c r="D13" s="83" t="s">
        <v>599</v>
      </c>
      <c r="E13" s="83"/>
      <c r="F13" s="94">
        <f t="shared" si="0"/>
        <v>8375</v>
      </c>
      <c r="G13" s="79">
        <v>8375</v>
      </c>
    </row>
    <row r="14" spans="1:11" x14ac:dyDescent="0.25">
      <c r="A14" s="93">
        <v>45520</v>
      </c>
      <c r="B14" s="81" t="s">
        <v>419</v>
      </c>
      <c r="C14" s="83" t="s">
        <v>414</v>
      </c>
      <c r="D14" s="83" t="s">
        <v>600</v>
      </c>
      <c r="E14" s="83"/>
      <c r="F14" s="94">
        <f t="shared" si="0"/>
        <v>3386</v>
      </c>
      <c r="G14" s="79">
        <v>3386</v>
      </c>
    </row>
    <row r="15" spans="1:11" x14ac:dyDescent="0.25">
      <c r="A15" s="93">
        <v>45524</v>
      </c>
      <c r="B15" s="81" t="s">
        <v>419</v>
      </c>
      <c r="C15" s="83" t="s">
        <v>414</v>
      </c>
      <c r="D15" s="83" t="s">
        <v>601</v>
      </c>
      <c r="E15" s="83"/>
      <c r="F15" s="94">
        <f t="shared" si="0"/>
        <v>4324</v>
      </c>
      <c r="G15" s="79">
        <v>4324</v>
      </c>
    </row>
    <row r="16" spans="1:11" x14ac:dyDescent="0.25">
      <c r="A16" s="93">
        <v>45531</v>
      </c>
      <c r="B16" s="81" t="s">
        <v>419</v>
      </c>
      <c r="C16" s="83" t="s">
        <v>414</v>
      </c>
      <c r="D16" s="83" t="s">
        <v>602</v>
      </c>
      <c r="E16" s="83"/>
      <c r="F16" s="94">
        <f t="shared" si="0"/>
        <v>5040</v>
      </c>
      <c r="G16" s="79">
        <v>5040</v>
      </c>
    </row>
    <row r="17" spans="1:11" x14ac:dyDescent="0.25">
      <c r="A17" s="93">
        <v>45535</v>
      </c>
      <c r="B17" s="81" t="s">
        <v>419</v>
      </c>
      <c r="C17" s="83" t="s">
        <v>414</v>
      </c>
      <c r="D17" s="83" t="s">
        <v>603</v>
      </c>
      <c r="E17" s="83"/>
      <c r="F17" s="94">
        <f t="shared" si="0"/>
        <v>3064</v>
      </c>
      <c r="G17" s="79">
        <v>3064</v>
      </c>
    </row>
    <row r="18" spans="1:11" x14ac:dyDescent="0.25">
      <c r="A18" s="93">
        <v>45408</v>
      </c>
      <c r="B18" s="81" t="s">
        <v>604</v>
      </c>
      <c r="C18" s="83" t="s">
        <v>414</v>
      </c>
      <c r="D18" s="83" t="s">
        <v>605</v>
      </c>
      <c r="E18" s="83" t="s">
        <v>606</v>
      </c>
      <c r="F18" s="94">
        <f t="shared" si="0"/>
        <v>6372000</v>
      </c>
      <c r="G18" s="79">
        <v>5400000</v>
      </c>
      <c r="H18" s="79">
        <v>486000</v>
      </c>
      <c r="I18" s="79">
        <v>486000</v>
      </c>
      <c r="J18" s="97"/>
    </row>
    <row r="19" spans="1:11" x14ac:dyDescent="0.25">
      <c r="A19" s="93">
        <v>45423</v>
      </c>
      <c r="B19" s="81" t="s">
        <v>127</v>
      </c>
      <c r="C19" s="83" t="s">
        <v>414</v>
      </c>
      <c r="D19" s="83" t="s">
        <v>607</v>
      </c>
      <c r="F19" s="94">
        <f t="shared" si="0"/>
        <v>42600</v>
      </c>
      <c r="G19" s="79">
        <v>42600</v>
      </c>
    </row>
    <row r="20" spans="1:11" x14ac:dyDescent="0.25">
      <c r="A20" s="93">
        <v>45450</v>
      </c>
      <c r="B20" s="81" t="s">
        <v>127</v>
      </c>
      <c r="C20" s="83" t="s">
        <v>414</v>
      </c>
      <c r="D20" s="83" t="s">
        <v>608</v>
      </c>
      <c r="F20" s="94">
        <f t="shared" si="0"/>
        <v>16100</v>
      </c>
      <c r="G20" s="79">
        <v>16100</v>
      </c>
    </row>
    <row r="21" spans="1:11" x14ac:dyDescent="0.25">
      <c r="A21" s="93">
        <v>45439</v>
      </c>
      <c r="B21" s="81" t="s">
        <v>609</v>
      </c>
      <c r="C21" s="83" t="s">
        <v>414</v>
      </c>
      <c r="D21" s="83" t="s">
        <v>130</v>
      </c>
      <c r="F21" s="94">
        <f t="shared" si="0"/>
        <v>3300</v>
      </c>
      <c r="G21" s="79">
        <v>3300</v>
      </c>
    </row>
    <row r="22" spans="1:11" x14ac:dyDescent="0.25">
      <c r="A22" s="93">
        <v>45470</v>
      </c>
      <c r="B22" s="81" t="s">
        <v>172</v>
      </c>
      <c r="C22" s="83" t="s">
        <v>414</v>
      </c>
      <c r="D22" s="83" t="s">
        <v>173</v>
      </c>
      <c r="E22" s="83" t="s">
        <v>610</v>
      </c>
      <c r="F22" s="94">
        <f t="shared" si="0"/>
        <v>885</v>
      </c>
      <c r="G22" s="79">
        <v>750</v>
      </c>
      <c r="H22" s="79">
        <v>67.5</v>
      </c>
      <c r="I22" s="79">
        <v>67.5</v>
      </c>
      <c r="J22" s="79"/>
    </row>
    <row r="23" spans="1:11" x14ac:dyDescent="0.25">
      <c r="A23" s="93">
        <v>45483</v>
      </c>
      <c r="B23" s="81" t="s">
        <v>611</v>
      </c>
      <c r="C23" s="83" t="s">
        <v>414</v>
      </c>
      <c r="D23" s="83" t="s">
        <v>612</v>
      </c>
      <c r="E23" s="83" t="s">
        <v>613</v>
      </c>
      <c r="F23" s="94">
        <f t="shared" si="0"/>
        <v>361</v>
      </c>
      <c r="G23" s="79">
        <v>305.8</v>
      </c>
      <c r="H23" s="79">
        <v>27.52</v>
      </c>
      <c r="I23" s="79">
        <v>27.52</v>
      </c>
      <c r="J23" s="79">
        <v>0.16</v>
      </c>
    </row>
    <row r="24" spans="1:11" x14ac:dyDescent="0.25">
      <c r="A24" s="93">
        <v>45505</v>
      </c>
      <c r="B24" s="81" t="s">
        <v>611</v>
      </c>
      <c r="C24" s="83" t="s">
        <v>414</v>
      </c>
      <c r="D24" s="83" t="s">
        <v>614</v>
      </c>
      <c r="E24" s="83" t="s">
        <v>613</v>
      </c>
      <c r="F24" s="94">
        <f t="shared" si="0"/>
        <v>940</v>
      </c>
      <c r="G24" s="79">
        <v>796.4</v>
      </c>
      <c r="H24" s="79">
        <v>71.680000000000007</v>
      </c>
      <c r="I24" s="79">
        <v>71.680000000000007</v>
      </c>
      <c r="J24" s="79">
        <v>0.24</v>
      </c>
    </row>
    <row r="25" spans="1:11" x14ac:dyDescent="0.25">
      <c r="A25" s="93">
        <v>45474</v>
      </c>
      <c r="B25" s="81" t="s">
        <v>615</v>
      </c>
      <c r="C25" s="83" t="s">
        <v>414</v>
      </c>
      <c r="D25" s="83" t="s">
        <v>616</v>
      </c>
      <c r="E25" s="83" t="s">
        <v>617</v>
      </c>
      <c r="F25" s="94">
        <f t="shared" si="0"/>
        <v>31677.000000000004</v>
      </c>
      <c r="G25" s="79">
        <v>31307.95</v>
      </c>
      <c r="H25" s="79">
        <v>28.18</v>
      </c>
      <c r="I25" s="79">
        <v>28.18</v>
      </c>
      <c r="J25" s="79">
        <v>-0.39</v>
      </c>
      <c r="K25" s="79">
        <v>313.08</v>
      </c>
    </row>
    <row r="26" spans="1:11" x14ac:dyDescent="0.25">
      <c r="A26" s="93">
        <v>45504</v>
      </c>
      <c r="B26" s="81" t="s">
        <v>615</v>
      </c>
      <c r="C26" s="83" t="s">
        <v>414</v>
      </c>
      <c r="D26" s="83" t="s">
        <v>618</v>
      </c>
      <c r="E26" s="83" t="s">
        <v>617</v>
      </c>
      <c r="F26" s="94">
        <f t="shared" si="0"/>
        <v>25475</v>
      </c>
      <c r="G26" s="79">
        <v>25177.47</v>
      </c>
      <c r="H26" s="79">
        <v>22.66</v>
      </c>
      <c r="I26" s="79">
        <v>22.66</v>
      </c>
      <c r="J26" s="79">
        <v>0.44</v>
      </c>
      <c r="K26" s="79">
        <v>251.77</v>
      </c>
    </row>
    <row r="27" spans="1:11" x14ac:dyDescent="0.25">
      <c r="A27" s="93">
        <v>45535</v>
      </c>
      <c r="B27" s="81" t="s">
        <v>615</v>
      </c>
      <c r="C27" s="83" t="s">
        <v>414</v>
      </c>
      <c r="D27" s="83" t="s">
        <v>619</v>
      </c>
      <c r="E27" s="83" t="s">
        <v>617</v>
      </c>
      <c r="F27" s="94">
        <f t="shared" si="0"/>
        <v>35628.000000000007</v>
      </c>
      <c r="G27" s="79">
        <v>34833.1</v>
      </c>
      <c r="H27" s="79">
        <v>60.62</v>
      </c>
      <c r="I27" s="79">
        <v>60.62</v>
      </c>
      <c r="J27" s="79">
        <v>0.08</v>
      </c>
      <c r="K27" s="79">
        <v>673.58</v>
      </c>
    </row>
    <row r="28" spans="1:11" x14ac:dyDescent="0.25">
      <c r="A28" s="93">
        <v>45476</v>
      </c>
      <c r="B28" s="81" t="s">
        <v>620</v>
      </c>
      <c r="C28" s="83" t="s">
        <v>414</v>
      </c>
      <c r="D28" s="83" t="s">
        <v>621</v>
      </c>
      <c r="E28" s="83" t="s">
        <v>622</v>
      </c>
      <c r="F28" s="94">
        <f t="shared" si="0"/>
        <v>113700</v>
      </c>
      <c r="G28" s="79">
        <v>88828.12</v>
      </c>
      <c r="H28" s="79">
        <v>12435.94</v>
      </c>
      <c r="I28" s="79">
        <v>12435.94</v>
      </c>
    </row>
    <row r="29" spans="1:11" x14ac:dyDescent="0.25">
      <c r="A29" s="93">
        <v>45488</v>
      </c>
      <c r="B29" s="81" t="s">
        <v>620</v>
      </c>
      <c r="C29" s="83" t="s">
        <v>414</v>
      </c>
      <c r="D29" s="83" t="s">
        <v>623</v>
      </c>
      <c r="E29" s="83" t="s">
        <v>622</v>
      </c>
      <c r="F29" s="94">
        <f t="shared" si="0"/>
        <v>48000</v>
      </c>
      <c r="G29" s="79">
        <v>37500</v>
      </c>
      <c r="H29" s="79">
        <v>5250</v>
      </c>
      <c r="I29" s="79">
        <v>5250</v>
      </c>
    </row>
    <row r="30" spans="1:11" x14ac:dyDescent="0.25">
      <c r="A30" s="93">
        <v>45476</v>
      </c>
      <c r="B30" s="81" t="s">
        <v>624</v>
      </c>
      <c r="C30" s="83" t="s">
        <v>414</v>
      </c>
      <c r="D30" s="83" t="s">
        <v>625</v>
      </c>
      <c r="E30" s="83" t="s">
        <v>626</v>
      </c>
      <c r="F30" s="94">
        <f t="shared" si="0"/>
        <v>8653</v>
      </c>
      <c r="G30" s="79">
        <v>7333</v>
      </c>
      <c r="H30" s="79">
        <v>659.97</v>
      </c>
      <c r="I30" s="79">
        <v>659.97</v>
      </c>
      <c r="J30" s="79">
        <v>0.06</v>
      </c>
    </row>
    <row r="31" spans="1:11" x14ac:dyDescent="0.25">
      <c r="A31" s="93">
        <v>45500</v>
      </c>
      <c r="B31" s="81" t="s">
        <v>627</v>
      </c>
      <c r="C31" s="83" t="s">
        <v>414</v>
      </c>
      <c r="D31" s="83" t="s">
        <v>628</v>
      </c>
      <c r="E31" s="83" t="s">
        <v>629</v>
      </c>
      <c r="F31" s="94">
        <f t="shared" si="0"/>
        <v>44840</v>
      </c>
      <c r="G31" s="79">
        <v>38000</v>
      </c>
      <c r="H31" s="79">
        <v>3420</v>
      </c>
      <c r="I31" s="79">
        <v>3420</v>
      </c>
      <c r="J31" s="79"/>
    </row>
    <row r="32" spans="1:11" x14ac:dyDescent="0.25">
      <c r="A32" s="93">
        <v>45507</v>
      </c>
      <c r="B32" s="81" t="s">
        <v>630</v>
      </c>
      <c r="C32" s="83" t="s">
        <v>414</v>
      </c>
      <c r="D32" s="83" t="s">
        <v>631</v>
      </c>
      <c r="E32" s="83" t="s">
        <v>632</v>
      </c>
      <c r="F32" s="94">
        <f t="shared" si="0"/>
        <v>7699.9999999999991</v>
      </c>
      <c r="G32" s="79">
        <v>6525.44</v>
      </c>
      <c r="H32" s="79">
        <v>587.29</v>
      </c>
      <c r="I32" s="79">
        <v>587.29</v>
      </c>
      <c r="J32" s="79">
        <v>-0.02</v>
      </c>
    </row>
    <row r="33" spans="1:11" x14ac:dyDescent="0.25">
      <c r="A33" s="93">
        <v>45509</v>
      </c>
      <c r="B33" s="81" t="s">
        <v>630</v>
      </c>
      <c r="C33" s="83" t="s">
        <v>414</v>
      </c>
      <c r="D33" s="83" t="s">
        <v>633</v>
      </c>
      <c r="E33" s="83" t="s">
        <v>632</v>
      </c>
      <c r="F33" s="94">
        <f t="shared" si="0"/>
        <v>3849.9999999999995</v>
      </c>
      <c r="G33" s="79">
        <v>3262.72</v>
      </c>
      <c r="H33" s="79">
        <v>293.64</v>
      </c>
      <c r="I33" s="79">
        <v>293.64</v>
      </c>
      <c r="J33" s="79"/>
    </row>
    <row r="34" spans="1:11" x14ac:dyDescent="0.25">
      <c r="A34" s="93">
        <v>45511</v>
      </c>
      <c r="B34" s="81" t="s">
        <v>630</v>
      </c>
      <c r="C34" s="83" t="s">
        <v>414</v>
      </c>
      <c r="D34" s="83" t="s">
        <v>634</v>
      </c>
      <c r="E34" s="83" t="s">
        <v>632</v>
      </c>
      <c r="F34" s="94">
        <f t="shared" si="0"/>
        <v>1924.9999999999998</v>
      </c>
      <c r="G34" s="79">
        <v>1631.36</v>
      </c>
      <c r="H34" s="79">
        <v>146.82</v>
      </c>
      <c r="I34" s="79">
        <v>146.82</v>
      </c>
      <c r="J34" s="79"/>
    </row>
    <row r="35" spans="1:11" x14ac:dyDescent="0.25">
      <c r="A35" s="93">
        <v>45516</v>
      </c>
      <c r="B35" s="81" t="s">
        <v>630</v>
      </c>
      <c r="C35" s="83" t="s">
        <v>414</v>
      </c>
      <c r="D35" s="83" t="s">
        <v>635</v>
      </c>
      <c r="E35" s="83" t="s">
        <v>632</v>
      </c>
      <c r="F35" s="94">
        <f t="shared" si="0"/>
        <v>15399.999999999998</v>
      </c>
      <c r="G35" s="79">
        <v>13050.88</v>
      </c>
      <c r="H35" s="79">
        <v>1174.58</v>
      </c>
      <c r="I35" s="79">
        <v>1174.58</v>
      </c>
      <c r="J35" s="79">
        <v>-0.04</v>
      </c>
    </row>
    <row r="36" spans="1:11" x14ac:dyDescent="0.25">
      <c r="A36" s="93">
        <v>45523</v>
      </c>
      <c r="B36" s="81" t="s">
        <v>630</v>
      </c>
      <c r="C36" s="83" t="s">
        <v>414</v>
      </c>
      <c r="D36" s="83" t="s">
        <v>636</v>
      </c>
      <c r="E36" s="83" t="s">
        <v>632</v>
      </c>
      <c r="F36" s="94">
        <f t="shared" si="0"/>
        <v>5775</v>
      </c>
      <c r="G36" s="79">
        <v>4894.08</v>
      </c>
      <c r="H36" s="79">
        <v>440.47</v>
      </c>
      <c r="I36" s="79">
        <v>440.47</v>
      </c>
      <c r="J36" s="79">
        <v>-0.02</v>
      </c>
    </row>
    <row r="37" spans="1:11" x14ac:dyDescent="0.25">
      <c r="A37" s="93">
        <v>45525</v>
      </c>
      <c r="B37" s="81" t="s">
        <v>203</v>
      </c>
      <c r="C37" s="83" t="s">
        <v>414</v>
      </c>
      <c r="D37" s="83" t="s">
        <v>637</v>
      </c>
      <c r="E37" s="83" t="s">
        <v>205</v>
      </c>
      <c r="F37" s="94">
        <f t="shared" si="0"/>
        <v>14695</v>
      </c>
      <c r="G37" s="79">
        <v>12453.5</v>
      </c>
      <c r="H37" s="79">
        <v>1120.82</v>
      </c>
      <c r="I37" s="79">
        <v>1120.82</v>
      </c>
      <c r="J37" s="79">
        <v>-0.14000000000000001</v>
      </c>
    </row>
    <row r="38" spans="1:11" x14ac:dyDescent="0.25">
      <c r="A38" s="93">
        <v>45526</v>
      </c>
      <c r="B38" s="81" t="s">
        <v>638</v>
      </c>
      <c r="C38" s="83" t="s">
        <v>414</v>
      </c>
      <c r="D38" s="83" t="s">
        <v>639</v>
      </c>
      <c r="E38" s="83" t="s">
        <v>640</v>
      </c>
      <c r="F38" s="94">
        <f t="shared" si="0"/>
        <v>2260</v>
      </c>
      <c r="G38" s="79">
        <v>1720.43</v>
      </c>
      <c r="H38" s="79">
        <v>160.32</v>
      </c>
      <c r="I38" s="79">
        <v>160.32</v>
      </c>
      <c r="J38" s="79">
        <v>-0.11</v>
      </c>
      <c r="K38" s="96">
        <v>219.04</v>
      </c>
    </row>
    <row r="39" spans="1:11" x14ac:dyDescent="0.25">
      <c r="A39" s="93">
        <v>45527</v>
      </c>
      <c r="B39" s="81" t="s">
        <v>638</v>
      </c>
      <c r="C39" s="83" t="s">
        <v>414</v>
      </c>
      <c r="D39" s="83" t="s">
        <v>641</v>
      </c>
      <c r="E39" s="83" t="s">
        <v>640</v>
      </c>
      <c r="F39" s="94">
        <f t="shared" si="0"/>
        <v>21671.000000000004</v>
      </c>
      <c r="G39" s="79">
        <v>18365.36</v>
      </c>
      <c r="H39" s="79">
        <v>1652.88</v>
      </c>
      <c r="I39" s="79">
        <v>1652.88</v>
      </c>
      <c r="J39" s="79">
        <v>-0.12</v>
      </c>
    </row>
    <row r="40" spans="1:11" x14ac:dyDescent="0.25">
      <c r="A40" s="93">
        <v>45508</v>
      </c>
      <c r="B40" s="81" t="s">
        <v>642</v>
      </c>
      <c r="C40" s="83" t="s">
        <v>414</v>
      </c>
      <c r="D40" s="83" t="s">
        <v>643</v>
      </c>
      <c r="E40" s="83" t="s">
        <v>644</v>
      </c>
      <c r="F40" s="94">
        <f t="shared" si="0"/>
        <v>19000</v>
      </c>
      <c r="G40" s="79">
        <v>19000</v>
      </c>
      <c r="H40" s="79"/>
      <c r="I40" s="79"/>
      <c r="J40" s="79"/>
    </row>
    <row r="41" spans="1:11" x14ac:dyDescent="0.25">
      <c r="A41" s="98">
        <v>45251</v>
      </c>
      <c r="B41" s="80" t="s">
        <v>172</v>
      </c>
      <c r="C41" s="82" t="s">
        <v>414</v>
      </c>
      <c r="D41" s="82" t="s">
        <v>645</v>
      </c>
      <c r="E41" s="82" t="s">
        <v>610</v>
      </c>
      <c r="F41" s="94">
        <f t="shared" si="0"/>
        <v>944</v>
      </c>
      <c r="G41" s="78">
        <v>800</v>
      </c>
      <c r="H41" s="78">
        <v>72</v>
      </c>
      <c r="I41" s="78">
        <v>72</v>
      </c>
    </row>
    <row r="42" spans="1:11" x14ac:dyDescent="0.25">
      <c r="A42" s="93">
        <v>45258</v>
      </c>
      <c r="B42" s="81" t="s">
        <v>646</v>
      </c>
      <c r="C42" s="83" t="s">
        <v>414</v>
      </c>
      <c r="D42" s="83" t="s">
        <v>647</v>
      </c>
      <c r="F42" s="94">
        <f t="shared" si="0"/>
        <v>13615</v>
      </c>
      <c r="G42" s="79">
        <v>13615</v>
      </c>
    </row>
    <row r="43" spans="1:11" x14ac:dyDescent="0.25">
      <c r="A43" s="93">
        <v>45292</v>
      </c>
      <c r="B43" s="81" t="s">
        <v>419</v>
      </c>
      <c r="C43" s="83" t="s">
        <v>414</v>
      </c>
      <c r="D43" s="83" t="s">
        <v>648</v>
      </c>
      <c r="F43" s="94">
        <f t="shared" si="0"/>
        <v>4320</v>
      </c>
      <c r="G43" s="79">
        <v>4320</v>
      </c>
    </row>
    <row r="44" spans="1:11" x14ac:dyDescent="0.25">
      <c r="A44" s="93">
        <v>45292</v>
      </c>
      <c r="B44" s="81" t="s">
        <v>419</v>
      </c>
      <c r="C44" s="83" t="s">
        <v>414</v>
      </c>
      <c r="D44" s="83" t="s">
        <v>649</v>
      </c>
      <c r="F44" s="94">
        <f t="shared" si="0"/>
        <v>3724</v>
      </c>
      <c r="G44" s="79">
        <v>3724</v>
      </c>
    </row>
    <row r="45" spans="1:11" x14ac:dyDescent="0.25">
      <c r="A45" s="93">
        <v>45292</v>
      </c>
      <c r="B45" s="81" t="s">
        <v>419</v>
      </c>
      <c r="C45" s="83" t="s">
        <v>414</v>
      </c>
      <c r="D45" s="83" t="s">
        <v>650</v>
      </c>
      <c r="F45" s="94">
        <f t="shared" si="0"/>
        <v>2160</v>
      </c>
      <c r="G45" s="79">
        <v>2160</v>
      </c>
    </row>
    <row r="46" spans="1:11" x14ac:dyDescent="0.25">
      <c r="A46" s="93">
        <v>45292</v>
      </c>
      <c r="B46" s="81" t="s">
        <v>419</v>
      </c>
      <c r="C46" s="83" t="s">
        <v>414</v>
      </c>
      <c r="D46" s="83" t="s">
        <v>651</v>
      </c>
      <c r="F46" s="94">
        <f t="shared" si="0"/>
        <v>4182</v>
      </c>
      <c r="G46" s="79">
        <v>4182</v>
      </c>
    </row>
    <row r="47" spans="1:11" x14ac:dyDescent="0.25">
      <c r="A47" s="93">
        <v>45292</v>
      </c>
      <c r="B47" s="81" t="s">
        <v>419</v>
      </c>
      <c r="C47" s="83" t="s">
        <v>414</v>
      </c>
      <c r="D47" s="83" t="s">
        <v>652</v>
      </c>
      <c r="F47" s="94">
        <f t="shared" si="0"/>
        <v>3870</v>
      </c>
      <c r="G47" s="79">
        <v>3870</v>
      </c>
    </row>
    <row r="48" spans="1:11" x14ac:dyDescent="0.25">
      <c r="A48" s="93">
        <v>45292</v>
      </c>
      <c r="B48" s="81" t="s">
        <v>419</v>
      </c>
      <c r="C48" s="83" t="s">
        <v>414</v>
      </c>
      <c r="D48" s="83" t="s">
        <v>653</v>
      </c>
      <c r="F48" s="94">
        <f t="shared" si="0"/>
        <v>3960</v>
      </c>
      <c r="G48" s="79">
        <v>3960</v>
      </c>
    </row>
    <row r="49" spans="1:11" x14ac:dyDescent="0.25">
      <c r="A49" s="93">
        <v>45323</v>
      </c>
      <c r="B49" s="81" t="s">
        <v>419</v>
      </c>
      <c r="C49" s="83" t="s">
        <v>414</v>
      </c>
      <c r="D49" s="83" t="s">
        <v>654</v>
      </c>
      <c r="F49" s="94">
        <f t="shared" si="0"/>
        <v>3594</v>
      </c>
      <c r="G49" s="79">
        <v>3594</v>
      </c>
    </row>
    <row r="50" spans="1:11" x14ac:dyDescent="0.25">
      <c r="A50" s="93">
        <v>45323</v>
      </c>
      <c r="B50" s="81" t="s">
        <v>419</v>
      </c>
      <c r="C50" s="83" t="s">
        <v>414</v>
      </c>
      <c r="D50" s="83" t="s">
        <v>655</v>
      </c>
      <c r="F50" s="94">
        <f t="shared" si="0"/>
        <v>3918</v>
      </c>
      <c r="G50" s="79">
        <v>3918</v>
      </c>
    </row>
    <row r="51" spans="1:11" x14ac:dyDescent="0.25">
      <c r="A51" s="93">
        <v>45352</v>
      </c>
      <c r="B51" s="81" t="s">
        <v>419</v>
      </c>
      <c r="C51" s="83" t="s">
        <v>414</v>
      </c>
      <c r="D51" s="83" t="s">
        <v>656</v>
      </c>
      <c r="F51" s="94">
        <f t="shared" si="0"/>
        <v>3154</v>
      </c>
      <c r="G51" s="79">
        <v>3154</v>
      </c>
    </row>
    <row r="52" spans="1:11" x14ac:dyDescent="0.25">
      <c r="A52" s="93">
        <v>45355</v>
      </c>
      <c r="B52" s="81" t="s">
        <v>419</v>
      </c>
      <c r="C52" s="83" t="s">
        <v>414</v>
      </c>
      <c r="D52" s="83" t="s">
        <v>657</v>
      </c>
      <c r="F52" s="94">
        <f t="shared" si="0"/>
        <v>3400</v>
      </c>
      <c r="G52" s="79">
        <v>3400</v>
      </c>
    </row>
    <row r="53" spans="1:11" x14ac:dyDescent="0.25">
      <c r="A53" s="93">
        <v>45362</v>
      </c>
      <c r="B53" s="81" t="s">
        <v>420</v>
      </c>
      <c r="C53" s="83" t="s">
        <v>414</v>
      </c>
      <c r="D53" s="83" t="s">
        <v>658</v>
      </c>
      <c r="F53" s="94">
        <f t="shared" si="0"/>
        <v>9750</v>
      </c>
      <c r="G53" s="79">
        <v>9750</v>
      </c>
    </row>
    <row r="54" spans="1:11" x14ac:dyDescent="0.25">
      <c r="A54" s="93">
        <v>45379</v>
      </c>
      <c r="B54" s="81" t="s">
        <v>419</v>
      </c>
      <c r="C54" s="83" t="s">
        <v>414</v>
      </c>
      <c r="D54" s="83" t="s">
        <v>659</v>
      </c>
      <c r="F54" s="94">
        <f t="shared" si="0"/>
        <v>3232</v>
      </c>
      <c r="G54" s="79">
        <v>3232</v>
      </c>
    </row>
    <row r="55" spans="1:11" x14ac:dyDescent="0.25">
      <c r="A55" s="93">
        <v>45300</v>
      </c>
      <c r="B55" s="81" t="s">
        <v>660</v>
      </c>
      <c r="C55" s="83" t="s">
        <v>414</v>
      </c>
      <c r="D55" s="83" t="s">
        <v>661</v>
      </c>
      <c r="E55" s="83" t="s">
        <v>79</v>
      </c>
      <c r="F55" s="94">
        <f t="shared" si="0"/>
        <v>5000</v>
      </c>
      <c r="G55" s="79">
        <v>5000</v>
      </c>
    </row>
    <row r="62" spans="1:11" x14ac:dyDescent="0.25">
      <c r="A62" s="137" t="s">
        <v>35</v>
      </c>
      <c r="B62" s="137"/>
      <c r="C62" s="137"/>
      <c r="D62" s="137"/>
      <c r="E62" s="137"/>
      <c r="F62" s="1">
        <f>SUM(F2:F61)</f>
        <v>6980694</v>
      </c>
      <c r="G62" s="1">
        <f t="shared" ref="G62:K62" si="1">SUM(G2:G61)</f>
        <v>5951850.6100000003</v>
      </c>
      <c r="H62" s="1">
        <f t="shared" si="1"/>
        <v>513692.88999999996</v>
      </c>
      <c r="I62" s="1">
        <f t="shared" si="1"/>
        <v>513692.88999999996</v>
      </c>
      <c r="J62" s="1">
        <f t="shared" si="1"/>
        <v>0.14000000000000001</v>
      </c>
      <c r="K62" s="1">
        <f t="shared" si="1"/>
        <v>1457.47</v>
      </c>
    </row>
  </sheetData>
  <mergeCells count="1">
    <mergeCell ref="A62:E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3E93-032D-48CF-89B5-7F5F382ACC7F}">
  <dimension ref="A1:I12"/>
  <sheetViews>
    <sheetView workbookViewId="0">
      <selection activeCell="I18" sqref="I18"/>
    </sheetView>
  </sheetViews>
  <sheetFormatPr defaultRowHeight="15" x14ac:dyDescent="0.25"/>
  <cols>
    <col min="1" max="1" width="11.140625" bestFit="1" customWidth="1"/>
    <col min="2" max="2" width="16.42578125" bestFit="1" customWidth="1"/>
    <col min="3" max="3" width="10.140625" bestFit="1" customWidth="1"/>
    <col min="4" max="4" width="8.5703125" bestFit="1" customWidth="1"/>
    <col min="5" max="5" width="17.28515625" bestFit="1" customWidth="1"/>
    <col min="6" max="6" width="11.5703125" style="1" bestFit="1" customWidth="1"/>
    <col min="7" max="8" width="10" style="1" bestFit="1" customWidth="1"/>
    <col min="9" max="9" width="11.5703125" style="1" bestFit="1" customWidth="1"/>
  </cols>
  <sheetData>
    <row r="1" spans="1:9" ht="36" x14ac:dyDescent="0.25">
      <c r="A1" s="88" t="s">
        <v>0</v>
      </c>
      <c r="B1" s="89" t="s">
        <v>1</v>
      </c>
      <c r="C1" s="88" t="s">
        <v>185</v>
      </c>
      <c r="D1" s="88" t="s">
        <v>186</v>
      </c>
      <c r="E1" s="88" t="s">
        <v>187</v>
      </c>
      <c r="F1" s="90" t="s">
        <v>2</v>
      </c>
      <c r="G1" s="90" t="s">
        <v>188</v>
      </c>
      <c r="H1" s="90" t="s">
        <v>189</v>
      </c>
      <c r="I1" s="90" t="s">
        <v>578</v>
      </c>
    </row>
    <row r="2" spans="1:9" x14ac:dyDescent="0.25">
      <c r="A2" s="93">
        <v>45474</v>
      </c>
      <c r="B2" s="81" t="s">
        <v>168</v>
      </c>
      <c r="C2" s="83" t="s">
        <v>414</v>
      </c>
      <c r="D2" s="83" t="s">
        <v>169</v>
      </c>
      <c r="E2" s="83" t="s">
        <v>79</v>
      </c>
      <c r="F2" s="94">
        <f>SUM(G2:I2)</f>
        <v>38500</v>
      </c>
      <c r="G2" s="79"/>
      <c r="H2" s="79"/>
      <c r="I2" s="79">
        <v>38500</v>
      </c>
    </row>
    <row r="3" spans="1:9" x14ac:dyDescent="0.25">
      <c r="A3" s="93">
        <v>45474</v>
      </c>
      <c r="B3" s="81" t="s">
        <v>579</v>
      </c>
      <c r="C3" s="83" t="s">
        <v>414</v>
      </c>
      <c r="D3" s="83" t="s">
        <v>580</v>
      </c>
      <c r="E3" s="83" t="s">
        <v>581</v>
      </c>
      <c r="F3" s="94">
        <f t="shared" ref="F3:F6" si="0">SUM(G3:I3)</f>
        <v>8024</v>
      </c>
      <c r="G3" s="79">
        <v>612</v>
      </c>
      <c r="H3" s="79">
        <v>612</v>
      </c>
      <c r="I3" s="79">
        <v>6800</v>
      </c>
    </row>
    <row r="4" spans="1:9" x14ac:dyDescent="0.25">
      <c r="A4" s="93">
        <v>45512</v>
      </c>
      <c r="B4" s="81" t="s">
        <v>582</v>
      </c>
      <c r="C4" s="83" t="s">
        <v>414</v>
      </c>
      <c r="D4" s="83" t="s">
        <v>415</v>
      </c>
      <c r="E4" s="83" t="s">
        <v>79</v>
      </c>
      <c r="F4" s="94">
        <f t="shared" si="0"/>
        <v>50000</v>
      </c>
      <c r="G4" s="79"/>
      <c r="H4" s="79"/>
      <c r="I4" s="79">
        <v>50000</v>
      </c>
    </row>
    <row r="5" spans="1:9" x14ac:dyDescent="0.25">
      <c r="A5" s="93">
        <v>45528</v>
      </c>
      <c r="B5" s="81" t="s">
        <v>583</v>
      </c>
      <c r="C5" s="83" t="s">
        <v>414</v>
      </c>
      <c r="D5" s="83" t="s">
        <v>584</v>
      </c>
      <c r="E5" s="83" t="s">
        <v>585</v>
      </c>
      <c r="F5" s="94">
        <f t="shared" si="0"/>
        <v>448400</v>
      </c>
      <c r="G5" s="79">
        <v>34200</v>
      </c>
      <c r="H5" s="79">
        <v>34200</v>
      </c>
      <c r="I5" s="79">
        <v>380000</v>
      </c>
    </row>
    <row r="6" spans="1:9" x14ac:dyDescent="0.25">
      <c r="A6" s="93">
        <v>45352</v>
      </c>
      <c r="B6" s="81" t="s">
        <v>586</v>
      </c>
      <c r="C6" s="83" t="s">
        <v>414</v>
      </c>
      <c r="D6" s="83" t="s">
        <v>587</v>
      </c>
      <c r="E6" s="83" t="s">
        <v>79</v>
      </c>
      <c r="F6" s="94">
        <f t="shared" si="0"/>
        <v>35000</v>
      </c>
      <c r="G6" s="79"/>
      <c r="H6" s="96">
        <v>35000</v>
      </c>
    </row>
    <row r="12" spans="1:9" x14ac:dyDescent="0.25">
      <c r="A12" s="137" t="s">
        <v>35</v>
      </c>
      <c r="B12" s="137"/>
      <c r="C12" s="137"/>
      <c r="D12" s="137"/>
      <c r="E12" s="137"/>
      <c r="F12" s="1">
        <f>SUM(F2:F11)</f>
        <v>579924</v>
      </c>
      <c r="G12" s="1">
        <f t="shared" ref="G12:I12" si="1">SUM(G2:G11)</f>
        <v>34812</v>
      </c>
      <c r="H12" s="1">
        <f t="shared" si="1"/>
        <v>69812</v>
      </c>
      <c r="I12" s="1">
        <f t="shared" si="1"/>
        <v>475300</v>
      </c>
    </row>
  </sheetData>
  <mergeCells count="1">
    <mergeCell ref="A12:E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8"/>
  <sheetViews>
    <sheetView workbookViewId="0">
      <selection activeCell="C7" sqref="C7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23</v>
      </c>
      <c r="B1" t="s">
        <v>36</v>
      </c>
      <c r="C1" s="1" t="s">
        <v>37</v>
      </c>
    </row>
    <row r="2" spans="1:3" x14ac:dyDescent="0.25">
      <c r="A2">
        <v>1</v>
      </c>
      <c r="B2" s="51">
        <v>45383</v>
      </c>
      <c r="C2" s="100">
        <v>22201</v>
      </c>
    </row>
    <row r="3" spans="1:3" x14ac:dyDescent="0.25">
      <c r="B3" s="51">
        <v>45413</v>
      </c>
      <c r="C3" s="100">
        <v>176365</v>
      </c>
    </row>
    <row r="4" spans="1:3" x14ac:dyDescent="0.25">
      <c r="B4" s="51">
        <v>45444</v>
      </c>
      <c r="C4" s="100">
        <v>394267</v>
      </c>
    </row>
    <row r="5" spans="1:3" x14ac:dyDescent="0.25">
      <c r="B5" s="51">
        <v>45474</v>
      </c>
      <c r="C5" s="100">
        <v>508574</v>
      </c>
    </row>
    <row r="6" spans="1:3" x14ac:dyDescent="0.25">
      <c r="B6" s="51">
        <v>45505</v>
      </c>
      <c r="C6" s="100">
        <v>723937</v>
      </c>
    </row>
    <row r="7" spans="1:3" x14ac:dyDescent="0.25">
      <c r="B7" s="51">
        <v>45536</v>
      </c>
      <c r="C7" s="100"/>
    </row>
    <row r="8" spans="1:3" x14ac:dyDescent="0.25">
      <c r="C8" s="1">
        <f>SUM(C2:C7)</f>
        <v>1825344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Final Summary</vt:lpstr>
      <vt:lpstr>Summary Sheet</vt:lpstr>
      <vt:lpstr>Land, Stamp Duty and rent cost</vt:lpstr>
      <vt:lpstr>Approval</vt:lpstr>
      <vt:lpstr>Construction</vt:lpstr>
      <vt:lpstr>Professional</vt:lpstr>
      <vt:lpstr>Admin</vt:lpstr>
      <vt:lpstr>MArketing</vt:lpstr>
      <vt:lpstr>Interest</vt:lpstr>
      <vt:lpstr>Construction Area Statement</vt:lpstr>
      <vt:lpstr>Construction Area Statement (2)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2024-11-14T12:32:44Z</dcterms:modified>
</cp:coreProperties>
</file>