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Ravindra Manohar Kane - SBI\"/>
    </mc:Choice>
  </mc:AlternateContent>
  <xr:revisionPtr revIDLastSave="0" documentId="13_ncr:1_{AEDBA7B8-F05C-44FE-82E5-DB5C07B6526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8" i="18" l="1"/>
  <c r="T15" i="15"/>
  <c r="S15" i="15"/>
  <c r="V15" i="14"/>
  <c r="U15" i="14"/>
  <c r="V13" i="13"/>
  <c r="U13" i="13"/>
  <c r="I34" i="4"/>
  <c r="G34" i="4"/>
  <c r="G33" i="4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<sst xmlns="http://schemas.openxmlformats.org/spreadsheetml/2006/main" count="49" uniqueCount="43">
  <si>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</si>
  <si>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</si>
  <si>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</si>
  <si>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</si>
  <si>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</si>
  <si>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</si>
  <si>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</si>
  <si>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</si>
  <si>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</si>
  <si>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</si>
  <si>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</si>
  <si>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</si>
  <si>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</si>
  <si>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</si>
  <si>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</si>
  <si>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</si>
  <si>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</si>
  <si>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</si>
  <si>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</si>
  <si>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</si>
  <si>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</si>
  <si>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</si>
  <si>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</si>
  <si>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</si>
  <si>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</si>
  <si>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</si>
  <si>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</si>
  <si>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</si>
  <si>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</si>
  <si>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</si>
  <si>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</si>
  <si>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</si>
  <si>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</si>
  <si>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</si>
  <si>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</si>
  <si>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</si>
  <si>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</si>
  <si>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</si>
  <si>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</si>
  <si>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</si>
  <si>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Bhayandar ) - Mr. Ravindra Manohar Kane</t>
  </si>
  <si>
    <t>As per Rera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</si>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</sst>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36</xdr:row>
      <xdr:rowOff>67578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044172-03F1-4A56-9C8A-40EAC7C10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64683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191718</xdr:colOff>
      <xdr:row>40</xdr:row>
      <xdr:rowOff>10430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3C38B4-04FB-49C5-86B0-2ECE3F420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26118" cy="64874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239349</xdr:colOff>
      <xdr:row>38</xdr:row>
      <xdr:rowOff>48615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EE80F0-C2C6-4E2E-8541-4B7CA3512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73749" cy="70971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36</xdr:row>
      <xdr:rowOff>77095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309C6D-CBCC-4D9D-91EA-092DD9B05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4112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191718</xdr:colOff>
      <xdr:row>40</xdr:row>
      <xdr:rowOff>105667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5A001B-BAF5-4595-913F-A4E596EE8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26118" cy="63921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153612</xdr:colOff>
      <xdr:row>35</xdr:row>
      <xdr:rowOff>143826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274F4A-E78A-4496-A43A-1341A641E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88012" cy="68113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36</xdr:row>
      <xdr:rowOff>181931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FCE992-4FD3-4C67-9497-3A1BDD368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684943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42</xdr:row>
      <xdr:rowOff>105880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898C01-3C3A-469D-B3A7-121E1775D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79163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36</xdr:row>
      <xdr:rowOff>96194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1E2EB1-B8F9-41AA-A188-2480DC786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6763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0" zoomScaleNormal="100" workbookViewId="0">
      <selection activeCell="R21" sqref="R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773</v>
      </c>
      <c r="C3" s="44">
        <f>B3*1.2</f>
        <v>927.59999999999991</v>
      </c>
      <c r="D3" s="44">
        <f t="shared" ref="D3:D14" si="2">C3*1.2</f>
        <v>1113.1199999999999</v>
      </c>
      <c r="E3" s="45">
        <f t="shared" ref="E3:E14" si="3">R3</f>
        <v>14810981</v>
      </c>
      <c r="F3" s="44">
        <f t="shared" ref="F3:F14" si="4">ROUND((E3/B3),0)</f>
        <v>19160</v>
      </c>
      <c r="G3" s="44">
        <f t="shared" ref="G3:G14" si="5">ROUND((E3/C3),0)</f>
        <v>15967</v>
      </c>
      <c r="H3" s="44">
        <f t="shared" ref="H3:H14" si="6">ROUND((E3/D3),0)</f>
        <v>13306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773</v>
      </c>
      <c r="R3" s="47">
        <v>14810981</v>
      </c>
    </row>
    <row r="4" spans="1:20" x14ac:dyDescent="0.25">
      <c r="A4" s="4">
        <f t="shared" ref="A4:A9" si="9">N4</f>
        <v>0</v>
      </c>
      <c r="B4" s="4">
        <f t="shared" ref="B4:B9" si="10">Q4</f>
        <v>773</v>
      </c>
      <c r="C4" s="4">
        <f t="shared" ref="C4:C9" si="11">B4*1.2</f>
        <v>927.59999999999991</v>
      </c>
      <c r="D4" s="4">
        <f t="shared" ref="D4:D9" si="12">C4*1.2</f>
        <v>1113.1199999999999</v>
      </c>
      <c r="E4" s="5">
        <f t="shared" ref="E4:E9" si="13">R4</f>
        <v>17684913</v>
      </c>
      <c r="F4" s="9">
        <f t="shared" ref="F4:F9" si="14">ROUND((E4/B4),0)</f>
        <v>22878</v>
      </c>
      <c r="G4" s="9">
        <f t="shared" ref="G4:G9" si="15">ROUND((E4/C4),0)</f>
        <v>19065</v>
      </c>
      <c r="H4" s="9">
        <f t="shared" ref="H4:H9" si="16">ROUND((E4/D4),0)</f>
        <v>15888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773</v>
      </c>
      <c r="R4" s="2">
        <v>17684913</v>
      </c>
    </row>
    <row r="5" spans="1:20" x14ac:dyDescent="0.25">
      <c r="A5" s="4">
        <f t="shared" si="9"/>
        <v>0</v>
      </c>
      <c r="B5" s="4">
        <f t="shared" si="10"/>
        <v>773</v>
      </c>
      <c r="C5" s="4">
        <f t="shared" si="11"/>
        <v>927.59999999999991</v>
      </c>
      <c r="D5" s="4">
        <f t="shared" si="12"/>
        <v>1113.1199999999999</v>
      </c>
      <c r="E5" s="5">
        <f t="shared" si="13"/>
        <v>15748543</v>
      </c>
      <c r="F5" s="9">
        <f t="shared" si="14"/>
        <v>20373</v>
      </c>
      <c r="G5" s="9">
        <f t="shared" si="15"/>
        <v>16978</v>
      </c>
      <c r="H5" s="9">
        <f t="shared" si="16"/>
        <v>14148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773</v>
      </c>
      <c r="R5" s="2">
        <v>15748543</v>
      </c>
    </row>
    <row r="6" spans="1:20" x14ac:dyDescent="0.25">
      <c r="A6" s="4">
        <f t="shared" si="9"/>
        <v>0</v>
      </c>
      <c r="B6" s="4">
        <f t="shared" si="10"/>
        <v>773</v>
      </c>
      <c r="C6" s="4">
        <f t="shared" si="11"/>
        <v>927.59999999999991</v>
      </c>
      <c r="D6" s="4">
        <f t="shared" si="12"/>
        <v>1113.1199999999999</v>
      </c>
      <c r="E6" s="5">
        <f t="shared" si="13"/>
        <v>15972000</v>
      </c>
      <c r="F6" s="9">
        <f t="shared" si="14"/>
        <v>20662</v>
      </c>
      <c r="G6" s="9">
        <f t="shared" si="15"/>
        <v>17219</v>
      </c>
      <c r="H6" s="9">
        <f t="shared" si="16"/>
        <v>14349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773</v>
      </c>
      <c r="R6" s="2">
        <v>15972000</v>
      </c>
    </row>
    <row r="7" spans="1:20" x14ac:dyDescent="0.25">
      <c r="A7" s="4">
        <f t="shared" si="9"/>
        <v>0</v>
      </c>
      <c r="B7" s="4">
        <f t="shared" si="10"/>
        <v>773</v>
      </c>
      <c r="C7" s="4">
        <f t="shared" si="11"/>
        <v>927.59999999999991</v>
      </c>
      <c r="D7" s="4">
        <f t="shared" si="12"/>
        <v>1113.1199999999999</v>
      </c>
      <c r="E7" s="5">
        <f t="shared" si="13"/>
        <v>16739250</v>
      </c>
      <c r="F7" s="9">
        <f t="shared" si="14"/>
        <v>21655</v>
      </c>
      <c r="G7" s="9">
        <f t="shared" si="15"/>
        <v>18046</v>
      </c>
      <c r="H7" s="9">
        <f t="shared" si="16"/>
        <v>15038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773</v>
      </c>
      <c r="R7" s="2">
        <v>16739250</v>
      </c>
    </row>
    <row r="8" spans="1:20" s="46" customFormat="1" x14ac:dyDescent="0.25">
      <c r="A8" s="44">
        <f t="shared" si="9"/>
        <v>0</v>
      </c>
      <c r="B8" s="44">
        <f t="shared" si="10"/>
        <v>725</v>
      </c>
      <c r="C8" s="44">
        <f t="shared" si="11"/>
        <v>870</v>
      </c>
      <c r="D8" s="44">
        <f t="shared" si="12"/>
        <v>1044</v>
      </c>
      <c r="E8" s="45">
        <f t="shared" si="13"/>
        <v>14777494</v>
      </c>
      <c r="F8" s="44">
        <f t="shared" si="14"/>
        <v>20383</v>
      </c>
      <c r="G8" s="44">
        <f t="shared" si="15"/>
        <v>16986</v>
      </c>
      <c r="H8" s="44">
        <f t="shared" si="16"/>
        <v>14155</v>
      </c>
      <c r="I8" s="44" t="e">
        <f>#REF!</f>
        <v>#REF!</v>
      </c>
      <c r="J8" s="44">
        <f t="shared" si="17"/>
        <v>0</v>
      </c>
      <c r="O8" s="46">
        <v>0</v>
      </c>
      <c r="P8" s="46">
        <f t="shared" si="18"/>
        <v>0</v>
      </c>
      <c r="Q8" s="46">
        <v>725</v>
      </c>
      <c r="R8" s="47">
        <v>14777494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ref="Q9" si="19">P9/1.2</f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8" si="32">N16</f>
        <v>0</v>
      </c>
      <c r="B16" s="44">
        <f t="shared" ref="B16:B28" si="33">Q16</f>
        <v>655</v>
      </c>
      <c r="C16" s="44">
        <f>B16*1.2</f>
        <v>786</v>
      </c>
      <c r="D16" s="44">
        <f t="shared" ref="D16:D28" si="34">C16*1.2</f>
        <v>943.19999999999993</v>
      </c>
      <c r="E16" s="45">
        <f t="shared" ref="E16:E28" si="35">R16</f>
        <v>17000000</v>
      </c>
      <c r="F16" s="44">
        <f t="shared" ref="F16:F28" si="36">ROUND((E16/B16),0)</f>
        <v>25954</v>
      </c>
      <c r="G16" s="44">
        <f t="shared" ref="G16:G28" si="37">ROUND((E16/C16),0)</f>
        <v>21628</v>
      </c>
      <c r="H16" s="44">
        <f t="shared" ref="H16:H28" si="38">ROUND((E16/D16),0)</f>
        <v>18024</v>
      </c>
      <c r="I16" s="44" t="e">
        <f>#REF!</f>
        <v>#REF!</v>
      </c>
      <c r="J16" s="44">
        <f t="shared" ref="J16:J28" si="39">S16</f>
        <v>0</v>
      </c>
      <c r="O16" s="46">
        <v>0</v>
      </c>
      <c r="P16" s="46">
        <f t="shared" ref="P16:Q28" si="40">O16/1.2</f>
        <v>0</v>
      </c>
      <c r="Q16" s="46">
        <v>655</v>
      </c>
      <c r="R16" s="47">
        <v>17000000</v>
      </c>
    </row>
    <row r="17" spans="1:24" s="46" customFormat="1" x14ac:dyDescent="0.25">
      <c r="A17" s="44">
        <f t="shared" si="32"/>
        <v>0</v>
      </c>
      <c r="B17" s="44">
        <f t="shared" si="33"/>
        <v>772</v>
      </c>
      <c r="C17" s="44">
        <f t="shared" ref="C17:C28" si="41">B17*1.2</f>
        <v>926.4</v>
      </c>
      <c r="D17" s="44">
        <f t="shared" si="34"/>
        <v>1111.6799999999998</v>
      </c>
      <c r="E17" s="45">
        <f t="shared" si="35"/>
        <v>20100000</v>
      </c>
      <c r="F17" s="44">
        <f t="shared" si="36"/>
        <v>26036</v>
      </c>
      <c r="G17" s="44">
        <f t="shared" si="37"/>
        <v>21697</v>
      </c>
      <c r="H17" s="44">
        <f t="shared" si="38"/>
        <v>18081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772</v>
      </c>
      <c r="R17" s="47">
        <v>20100000</v>
      </c>
    </row>
    <row r="18" spans="1:24" x14ac:dyDescent="0.25">
      <c r="A18" s="4">
        <f t="shared" si="32"/>
        <v>0</v>
      </c>
      <c r="B18" s="4">
        <f t="shared" si="33"/>
        <v>655</v>
      </c>
      <c r="C18" s="4">
        <f t="shared" si="41"/>
        <v>786</v>
      </c>
      <c r="D18" s="4">
        <f t="shared" si="34"/>
        <v>943.19999999999993</v>
      </c>
      <c r="E18" s="5">
        <f t="shared" si="35"/>
        <v>17100000</v>
      </c>
      <c r="F18" s="9">
        <f t="shared" si="36"/>
        <v>26107</v>
      </c>
      <c r="G18" s="9">
        <f t="shared" si="37"/>
        <v>21756</v>
      </c>
      <c r="H18" s="9">
        <f t="shared" si="38"/>
        <v>18130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655</v>
      </c>
      <c r="R18" s="2">
        <v>17100000</v>
      </c>
    </row>
    <row r="19" spans="1:24" x14ac:dyDescent="0.25">
      <c r="A19" s="4">
        <f t="shared" si="32"/>
        <v>0</v>
      </c>
      <c r="B19" s="4">
        <f t="shared" si="33"/>
        <v>724</v>
      </c>
      <c r="C19" s="4">
        <f t="shared" si="41"/>
        <v>868.8</v>
      </c>
      <c r="D19" s="4">
        <f t="shared" si="34"/>
        <v>1042.56</v>
      </c>
      <c r="E19" s="5">
        <f t="shared" si="35"/>
        <v>13500000</v>
      </c>
      <c r="F19" s="9">
        <f t="shared" si="36"/>
        <v>18646</v>
      </c>
      <c r="G19" s="9">
        <f t="shared" si="37"/>
        <v>15539</v>
      </c>
      <c r="H19" s="9">
        <f t="shared" si="38"/>
        <v>12949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724</v>
      </c>
      <c r="R19" s="2">
        <v>13500000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20500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18000</v>
      </c>
      <c r="X31" s="22"/>
    </row>
    <row r="32" spans="1:24" ht="15.75" x14ac:dyDescent="0.25">
      <c r="E32" t="s">
        <v>42</v>
      </c>
      <c r="F32" s="7">
        <v>58.97</v>
      </c>
      <c r="G32" s="6">
        <f>F32*10.764</f>
        <v>634.75307999999995</v>
      </c>
      <c r="H32" s="6"/>
      <c r="I32">
        <v>635</v>
      </c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F33" s="7">
        <v>8.3699999999999992</v>
      </c>
      <c r="G33" s="6">
        <f>F33*10.764</f>
        <v>90.094679999999983</v>
      </c>
      <c r="I33">
        <v>90</v>
      </c>
      <c r="S33" s="10"/>
      <c r="T33" s="10"/>
      <c r="U33" s="17" t="s">
        <v>17</v>
      </c>
      <c r="V33" s="23"/>
      <c r="W33" s="24">
        <f>X33-X34</f>
        <v>-2</v>
      </c>
      <c r="X33" s="25">
        <v>2024</v>
      </c>
    </row>
    <row r="34" spans="6:25" ht="15.75" x14ac:dyDescent="0.25">
      <c r="G34">
        <f>SUM(G32:G33)</f>
        <v>724.84775999999988</v>
      </c>
      <c r="I34">
        <f>SUM(I32:I33)</f>
        <v>725</v>
      </c>
      <c r="S34" s="10"/>
      <c r="T34" s="10"/>
      <c r="U34" s="17" t="s">
        <v>18</v>
      </c>
      <c r="V34" s="23"/>
      <c r="W34" s="24">
        <f>W35-W33</f>
        <v>62</v>
      </c>
      <c r="X34" s="40">
        <v>2026</v>
      </c>
      <c r="Y34" t="s">
        <v>41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-3</v>
      </c>
      <c r="X36" s="24"/>
    </row>
    <row r="37" spans="6:25" ht="15.75" x14ac:dyDescent="0.25">
      <c r="U37" s="17"/>
      <c r="V37" s="26"/>
      <c r="W37" s="27">
        <v>0</v>
      </c>
      <c r="X37" s="27"/>
    </row>
    <row r="38" spans="6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6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18000</v>
      </c>
      <c r="X40" s="22"/>
    </row>
    <row r="41" spans="6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20500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38</v>
      </c>
      <c r="V44" s="30"/>
      <c r="W44" s="25">
        <v>725</v>
      </c>
      <c r="X44" s="24"/>
    </row>
    <row r="45" spans="6:25" ht="15.75" x14ac:dyDescent="0.25">
      <c r="P45" s="13" t="s">
        <v>30</v>
      </c>
      <c r="S45" s="10"/>
      <c r="T45" s="11"/>
      <c r="U45" s="17" t="s">
        <v>24</v>
      </c>
      <c r="V45" s="31"/>
      <c r="W45" s="34">
        <f>W42*W44+X46</f>
        <v>14862500</v>
      </c>
      <c r="X45" s="32"/>
    </row>
    <row r="46" spans="6:25" ht="15.75" x14ac:dyDescent="0.25">
      <c r="S46" s="11"/>
      <c r="T46" s="10"/>
      <c r="U46" s="17" t="s">
        <v>25</v>
      </c>
      <c r="V46" s="23"/>
      <c r="W46" s="33">
        <f>W45*0.98</f>
        <v>14565250</v>
      </c>
      <c r="X46" s="34"/>
    </row>
    <row r="47" spans="6:25" ht="15.75" x14ac:dyDescent="0.25">
      <c r="S47" s="10"/>
      <c r="T47" s="10"/>
      <c r="U47" s="17" t="s">
        <v>26</v>
      </c>
      <c r="V47" s="23"/>
      <c r="W47" s="33">
        <f>W45*0.8</f>
        <v>11890000</v>
      </c>
      <c r="X47" s="33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27</v>
      </c>
      <c r="V49" s="37"/>
      <c r="W49" s="38">
        <f>W30*W44</f>
        <v>1812500</v>
      </c>
      <c r="X49" s="38"/>
    </row>
    <row r="50" spans="21:24" ht="15.75" x14ac:dyDescent="0.25">
      <c r="U50" s="17" t="s">
        <v>28</v>
      </c>
      <c r="V50" s="23"/>
      <c r="W50" s="35"/>
      <c r="X50" s="35"/>
    </row>
    <row r="51" spans="21:24" ht="15.75" x14ac:dyDescent="0.25">
      <c r="U51" s="39" t="s">
        <v>29</v>
      </c>
      <c r="V51" s="35"/>
      <c r="W51" s="33">
        <f>W45*0.025/12</f>
        <v>30963.541666666668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S13" sqref="S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1:V44"/>
  <sheetViews>
    <sheetView zoomScaleNormal="100" workbookViewId="0">
      <selection activeCell="V13" sqref="V13"/>
    </sheetView>
  </sheetViews>
  <sheetFormatPr defaultRowHeight="15" x14ac:dyDescent="0.25"/>
  <sheetData>
    <row r="11" spans="21:22" x14ac:dyDescent="0.25">
      <c r="U11">
        <v>60.4</v>
      </c>
    </row>
    <row r="12" spans="21:22" x14ac:dyDescent="0.25">
      <c r="U12">
        <v>11.4</v>
      </c>
    </row>
    <row r="13" spans="21:22" x14ac:dyDescent="0.25">
      <c r="U13">
        <f>SUM(U11:U12)</f>
        <v>71.8</v>
      </c>
      <c r="V13">
        <f>U13*10.764</f>
        <v>772.85519999999997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U13:V15"/>
  <sheetViews>
    <sheetView topLeftCell="A6" workbookViewId="0">
      <selection activeCell="V16" sqref="V16"/>
    </sheetView>
  </sheetViews>
  <sheetFormatPr defaultRowHeight="15" x14ac:dyDescent="0.25"/>
  <sheetData>
    <row r="13" spans="21:22" x14ac:dyDescent="0.25">
      <c r="U13">
        <v>61.32</v>
      </c>
    </row>
    <row r="14" spans="21:22" x14ac:dyDescent="0.25">
      <c r="U14">
        <v>10.47</v>
      </c>
    </row>
    <row r="15" spans="21:22" x14ac:dyDescent="0.25">
      <c r="U15">
        <f>SUM(U13:U14)</f>
        <v>71.790000000000006</v>
      </c>
      <c r="V15">
        <f>U15*10.764</f>
        <v>772.74756000000002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15"/>
  <sheetViews>
    <sheetView zoomScaleNormal="100" workbookViewId="0">
      <selection activeCell="T16" sqref="T16"/>
    </sheetView>
  </sheetViews>
  <sheetFormatPr defaultRowHeight="15" x14ac:dyDescent="0.25"/>
  <sheetData>
    <row r="2" spans="1:20" x14ac:dyDescent="0.25">
      <c r="A2" s="6"/>
    </row>
    <row r="13" spans="1:20" x14ac:dyDescent="0.25">
      <c r="S13">
        <v>60.4</v>
      </c>
    </row>
    <row r="14" spans="1:20" x14ac:dyDescent="0.25">
      <c r="S14">
        <v>11.4</v>
      </c>
    </row>
    <row r="15" spans="1:20" x14ac:dyDescent="0.25">
      <c r="S15">
        <f>SUM(S12:S14)</f>
        <v>71.8</v>
      </c>
      <c r="T15">
        <f>S15*10.764</f>
        <v>772.85519999999997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11" sqref="S1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8:Y8"/>
  <sheetViews>
    <sheetView topLeftCell="F1" zoomScaleNormal="100" workbookViewId="0">
      <selection activeCell="AA14" sqref="AA14"/>
    </sheetView>
  </sheetViews>
  <sheetFormatPr defaultRowHeight="15" x14ac:dyDescent="0.25"/>
  <sheetData>
    <row r="8" spans="24:25" x14ac:dyDescent="0.25">
      <c r="X8">
        <v>67.34</v>
      </c>
      <c r="Y8">
        <f>X8*10.764</f>
        <v>724.84775999999999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2024-11-18T07:15:38Z</dcterms:modified>
</cp:coreProperties>
</file>