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Ganesh Vitthal Bende\"/>
    </mc:Choice>
  </mc:AlternateContent>
  <xr:revisionPtr revIDLastSave="0" documentId="13_ncr:1_{069F135D-3E2D-4223-9E67-0435560A787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Sheet1" sheetId="47" r:id="rId7"/>
  </sheets>
  <calcPr calcId="191029"/>
</workbook>
</file>

<file path=xl/calcChain.xml><?xml version="1.0" encoding="utf-8"?>
<calcChain xmlns="http://schemas.openxmlformats.org/spreadsheetml/2006/main">
  <c r="U15" i="4" l="1"/>
  <c r="R15" i="4"/>
  <c r="T14" i="4"/>
  <c r="O14" i="4"/>
  <c r="T13" i="4"/>
  <c r="T12" i="4"/>
  <c r="O12" i="4"/>
  <c r="T11" i="4"/>
  <c r="O11" i="4"/>
  <c r="O10" i="4"/>
  <c r="T10" i="4"/>
  <c r="T4" i="4"/>
  <c r="T3" i="4"/>
  <c r="Q4" i="4"/>
  <c r="Q3" i="4"/>
  <c r="T8" i="4"/>
  <c r="P8" i="4"/>
  <c r="T2" i="4"/>
  <c r="O3" i="4"/>
  <c r="C6" i="23" l="1"/>
  <c r="H41" i="23"/>
  <c r="H38" i="23"/>
  <c r="H40" i="23"/>
  <c r="H39" i="23"/>
  <c r="D11" i="4"/>
  <c r="R4" i="4"/>
  <c r="O4" i="4"/>
  <c r="J16" i="23"/>
  <c r="J14" i="23"/>
  <c r="L6" i="23"/>
  <c r="B7" i="4"/>
  <c r="G4" i="4"/>
  <c r="G7" i="4"/>
  <c r="G9" i="4"/>
  <c r="G10" i="4"/>
  <c r="H3" i="4"/>
  <c r="H11" i="4"/>
  <c r="H2" i="4"/>
  <c r="G3" i="4"/>
  <c r="C3" i="4"/>
  <c r="C5" i="4"/>
  <c r="G5" i="4" s="1"/>
  <c r="C6" i="4"/>
  <c r="G6" i="4" s="1"/>
  <c r="C8" i="4"/>
  <c r="G8" i="4" s="1"/>
  <c r="C9" i="4"/>
  <c r="D9" i="4" s="1"/>
  <c r="H9" i="4" s="1"/>
  <c r="C10" i="4"/>
  <c r="C11" i="4"/>
  <c r="G11" i="4" s="1"/>
  <c r="C12" i="4"/>
  <c r="C13" i="4"/>
  <c r="C2" i="4"/>
  <c r="G2" i="4" s="1"/>
  <c r="P7" i="4"/>
  <c r="Q7" i="4" s="1"/>
  <c r="T7" i="4" s="1"/>
  <c r="T6" i="4"/>
  <c r="Q6" i="4"/>
  <c r="Q8" i="4"/>
  <c r="Q9" i="4"/>
  <c r="T5" i="4"/>
  <c r="O6" i="4"/>
  <c r="U5" i="4"/>
  <c r="R5" i="4"/>
  <c r="Q5" i="4"/>
  <c r="P5" i="4"/>
  <c r="O5" i="4"/>
  <c r="D23" i="23"/>
  <c r="U4" i="4"/>
  <c r="U3" i="4"/>
  <c r="R3" i="4"/>
  <c r="P2" i="4"/>
  <c r="Q2" i="4" s="1"/>
  <c r="R2" i="4" s="1"/>
  <c r="H6" i="23"/>
  <c r="D2" i="25"/>
  <c r="F5" i="4" l="1"/>
  <c r="C7" i="23"/>
  <c r="D8" i="4"/>
  <c r="H8" i="4" s="1"/>
  <c r="C24" i="23" l="1"/>
  <c r="C23" i="23"/>
  <c r="C17" i="4" l="1"/>
  <c r="G26" i="4"/>
  <c r="G34" i="4" s="1"/>
  <c r="R9" i="4"/>
  <c r="T9" i="4"/>
  <c r="C14" i="23" l="1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H4" i="4" s="1"/>
  <c r="D5" i="4"/>
  <c r="H5" i="4" s="1"/>
  <c r="D6" i="4"/>
  <c r="H6" i="4" s="1"/>
  <c r="D7" i="4"/>
  <c r="H7" i="4" s="1"/>
  <c r="D10" i="4"/>
  <c r="H10" i="4" s="1"/>
  <c r="D13" i="4"/>
  <c r="H13" i="4" s="1"/>
  <c r="G31" i="4"/>
  <c r="G32" i="4" s="1"/>
  <c r="C15" i="4"/>
  <c r="D15" i="4" s="1"/>
  <c r="H15" i="4" s="1"/>
  <c r="I15" i="4"/>
  <c r="C14" i="4"/>
  <c r="D14" i="4" s="1"/>
  <c r="H14" i="4" s="1"/>
  <c r="I14" i="4"/>
  <c r="I13" i="4"/>
  <c r="I12" i="4"/>
  <c r="J11" i="4"/>
  <c r="I11" i="4"/>
  <c r="J10" i="4"/>
  <c r="I10" i="4"/>
  <c r="J9" i="4"/>
  <c r="I9" i="4"/>
  <c r="H32" i="4" l="1"/>
  <c r="I31" i="4"/>
  <c r="G35" i="4"/>
  <c r="F2" i="4"/>
  <c r="F3" i="4"/>
  <c r="F4" i="4"/>
  <c r="F6" i="4"/>
  <c r="F7" i="4"/>
  <c r="F8" i="4"/>
  <c r="F9" i="4"/>
  <c r="F10" i="4"/>
  <c r="F11" i="4"/>
  <c r="F12" i="4"/>
  <c r="F13" i="4"/>
  <c r="F14" i="4"/>
  <c r="F15" i="4"/>
  <c r="G13" i="4"/>
  <c r="G14" i="4"/>
  <c r="G15" i="4"/>
  <c r="G36" i="4" l="1"/>
  <c r="I28" i="4"/>
  <c r="H34" i="4"/>
  <c r="C84" i="23" l="1"/>
  <c r="C8" i="23"/>
  <c r="C10" i="23" l="1"/>
  <c r="C11" i="23" s="1"/>
  <c r="C12" i="23" s="1"/>
  <c r="C13" i="23" s="1"/>
  <c r="C16" i="23" l="1"/>
  <c r="C19" i="23" s="1"/>
  <c r="C25" i="23" s="1"/>
  <c r="F32" i="23" l="1"/>
  <c r="J19" i="4"/>
  <c r="I19" i="4"/>
  <c r="E19" i="4"/>
  <c r="J18" i="4"/>
  <c r="I18" i="4"/>
  <c r="E18" i="4"/>
  <c r="J17" i="4"/>
  <c r="I17" i="4"/>
  <c r="J16" i="4"/>
  <c r="I16" i="4"/>
  <c r="H33" i="23" l="1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<sst xmlns="http://schemas.openxmlformats.org/spreadsheetml/2006/main" count="113" uniqueCount="87">
  <si>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</si>
  <si>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</si>
  <si>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</si>
  <si>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</si>
  <si>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</si>
  <si>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</si>
  <si>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</si>
  <si>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</si>
  <si>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</si>
  <si>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</si>
  <si>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</si>
  <si>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</si>
  <si>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</si>
  <si>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</si>
  <si>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</si>
  <si>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</si>
  <si>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</si>
  <si>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</si>
  <si>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</si>
  <si>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</si>
  <si>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</si>
  <si>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</si>
  <si>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</si>
  <si>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</si>
  <si>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</si>
  <si>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</si>
  <si>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</si>
  <si>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</si>
  <si>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</si>
  <si>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</si>
  <si>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</si>
  <si>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</si>
  <si>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</si>
  <si>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</si>
  <si>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</si>
  <si>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</si>
  <si>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</si>
  <si>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</si>
  <si>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</si>
  <si>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</si>
  <si>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</si>
  <si>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</si>
  <si>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</si>
  <si>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</si>
  <si>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</si>
  <si>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</si>
  <si>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</si>
  <si>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</si>
  <si>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</si>
  <si>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</si>
  <si>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</si>
  <si>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</si>
  <si>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</si>
  <si>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</si>
  <si>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</si>
  <si>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</si>
  <si>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</si>
  <si>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</si>
  <si>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</si>
  <si>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</si>
  <si>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</si>
  <si>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</si>
  <si>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</si>
  <si>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</si>
  <si>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</si>
  <si>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</si>
  <si>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</si>
  <si>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</si>
  <si>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</si>
  <si>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</si>
  <si>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</si>
  <si>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>SBI (RACPC Ghatkopar -West)</t>
  </si>
  <si>
    <t>say</t>
  </si>
  <si>
    <t xml:space="preserve">Measurment </t>
  </si>
  <si>
    <t>Lead No. 12391</t>
  </si>
  <si>
    <t>4th Flr</t>
  </si>
  <si>
    <t>SS</t>
  </si>
  <si>
    <t>Total</t>
  </si>
  <si>
    <t>page</t>
  </si>
  <si>
    <t>1 BHK</t>
  </si>
  <si>
    <t>Other area</t>
  </si>
  <si>
    <t>Built up area (20%)</t>
  </si>
  <si>
    <t>DB</t>
  </si>
  <si>
    <t>Tot</t>
  </si>
  <si>
    <t>Mr. Ganesh Vitthal Bende</t>
  </si>
  <si>
    <r>
      <t xml:space="preserve">SBI -RACPC Ghatkopar (West) - </t>
    </r>
    <r>
      <rPr>
        <b/>
        <sz val="11"/>
        <color theme="1"/>
        <rFont val="Calibri"/>
        <family val="2"/>
        <scheme val="minor"/>
      </rPr>
      <t>Ganesh Vitthal Bende -</t>
    </r>
    <r>
      <rPr>
        <sz val="11"/>
        <color theme="1"/>
        <rFont val="Calibri"/>
        <family val="2"/>
        <scheme val="minor"/>
      </rPr>
      <t xml:space="preserve"> Residential Flat No. 403, 4th Floor, Building No 4A, Haware's Nirmiti 1 to 7 CHSL , Plot No. 15, Sector 22, Village - Kamothe, Khandeshwar, 410209</t>
    </r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</si>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</sst>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4"/>
      <color theme="1"/>
      <name val="Source Sans Pro"/>
      <family val="2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0" fontId="4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0" fillId="0" borderId="10" xfId="0" applyBorder="1"/>
    <xf numFmtId="0" fontId="5" fillId="0" borderId="16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0" fillId="0" borderId="18" xfId="0" applyBorder="1"/>
    <xf numFmtId="0" fontId="5" fillId="0" borderId="16" xfId="0" applyFont="1" applyBorder="1" applyAlignment="1">
      <alignment horizontal="right" wrapText="1"/>
    </xf>
    <xf numFmtId="0" fontId="0" fillId="0" borderId="21" xfId="0" applyBorder="1"/>
    <xf numFmtId="0" fontId="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5" fillId="0" borderId="0" xfId="0" applyFont="1" applyAlignment="1">
      <alignment horizontal="right" wrapText="1"/>
    </xf>
    <xf numFmtId="43" fontId="0" fillId="0" borderId="0" xfId="1" applyFont="1" applyFill="1"/>
    <xf numFmtId="43" fontId="6" fillId="0" borderId="0" xfId="1" applyFont="1" applyFill="1"/>
    <xf numFmtId="43" fontId="6" fillId="0" borderId="8" xfId="1" applyFont="1" applyFill="1" applyBorder="1"/>
    <xf numFmtId="43" fontId="7" fillId="0" borderId="8" xfId="1" applyFont="1" applyFill="1" applyBorder="1"/>
    <xf numFmtId="0" fontId="6" fillId="0" borderId="0" xfId="0" applyFont="1"/>
    <xf numFmtId="164" fontId="0" fillId="0" borderId="0" xfId="1" applyNumberFormat="1" applyFont="1" applyFill="1"/>
    <xf numFmtId="1" fontId="1" fillId="0" borderId="0" xfId="0" applyNumberFormat="1" applyFont="1"/>
    <xf numFmtId="0" fontId="1" fillId="2" borderId="0" xfId="0" applyFont="1" applyFill="1"/>
    <xf numFmtId="2" fontId="1" fillId="2" borderId="0" xfId="0" applyNumberFormat="1" applyFont="1" applyFill="1"/>
    <xf numFmtId="2" fontId="0" fillId="0" borderId="0" xfId="0" applyNumberFormat="1"/>
    <xf numFmtId="43" fontId="3" fillId="0" borderId="0" xfId="1" applyFont="1" applyFill="1" applyBorder="1"/>
    <xf numFmtId="0" fontId="8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5" xfId="0" applyBorder="1"/>
    <xf numFmtId="43" fontId="1" fillId="0" borderId="0" xfId="1" applyFont="1" applyFill="1" applyBorder="1"/>
    <xf numFmtId="0" fontId="1" fillId="0" borderId="0" xfId="0" applyFont="1" applyAlignment="1">
      <alignment horizontal="right"/>
    </xf>
    <xf numFmtId="10" fontId="1" fillId="0" borderId="0" xfId="0" applyNumberFormat="1" applyFont="1"/>
    <xf numFmtId="165" fontId="1" fillId="0" borderId="0" xfId="1" applyNumberFormat="1" applyFont="1" applyFill="1" applyBorder="1"/>
    <xf numFmtId="164" fontId="1" fillId="0" borderId="0" xfId="1" applyNumberFormat="1" applyFont="1" applyFill="1" applyBorder="1"/>
    <xf numFmtId="43" fontId="0" fillId="0" borderId="0" xfId="0" applyNumberFormat="1"/>
    <xf numFmtId="3" fontId="1" fillId="0" borderId="0" xfId="0" applyNumberFormat="1" applyFont="1"/>
    <xf numFmtId="3" fontId="4" fillId="0" borderId="0" xfId="0" applyNumberFormat="1" applyFont="1"/>
    <xf numFmtId="164" fontId="1" fillId="0" borderId="0" xfId="0" applyNumberFormat="1" applyFont="1"/>
    <xf numFmtId="43" fontId="1" fillId="0" borderId="0" xfId="0" applyNumberFormat="1" applyFont="1"/>
    <xf numFmtId="43" fontId="8" fillId="0" borderId="8" xfId="1" applyFont="1" applyFill="1" applyBorder="1"/>
    <xf numFmtId="1" fontId="0" fillId="0" borderId="0" xfId="0" applyNumberFormat="1"/>
    <xf numFmtId="0" fontId="3" fillId="0" borderId="0" xfId="0" applyFont="1"/>
    <xf numFmtId="0" fontId="0" fillId="0" borderId="7" xfId="0" applyBorder="1"/>
    <xf numFmtId="43" fontId="0" fillId="0" borderId="7" xfId="0" applyNumberFormat="1" applyBorder="1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2" borderId="0" xfId="0" applyFill="1"/>
    <xf numFmtId="0" fontId="0" fillId="0" borderId="4" xfId="0" applyBorder="1" applyAlignment="1">
      <alignment wrapText="1"/>
    </xf>
    <xf numFmtId="9" fontId="3" fillId="0" borderId="0" xfId="0" applyNumberFormat="1" applyFont="1"/>
    <xf numFmtId="0" fontId="0" fillId="0" borderId="6" xfId="0" applyBorder="1"/>
    <xf numFmtId="9" fontId="0" fillId="0" borderId="0" xfId="0" applyNumberFormat="1"/>
    <xf numFmtId="0" fontId="9" fillId="0" borderId="0" xfId="0" applyFont="1"/>
    <xf numFmtId="0" fontId="1" fillId="0" borderId="4" xfId="0" applyFont="1" applyBorder="1"/>
    <xf numFmtId="0" fontId="5" fillId="0" borderId="13" xfId="0" applyFont="1" applyBorder="1" applyAlignment="1">
      <alignment wrapText="1"/>
    </xf>
    <xf numFmtId="0" fontId="5" fillId="0" borderId="9" xfId="0" applyFont="1" applyBorder="1"/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wrapText="1"/>
    </xf>
    <xf numFmtId="0" fontId="1" fillId="0" borderId="18" xfId="0" applyFont="1" applyBorder="1"/>
    <xf numFmtId="0" fontId="1" fillId="0" borderId="19" xfId="0" applyFont="1" applyBorder="1"/>
    <xf numFmtId="43" fontId="0" fillId="0" borderId="8" xfId="1" applyFont="1" applyFill="1" applyBorder="1"/>
    <xf numFmtId="0" fontId="5" fillId="0" borderId="12" xfId="0" applyFont="1" applyBorder="1" applyAlignment="1">
      <alignment horizont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20" xfId="0" applyBorder="1"/>
    <xf numFmtId="43" fontId="0" fillId="0" borderId="8" xfId="0" applyNumberFormat="1" applyBorder="1"/>
    <xf numFmtId="0" fontId="0" fillId="0" borderId="19" xfId="0" applyBorder="1"/>
    <xf numFmtId="9" fontId="0" fillId="0" borderId="8" xfId="1" applyNumberFormat="1" applyFont="1" applyFill="1" applyBorder="1"/>
    <xf numFmtId="9" fontId="0" fillId="0" borderId="8" xfId="0" applyNumberForma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43" fontId="0" fillId="0" borderId="0" xfId="1" applyFont="1" applyFill="1" applyBorder="1"/>
    <xf numFmtId="0" fontId="1" fillId="0" borderId="8" xfId="0" applyFont="1" applyBorder="1"/>
    <xf numFmtId="0" fontId="1" fillId="0" borderId="8" xfId="1" applyNumberFormat="1" applyFont="1" applyFill="1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0" borderId="8" xfId="0" applyNumberFormat="1" applyBorder="1"/>
    <xf numFmtId="43" fontId="1" fillId="0" borderId="8" xfId="1" applyFont="1" applyFill="1" applyBorder="1"/>
    <xf numFmtId="43" fontId="1" fillId="0" borderId="8" xfId="0" applyNumberFormat="1" applyFont="1" applyBorder="1"/>
    <xf numFmtId="0" fontId="6" fillId="0" borderId="4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/>
    <xf numFmtId="0" fontId="4" fillId="3" borderId="0" xfId="0" applyFont="1" applyFill="1"/>
    <xf numFmtId="43" fontId="0" fillId="3" borderId="0" xfId="1" applyFont="1" applyFill="1"/>
    <xf numFmtId="0" fontId="0" fillId="0" borderId="0" xfId="0" applyFont="1" applyAlignment="1">
      <alignment wrapText="1"/>
    </xf>
    <xf numFmtId="0" fontId="0" fillId="0" borderId="0" xfId="0" applyFont="1"/>
    <xf numFmtId="4" fontId="0" fillId="0" borderId="0" xfId="0" applyNumberFormat="1" applyFont="1"/>
    <xf numFmtId="1" fontId="0" fillId="0" borderId="0" xfId="0" applyNumberFormat="1" applyFont="1"/>
    <xf numFmtId="4" fontId="0" fillId="2" borderId="0" xfId="0" applyNumberFormat="1" applyFont="1" applyFill="1"/>
    <xf numFmtId="0" fontId="0" fillId="2" borderId="0" xfId="0" applyFont="1" applyFill="1"/>
    <xf numFmtId="0" fontId="0" fillId="3" borderId="0" xfId="0" applyFont="1" applyFill="1"/>
    <xf numFmtId="4" fontId="0" fillId="3" borderId="0" xfId="0" applyNumberFormat="1" applyFont="1" applyFill="1"/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43" fontId="1" fillId="0" borderId="0" xfId="1" applyFont="1" applyFill="1" applyAlignment="1"/>
    <xf numFmtId="3" fontId="0" fillId="3" borderId="0" xfId="0" applyNumberFormat="1" applyFont="1" applyFill="1"/>
    <xf numFmtId="43" fontId="12" fillId="0" borderId="0" xfId="1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21</xdr:col>
      <xdr:colOff>277965</xdr:colOff>
      <xdr:row>59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E4871-BC5D-4794-C0F0-6F77E993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12469965" cy="7078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315560</xdr:colOff>
      <xdr:row>47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3A252-AE1B-EB49-4B56-1A5EBCE5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581000"/>
          <a:ext cx="8849960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14</xdr:col>
      <xdr:colOff>229823</xdr:colOff>
      <xdr:row>92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87CC0-9D68-FFF9-3E6F-5A372054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0"/>
          <a:ext cx="8764223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248876</xdr:colOff>
      <xdr:row>137</xdr:row>
      <xdr:rowOff>163091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E9BEE3-1C65-F51D-3A41-5B46BC68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107000"/>
          <a:ext cx="8783276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248876</xdr:colOff>
      <xdr:row>176</xdr:row>
      <xdr:rowOff>96220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E8EFD0-4A45-7D63-F543-F87EF3BE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2870000"/>
          <a:ext cx="8783276" cy="6954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14</xdr:col>
      <xdr:colOff>239349</xdr:colOff>
      <xdr:row>222</xdr:row>
      <xdr:rowOff>144065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EAA563-CBC9-3C4D-4D77-64835F1E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0109000"/>
          <a:ext cx="8773749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163139</xdr:colOff>
      <xdr:row>268</xdr:row>
      <xdr:rowOff>20196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4ACF30-E283-4D43-AE6D-D05003091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9062500"/>
          <a:ext cx="8697539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14</xdr:col>
      <xdr:colOff>286981</xdr:colOff>
      <xdr:row>312</xdr:row>
      <xdr:rowOff>182144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321EFD-B36C-2B53-B700-696A0C51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7444500"/>
          <a:ext cx="8821381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14</xdr:col>
      <xdr:colOff>163139</xdr:colOff>
      <xdr:row>360</xdr:row>
      <xdr:rowOff>105960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2BFC4F-358B-ECED-E374-888B22F7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6398000"/>
          <a:ext cx="8697539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14</xdr:col>
      <xdr:colOff>258402</xdr:colOff>
      <xdr:row>405</xdr:row>
      <xdr:rowOff>58275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72DF05-AE2C-B76D-F328-84B8B424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5351500"/>
          <a:ext cx="8792802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14</xdr:col>
      <xdr:colOff>496560</xdr:colOff>
      <xdr:row>448</xdr:row>
      <xdr:rowOff>124932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F2E0C9-33A9-0206-CABF-23F40215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3733500"/>
          <a:ext cx="9030960" cy="7935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14</xdr:col>
      <xdr:colOff>306034</xdr:colOff>
      <xdr:row>495</xdr:row>
      <xdr:rowOff>39302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EBC9945-D15D-E5AA-79B9-EE7C517CD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61925000"/>
          <a:ext cx="8840434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14</xdr:col>
      <xdr:colOff>239349</xdr:colOff>
      <xdr:row>537</xdr:row>
      <xdr:rowOff>124879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CF75313-9D79-D1C2-8BC9-894E91F3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71069000"/>
          <a:ext cx="8773749" cy="75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14</xdr:col>
      <xdr:colOff>229823</xdr:colOff>
      <xdr:row>583</xdr:row>
      <xdr:rowOff>144065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119A7FF-AFFA-A2BF-C41B-29A14B770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8879500"/>
          <a:ext cx="8764223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14</xdr:col>
      <xdr:colOff>125033</xdr:colOff>
      <xdr:row>630</xdr:row>
      <xdr:rowOff>48802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E133BB-1CF1-5E5C-D7BE-C9401216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1633000"/>
          <a:ext cx="8659433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13</xdr:col>
      <xdr:colOff>572686</xdr:colOff>
      <xdr:row>677</xdr:row>
      <xdr:rowOff>29802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F6DE412-B980-6BAE-2DF0-D7803510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0205500"/>
          <a:ext cx="8497486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13</xdr:col>
      <xdr:colOff>458370</xdr:colOff>
      <xdr:row>142</xdr:row>
      <xdr:rowOff>48669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288C8D-75C9-7EF0-18BA-4C19590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383170" cy="747816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169</xdr:row>
      <xdr:rowOff>28575</xdr:rowOff>
    </xdr:from>
    <xdr:to>
      <xdr:col>10</xdr:col>
      <xdr:colOff>514350</xdr:colOff>
      <xdr:row>171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392111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2A5195-9215-FCCB-9658-2465E3579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364911" cy="73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17</xdr:col>
      <xdr:colOff>268184</xdr:colOff>
      <xdr:row>57</xdr:row>
      <xdr:rowOff>162373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1D574-270A-8864-44EA-6BAB5E22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10500"/>
          <a:ext cx="10631384" cy="3210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16</xdr:col>
      <xdr:colOff>504825</xdr:colOff>
      <xdr:row>92</xdr:row>
      <xdr:rowOff>58009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B18A33-F6C9-98CB-0226-B4B4E9E9B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430000"/>
          <a:ext cx="10258425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133350</xdr:rowOff>
    </xdr:from>
    <xdr:to>
      <xdr:col>14</xdr:col>
      <xdr:colOff>29770</xdr:colOff>
      <xdr:row>189</xdr:row>
      <xdr:rowOff>153493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A68536-08ED-D4AF-C2C4-03BF2D357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27350"/>
          <a:ext cx="8564170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D17" sqref="D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3"/>
      <c r="H1" s="13"/>
    </row>
    <row r="2" spans="2:17" ht="15.75" thickBot="1" x14ac:dyDescent="0.3">
      <c r="D2">
        <f>46900*0.1</f>
        <v>4690</v>
      </c>
      <c r="E2" s="43">
        <f>C3+D2</f>
        <v>101690</v>
      </c>
      <c r="G2" s="99" t="s">
        <v>44</v>
      </c>
      <c r="H2" s="100"/>
    </row>
    <row r="3" spans="2:17" ht="15.75" thickBot="1" x14ac:dyDescent="0.3">
      <c r="B3" s="5" t="s">
        <v>34</v>
      </c>
      <c r="C3" s="73">
        <v>97000</v>
      </c>
      <c r="D3" s="5"/>
      <c r="E3" s="5"/>
      <c r="F3" s="5"/>
      <c r="G3" s="69" t="s">
        <v>45</v>
      </c>
      <c r="H3" s="74" t="s">
        <v>46</v>
      </c>
      <c r="I3" s="75"/>
      <c r="K3" s="65" t="s">
        <v>47</v>
      </c>
      <c r="L3" s="76"/>
      <c r="N3" s="66" t="s">
        <v>48</v>
      </c>
      <c r="O3" s="77"/>
      <c r="P3" s="77"/>
      <c r="Q3" s="14"/>
    </row>
    <row r="4" spans="2:17" ht="27" thickBot="1" x14ac:dyDescent="0.3">
      <c r="B4" s="5" t="s">
        <v>35</v>
      </c>
      <c r="C4" s="73">
        <v>0</v>
      </c>
      <c r="D4" s="5"/>
      <c r="E4" s="5"/>
      <c r="F4" s="5"/>
      <c r="G4" s="15">
        <v>1</v>
      </c>
      <c r="H4" s="16">
        <v>0</v>
      </c>
      <c r="I4" s="17">
        <v>100</v>
      </c>
      <c r="K4" s="67" t="s">
        <v>25</v>
      </c>
      <c r="L4" s="68" t="s">
        <v>26</v>
      </c>
      <c r="N4" s="69" t="s">
        <v>45</v>
      </c>
      <c r="O4" s="70" t="s">
        <v>46</v>
      </c>
      <c r="P4" s="78"/>
    </row>
    <row r="5" spans="2:17" ht="15.75" thickBot="1" x14ac:dyDescent="0.3">
      <c r="B5" s="5" t="s">
        <v>49</v>
      </c>
      <c r="C5" s="96">
        <f>C3+C4</f>
        <v>97000</v>
      </c>
      <c r="D5" s="87" t="s">
        <v>36</v>
      </c>
      <c r="E5" s="97">
        <f>ROUND(C5/10.764,0)</f>
        <v>9012</v>
      </c>
      <c r="F5" s="5" t="s">
        <v>37</v>
      </c>
      <c r="G5" s="15">
        <v>2</v>
      </c>
      <c r="H5" s="16">
        <v>0</v>
      </c>
      <c r="I5" s="17">
        <v>100</v>
      </c>
      <c r="K5" s="17">
        <v>2554.8123374210331</v>
      </c>
      <c r="L5" s="80">
        <v>2248.2348569305091</v>
      </c>
      <c r="N5" s="15">
        <v>1</v>
      </c>
      <c r="O5" s="18">
        <v>0</v>
      </c>
      <c r="P5" s="17">
        <v>100</v>
      </c>
    </row>
    <row r="6" spans="2:17" ht="15.75" thickBot="1" x14ac:dyDescent="0.3">
      <c r="B6" s="5" t="s">
        <v>50</v>
      </c>
      <c r="C6" s="73">
        <v>33100</v>
      </c>
      <c r="D6" s="5"/>
      <c r="E6" s="5"/>
      <c r="F6" s="5"/>
      <c r="G6" s="15">
        <v>3</v>
      </c>
      <c r="H6" s="16">
        <v>5</v>
      </c>
      <c r="I6" s="17">
        <v>95</v>
      </c>
      <c r="K6" s="71" t="s">
        <v>2</v>
      </c>
      <c r="L6" s="72" t="s">
        <v>27</v>
      </c>
      <c r="N6" s="15">
        <v>2</v>
      </c>
      <c r="O6" s="18">
        <v>0</v>
      </c>
      <c r="P6" s="17">
        <v>100</v>
      </c>
    </row>
    <row r="7" spans="2:17" ht="15.75" thickBot="1" x14ac:dyDescent="0.3">
      <c r="B7" s="5" t="s">
        <v>51</v>
      </c>
      <c r="C7" s="73">
        <f>C5-C6</f>
        <v>63900</v>
      </c>
      <c r="D7" s="5"/>
      <c r="E7" s="5"/>
      <c r="F7" s="5"/>
      <c r="G7" s="15">
        <v>4</v>
      </c>
      <c r="H7" s="16">
        <v>5</v>
      </c>
      <c r="I7" s="17">
        <v>95</v>
      </c>
      <c r="K7" s="17" t="s">
        <v>29</v>
      </c>
      <c r="L7" s="80" t="s">
        <v>30</v>
      </c>
      <c r="N7" s="15">
        <v>3</v>
      </c>
      <c r="O7" s="18">
        <v>5</v>
      </c>
      <c r="P7" s="17">
        <v>95</v>
      </c>
    </row>
    <row r="8" spans="2:17" ht="15.75" thickBot="1" x14ac:dyDescent="0.3">
      <c r="B8" s="5" t="s">
        <v>52</v>
      </c>
      <c r="C8" s="81">
        <v>0.1</v>
      </c>
      <c r="D8" s="82">
        <f>1-C8</f>
        <v>0.9</v>
      </c>
      <c r="E8" s="5"/>
      <c r="F8" s="5"/>
      <c r="G8" s="15">
        <v>5</v>
      </c>
      <c r="H8" s="16">
        <v>5</v>
      </c>
      <c r="I8" s="17">
        <v>95</v>
      </c>
      <c r="K8" s="17"/>
      <c r="L8" s="80"/>
      <c r="N8" s="15">
        <v>4</v>
      </c>
      <c r="O8" s="18">
        <v>5</v>
      </c>
      <c r="P8" s="17">
        <v>95</v>
      </c>
    </row>
    <row r="9" spans="2:17" ht="15.75" thickBot="1" x14ac:dyDescent="0.3">
      <c r="B9" s="10" t="s">
        <v>53</v>
      </c>
      <c r="D9" s="73">
        <f>ROUND(C7*D8,0)</f>
        <v>57510</v>
      </c>
      <c r="E9" s="5"/>
      <c r="F9" s="5"/>
      <c r="G9" s="15">
        <v>6</v>
      </c>
      <c r="H9" s="16">
        <v>6</v>
      </c>
      <c r="I9" s="17">
        <v>94</v>
      </c>
      <c r="K9" s="83" t="s">
        <v>28</v>
      </c>
      <c r="L9" s="84">
        <v>0.05</v>
      </c>
      <c r="N9" s="15">
        <v>5</v>
      </c>
      <c r="O9" s="18">
        <v>5</v>
      </c>
      <c r="P9" s="17">
        <v>95</v>
      </c>
    </row>
    <row r="10" spans="2:17" ht="15.75" thickBot="1" x14ac:dyDescent="0.3">
      <c r="B10" s="5" t="s">
        <v>54</v>
      </c>
      <c r="C10" s="96">
        <f>C6+D9</f>
        <v>90610</v>
      </c>
      <c r="D10" s="87" t="s">
        <v>36</v>
      </c>
      <c r="E10" s="97">
        <f>ROUND(C10/10.764,0)</f>
        <v>8418</v>
      </c>
      <c r="F10" s="5" t="s">
        <v>37</v>
      </c>
      <c r="G10" s="15">
        <v>7</v>
      </c>
      <c r="H10" s="16">
        <v>7</v>
      </c>
      <c r="I10" s="17">
        <v>93</v>
      </c>
      <c r="K10" s="85" t="s">
        <v>31</v>
      </c>
      <c r="L10" s="84">
        <v>0.1</v>
      </c>
      <c r="N10" s="15">
        <v>6</v>
      </c>
      <c r="O10" s="18">
        <v>6.5</v>
      </c>
      <c r="P10" s="17">
        <f t="shared" ref="P10:P63" si="0">P9-1.5</f>
        <v>93.5</v>
      </c>
    </row>
    <row r="11" spans="2:17" ht="15.75" thickBot="1" x14ac:dyDescent="0.3">
      <c r="C11" s="86"/>
      <c r="G11" s="15">
        <v>8</v>
      </c>
      <c r="H11" s="16">
        <v>8</v>
      </c>
      <c r="I11" s="17">
        <v>92</v>
      </c>
      <c r="K11" s="17" t="s">
        <v>32</v>
      </c>
      <c r="L11" s="84">
        <v>0.15</v>
      </c>
      <c r="N11" s="15">
        <v>7</v>
      </c>
      <c r="O11" s="18">
        <v>8</v>
      </c>
      <c r="P11" s="17">
        <f t="shared" si="0"/>
        <v>92</v>
      </c>
    </row>
    <row r="12" spans="2:17" ht="15.75" thickBot="1" x14ac:dyDescent="0.3">
      <c r="B12" s="87" t="s">
        <v>38</v>
      </c>
      <c r="C12" s="88">
        <v>2024</v>
      </c>
      <c r="E12" s="43"/>
      <c r="G12" s="15">
        <v>9</v>
      </c>
      <c r="H12" s="16">
        <v>9</v>
      </c>
      <c r="I12" s="17">
        <v>91</v>
      </c>
      <c r="K12" s="19" t="s">
        <v>33</v>
      </c>
      <c r="L12" s="89">
        <v>0.2</v>
      </c>
      <c r="N12" s="15">
        <v>8</v>
      </c>
      <c r="O12" s="18">
        <v>9.5</v>
      </c>
      <c r="P12" s="17">
        <f t="shared" si="0"/>
        <v>90.5</v>
      </c>
    </row>
    <row r="13" spans="2:17" ht="15.75" thickBot="1" x14ac:dyDescent="0.3">
      <c r="B13" s="87" t="s">
        <v>39</v>
      </c>
      <c r="C13" s="88">
        <v>2014</v>
      </c>
      <c r="D13" s="43"/>
      <c r="G13" s="15">
        <v>10</v>
      </c>
      <c r="H13" s="16">
        <v>10</v>
      </c>
      <c r="I13" s="17">
        <v>90</v>
      </c>
      <c r="K13" s="90"/>
      <c r="L13" s="91"/>
      <c r="N13" s="15">
        <v>9</v>
      </c>
      <c r="O13" s="18">
        <v>11</v>
      </c>
      <c r="P13" s="17">
        <f t="shared" si="0"/>
        <v>89</v>
      </c>
    </row>
    <row r="14" spans="2:17" ht="15.75" thickBot="1" x14ac:dyDescent="0.3">
      <c r="B14" s="87" t="s">
        <v>40</v>
      </c>
      <c r="C14" s="88">
        <f>C12-C13</f>
        <v>10</v>
      </c>
      <c r="G14" s="15">
        <v>11</v>
      </c>
      <c r="H14" s="16">
        <v>11</v>
      </c>
      <c r="I14" s="17">
        <v>89</v>
      </c>
      <c r="K14" s="92"/>
      <c r="L14" s="93"/>
      <c r="N14" s="15">
        <v>10</v>
      </c>
      <c r="O14" s="18">
        <v>12.5</v>
      </c>
      <c r="P14" s="17">
        <f t="shared" si="0"/>
        <v>87.5</v>
      </c>
    </row>
    <row r="15" spans="2:17" ht="17.25" thickBot="1" x14ac:dyDescent="0.35">
      <c r="B15" s="94" t="s">
        <v>55</v>
      </c>
      <c r="C15" s="87">
        <f>60-C14</f>
        <v>50</v>
      </c>
      <c r="G15" s="15">
        <v>12</v>
      </c>
      <c r="H15" s="16">
        <v>12</v>
      </c>
      <c r="I15" s="17">
        <v>88</v>
      </c>
      <c r="N15" s="15">
        <v>11</v>
      </c>
      <c r="O15" s="18">
        <v>14</v>
      </c>
      <c r="P15" s="17">
        <f t="shared" si="0"/>
        <v>86</v>
      </c>
    </row>
    <row r="16" spans="2:17" ht="15.75" thickBot="1" x14ac:dyDescent="0.3">
      <c r="E16" s="43"/>
      <c r="G16" s="15">
        <v>13</v>
      </c>
      <c r="H16" s="16">
        <v>13</v>
      </c>
      <c r="I16" s="17">
        <v>87</v>
      </c>
      <c r="J16" s="43"/>
      <c r="N16" s="15">
        <v>12</v>
      </c>
      <c r="O16" s="18">
        <v>15.5</v>
      </c>
      <c r="P16" s="17">
        <f t="shared" si="0"/>
        <v>84.5</v>
      </c>
    </row>
    <row r="17" spans="1:16" ht="15.75" thickBot="1" x14ac:dyDescent="0.3">
      <c r="C17" s="43"/>
      <c r="G17" s="15">
        <v>14</v>
      </c>
      <c r="H17" s="16">
        <v>14</v>
      </c>
      <c r="I17" s="17">
        <v>86</v>
      </c>
      <c r="K17" s="43"/>
      <c r="L17" s="43"/>
      <c r="N17" s="15">
        <v>13</v>
      </c>
      <c r="O17" s="18">
        <v>17</v>
      </c>
      <c r="P17" s="17">
        <f t="shared" si="0"/>
        <v>83</v>
      </c>
    </row>
    <row r="18" spans="1:16" ht="15.75" thickBot="1" x14ac:dyDescent="0.3">
      <c r="G18" s="15">
        <v>15</v>
      </c>
      <c r="H18" s="16">
        <v>15</v>
      </c>
      <c r="I18" s="17">
        <v>85</v>
      </c>
      <c r="J18" s="43"/>
      <c r="L18" s="43"/>
      <c r="N18" s="15">
        <v>14</v>
      </c>
      <c r="O18" s="18">
        <v>18.5</v>
      </c>
      <c r="P18" s="17">
        <f t="shared" si="0"/>
        <v>81.5</v>
      </c>
    </row>
    <row r="19" spans="1:16" ht="15.75" thickBot="1" x14ac:dyDescent="0.3">
      <c r="B19" s="5"/>
      <c r="C19" s="73"/>
      <c r="D19" s="5"/>
      <c r="E19" s="5"/>
      <c r="F19" s="5"/>
      <c r="G19" s="15">
        <v>16</v>
      </c>
      <c r="H19" s="16">
        <v>16</v>
      </c>
      <c r="I19" s="17">
        <v>84</v>
      </c>
      <c r="N19" s="15">
        <v>15</v>
      </c>
      <c r="O19" s="18">
        <v>20</v>
      </c>
      <c r="P19" s="17">
        <f t="shared" si="0"/>
        <v>80</v>
      </c>
    </row>
    <row r="20" spans="1:16" ht="15.75" thickBot="1" x14ac:dyDescent="0.3">
      <c r="B20" s="5"/>
      <c r="C20" s="73"/>
      <c r="D20" s="5"/>
      <c r="E20" s="5"/>
      <c r="F20" s="5"/>
      <c r="G20" s="15">
        <v>17</v>
      </c>
      <c r="H20" s="16">
        <v>17</v>
      </c>
      <c r="I20" s="17">
        <v>83</v>
      </c>
      <c r="N20" s="15">
        <v>16</v>
      </c>
      <c r="O20" s="18">
        <v>21.5</v>
      </c>
      <c r="P20" s="17">
        <f t="shared" si="0"/>
        <v>78.5</v>
      </c>
    </row>
    <row r="21" spans="1:16" ht="15.75" thickBot="1" x14ac:dyDescent="0.3">
      <c r="B21" s="5"/>
      <c r="C21" s="73"/>
      <c r="D21" s="5"/>
      <c r="E21" s="79"/>
      <c r="F21" s="5"/>
      <c r="G21" s="15">
        <v>18</v>
      </c>
      <c r="H21" s="16">
        <v>18</v>
      </c>
      <c r="I21" s="17">
        <v>82</v>
      </c>
      <c r="N21" s="15">
        <v>17</v>
      </c>
      <c r="O21" s="18">
        <v>23</v>
      </c>
      <c r="P21" s="17">
        <f t="shared" si="0"/>
        <v>77</v>
      </c>
    </row>
    <row r="22" spans="1:16" ht="15.75" thickBot="1" x14ac:dyDescent="0.3">
      <c r="B22" s="5"/>
      <c r="C22" s="73"/>
      <c r="D22" s="5"/>
      <c r="E22" s="5"/>
      <c r="F22" s="5"/>
      <c r="G22" s="15">
        <v>19</v>
      </c>
      <c r="H22" s="16">
        <v>19</v>
      </c>
      <c r="I22" s="17">
        <v>81</v>
      </c>
      <c r="N22" s="15">
        <v>18</v>
      </c>
      <c r="O22" s="18">
        <v>24.5</v>
      </c>
      <c r="P22" s="17">
        <f t="shared" si="0"/>
        <v>75.5</v>
      </c>
    </row>
    <row r="23" spans="1:16" ht="15.75" thickBot="1" x14ac:dyDescent="0.3">
      <c r="B23" s="5"/>
      <c r="C23" s="73"/>
      <c r="D23" s="5"/>
      <c r="E23" s="5"/>
      <c r="F23" s="5"/>
      <c r="G23" s="15">
        <v>20</v>
      </c>
      <c r="H23" s="16">
        <v>20</v>
      </c>
      <c r="I23" s="17">
        <v>80</v>
      </c>
      <c r="N23" s="15">
        <v>19</v>
      </c>
      <c r="O23" s="18">
        <v>26</v>
      </c>
      <c r="P23" s="17">
        <f t="shared" si="0"/>
        <v>74</v>
      </c>
    </row>
    <row r="24" spans="1:16" ht="15.75" thickBot="1" x14ac:dyDescent="0.3">
      <c r="B24" s="10"/>
      <c r="C24" s="73"/>
      <c r="D24" s="5"/>
      <c r="E24" s="5"/>
      <c r="F24" s="5"/>
      <c r="G24" s="15">
        <v>21</v>
      </c>
      <c r="H24" s="16">
        <v>21</v>
      </c>
      <c r="I24" s="17">
        <v>79</v>
      </c>
      <c r="N24" s="15">
        <v>20</v>
      </c>
      <c r="O24" s="18">
        <v>27.5</v>
      </c>
      <c r="P24" s="17">
        <f t="shared" si="0"/>
        <v>72.5</v>
      </c>
    </row>
    <row r="25" spans="1:16" ht="15.75" thickBot="1" x14ac:dyDescent="0.3">
      <c r="B25" s="5"/>
      <c r="C25" s="73"/>
      <c r="D25" s="5"/>
      <c r="E25" s="79"/>
      <c r="F25" s="5"/>
      <c r="G25" s="15">
        <v>22</v>
      </c>
      <c r="H25" s="16">
        <v>22</v>
      </c>
      <c r="I25" s="17">
        <v>78</v>
      </c>
      <c r="N25" s="15">
        <v>21</v>
      </c>
      <c r="O25" s="18">
        <v>29</v>
      </c>
      <c r="P25" s="17">
        <f t="shared" si="0"/>
        <v>71</v>
      </c>
    </row>
    <row r="26" spans="1:16" ht="15.75" thickBot="1" x14ac:dyDescent="0.3">
      <c r="G26" s="15">
        <v>23</v>
      </c>
      <c r="H26" s="16">
        <v>23</v>
      </c>
      <c r="I26" s="17">
        <v>77</v>
      </c>
      <c r="N26" s="15">
        <v>22</v>
      </c>
      <c r="O26" s="18">
        <v>30.5</v>
      </c>
      <c r="P26" s="17">
        <f t="shared" si="0"/>
        <v>69.5</v>
      </c>
    </row>
    <row r="27" spans="1:16" ht="15.75" thickBot="1" x14ac:dyDescent="0.3">
      <c r="G27" s="15">
        <v>24</v>
      </c>
      <c r="H27" s="16">
        <v>24</v>
      </c>
      <c r="I27" s="17">
        <v>76</v>
      </c>
      <c r="N27" s="15">
        <v>23</v>
      </c>
      <c r="O27" s="18">
        <v>32</v>
      </c>
      <c r="P27" s="17">
        <f t="shared" si="0"/>
        <v>68</v>
      </c>
    </row>
    <row r="28" spans="1:16" ht="15.75" thickBot="1" x14ac:dyDescent="0.3">
      <c r="G28" s="15">
        <v>25</v>
      </c>
      <c r="H28" s="16">
        <v>25</v>
      </c>
      <c r="I28" s="17">
        <v>75</v>
      </c>
      <c r="N28" s="15">
        <v>24</v>
      </c>
      <c r="O28" s="18">
        <v>33.5</v>
      </c>
      <c r="P28" s="17">
        <f t="shared" si="0"/>
        <v>66.5</v>
      </c>
    </row>
    <row r="29" spans="1:16" ht="15.75" thickBot="1" x14ac:dyDescent="0.3">
      <c r="G29" s="15">
        <v>26</v>
      </c>
      <c r="H29" s="16">
        <v>26</v>
      </c>
      <c r="I29" s="17">
        <v>74</v>
      </c>
      <c r="N29" s="15">
        <v>25</v>
      </c>
      <c r="O29" s="18">
        <v>35</v>
      </c>
      <c r="P29" s="17">
        <f t="shared" si="0"/>
        <v>65</v>
      </c>
    </row>
    <row r="30" spans="1:16" ht="15.75" thickBot="1" x14ac:dyDescent="0.3">
      <c r="G30" s="15">
        <v>27</v>
      </c>
      <c r="H30" s="16">
        <v>27</v>
      </c>
      <c r="I30" s="17">
        <v>73</v>
      </c>
      <c r="N30" s="15">
        <v>26</v>
      </c>
      <c r="O30" s="18">
        <v>36.5</v>
      </c>
      <c r="P30" s="17">
        <f t="shared" si="0"/>
        <v>63.5</v>
      </c>
    </row>
    <row r="31" spans="1:16" ht="15.75" thickBot="1" x14ac:dyDescent="0.3">
      <c r="A31" s="5"/>
      <c r="B31" s="28"/>
      <c r="C31" s="5"/>
      <c r="D31" s="5"/>
      <c r="E31" s="5"/>
      <c r="G31" s="15">
        <v>28</v>
      </c>
      <c r="H31" s="16">
        <v>28</v>
      </c>
      <c r="I31" s="17">
        <v>72</v>
      </c>
      <c r="N31" s="15">
        <v>27</v>
      </c>
      <c r="O31" s="18">
        <v>38</v>
      </c>
      <c r="P31" s="17">
        <f t="shared" si="0"/>
        <v>62</v>
      </c>
    </row>
    <row r="32" spans="1:16" ht="15.75" thickBot="1" x14ac:dyDescent="0.3">
      <c r="A32" s="5"/>
      <c r="B32" s="73"/>
      <c r="C32" s="5"/>
      <c r="D32" s="5"/>
      <c r="E32" s="5"/>
      <c r="G32" s="15">
        <v>29</v>
      </c>
      <c r="H32" s="16">
        <v>29</v>
      </c>
      <c r="I32" s="17">
        <v>71</v>
      </c>
      <c r="N32" s="15">
        <v>28</v>
      </c>
      <c r="O32" s="18">
        <v>39.5</v>
      </c>
      <c r="P32" s="17">
        <f t="shared" si="0"/>
        <v>60.5</v>
      </c>
    </row>
    <row r="33" spans="1:16" ht="15.75" thickBot="1" x14ac:dyDescent="0.3">
      <c r="A33" s="5"/>
      <c r="B33" s="73"/>
      <c r="C33" s="5"/>
      <c r="D33" s="95"/>
      <c r="E33" s="5"/>
      <c r="G33" s="15">
        <v>30</v>
      </c>
      <c r="H33" s="16">
        <v>30</v>
      </c>
      <c r="I33" s="17">
        <v>70</v>
      </c>
      <c r="N33" s="15">
        <v>29</v>
      </c>
      <c r="O33" s="18">
        <v>41</v>
      </c>
      <c r="P33" s="17">
        <f t="shared" si="0"/>
        <v>59</v>
      </c>
    </row>
    <row r="34" spans="1:16" ht="15.75" thickBot="1" x14ac:dyDescent="0.3">
      <c r="A34" s="5"/>
      <c r="B34" s="6"/>
      <c r="C34" s="5"/>
      <c r="D34" s="5"/>
      <c r="E34" s="5"/>
      <c r="G34" s="15">
        <v>31</v>
      </c>
      <c r="H34" s="16">
        <v>31</v>
      </c>
      <c r="I34" s="17">
        <v>69</v>
      </c>
      <c r="N34" s="15">
        <v>30</v>
      </c>
      <c r="O34" s="18">
        <v>42.5</v>
      </c>
      <c r="P34" s="17">
        <f t="shared" si="0"/>
        <v>57.5</v>
      </c>
    </row>
    <row r="35" spans="1:16" ht="15.75" thickBot="1" x14ac:dyDescent="0.3">
      <c r="A35" s="5"/>
      <c r="B35" s="12"/>
      <c r="C35" s="5"/>
      <c r="D35" s="5"/>
      <c r="E35" s="5"/>
      <c r="G35" s="15">
        <v>32</v>
      </c>
      <c r="H35" s="16">
        <v>32</v>
      </c>
      <c r="I35" s="17">
        <v>68</v>
      </c>
      <c r="N35" s="15">
        <v>31</v>
      </c>
      <c r="O35" s="18">
        <v>44</v>
      </c>
      <c r="P35" s="17">
        <f t="shared" si="0"/>
        <v>56</v>
      </c>
    </row>
    <row r="36" spans="1:16" ht="15.75" thickBot="1" x14ac:dyDescent="0.3">
      <c r="A36" s="10"/>
      <c r="B36" s="6"/>
      <c r="C36" s="5"/>
      <c r="D36" s="5"/>
      <c r="E36" s="5"/>
      <c r="G36" s="15">
        <v>33</v>
      </c>
      <c r="H36" s="16">
        <v>33</v>
      </c>
      <c r="I36" s="17">
        <v>67</v>
      </c>
      <c r="N36" s="15">
        <v>32</v>
      </c>
      <c r="O36" s="18">
        <v>45.5</v>
      </c>
      <c r="P36" s="17">
        <f t="shared" si="0"/>
        <v>54.5</v>
      </c>
    </row>
    <row r="37" spans="1:16" ht="15.75" thickBot="1" x14ac:dyDescent="0.3">
      <c r="A37" s="5"/>
      <c r="B37" s="7"/>
      <c r="C37" s="8"/>
      <c r="D37" s="9"/>
      <c r="E37" s="8"/>
      <c r="G37" s="15">
        <v>34</v>
      </c>
      <c r="H37" s="16">
        <v>34</v>
      </c>
      <c r="I37" s="17">
        <v>66</v>
      </c>
      <c r="N37" s="15">
        <v>33</v>
      </c>
      <c r="O37" s="18">
        <v>47</v>
      </c>
      <c r="P37" s="17">
        <f t="shared" si="0"/>
        <v>53</v>
      </c>
    </row>
    <row r="38" spans="1:16" ht="15.75" thickBot="1" x14ac:dyDescent="0.3">
      <c r="G38" s="15">
        <v>35</v>
      </c>
      <c r="H38" s="16">
        <v>35</v>
      </c>
      <c r="I38" s="17">
        <v>65</v>
      </c>
      <c r="N38" s="15">
        <v>34</v>
      </c>
      <c r="O38" s="18">
        <v>48.5</v>
      </c>
      <c r="P38" s="17">
        <f t="shared" si="0"/>
        <v>51.5</v>
      </c>
    </row>
    <row r="39" spans="1:16" ht="15.75" thickBot="1" x14ac:dyDescent="0.3">
      <c r="G39" s="15">
        <v>36</v>
      </c>
      <c r="H39" s="16">
        <v>36</v>
      </c>
      <c r="I39" s="17">
        <v>64</v>
      </c>
      <c r="N39" s="15">
        <v>35</v>
      </c>
      <c r="O39" s="18">
        <v>50</v>
      </c>
      <c r="P39" s="17">
        <f t="shared" si="0"/>
        <v>50</v>
      </c>
    </row>
    <row r="40" spans="1:16" ht="15.75" thickBot="1" x14ac:dyDescent="0.3">
      <c r="G40" s="15">
        <v>37</v>
      </c>
      <c r="H40" s="16">
        <v>37</v>
      </c>
      <c r="I40" s="17">
        <v>63</v>
      </c>
      <c r="N40" s="15">
        <v>36</v>
      </c>
      <c r="O40" s="18">
        <v>51.5</v>
      </c>
      <c r="P40" s="17">
        <f t="shared" si="0"/>
        <v>48.5</v>
      </c>
    </row>
    <row r="41" spans="1:16" ht="15.75" thickBot="1" x14ac:dyDescent="0.3">
      <c r="G41" s="15">
        <v>38</v>
      </c>
      <c r="H41" s="16">
        <v>38</v>
      </c>
      <c r="I41" s="17">
        <v>62</v>
      </c>
      <c r="N41" s="15">
        <v>37</v>
      </c>
      <c r="O41" s="18">
        <v>53</v>
      </c>
      <c r="P41" s="17">
        <f t="shared" si="0"/>
        <v>47</v>
      </c>
    </row>
    <row r="42" spans="1:16" ht="15.75" thickBot="1" x14ac:dyDescent="0.3">
      <c r="G42" s="15">
        <v>39</v>
      </c>
      <c r="H42" s="16">
        <v>39</v>
      </c>
      <c r="I42" s="17">
        <v>61</v>
      </c>
      <c r="N42" s="15">
        <v>38</v>
      </c>
      <c r="O42" s="18">
        <v>54.5</v>
      </c>
      <c r="P42" s="17">
        <f t="shared" si="0"/>
        <v>45.5</v>
      </c>
    </row>
    <row r="43" spans="1:16" ht="15.75" thickBot="1" x14ac:dyDescent="0.3">
      <c r="G43" s="15">
        <v>40</v>
      </c>
      <c r="H43" s="16">
        <v>40</v>
      </c>
      <c r="I43" s="17">
        <v>60</v>
      </c>
      <c r="N43" s="15">
        <v>39</v>
      </c>
      <c r="O43" s="18">
        <v>56</v>
      </c>
      <c r="P43" s="17">
        <f t="shared" si="0"/>
        <v>44</v>
      </c>
    </row>
    <row r="44" spans="1:16" ht="15.75" thickBot="1" x14ac:dyDescent="0.3">
      <c r="G44" s="15">
        <v>41</v>
      </c>
      <c r="H44" s="16">
        <v>41</v>
      </c>
      <c r="I44" s="17">
        <v>59</v>
      </c>
      <c r="N44" s="15">
        <v>40</v>
      </c>
      <c r="O44" s="18">
        <v>57.5</v>
      </c>
      <c r="P44" s="17">
        <f t="shared" si="0"/>
        <v>42.5</v>
      </c>
    </row>
    <row r="45" spans="1:16" ht="15.75" thickBot="1" x14ac:dyDescent="0.3">
      <c r="G45" s="15">
        <v>42</v>
      </c>
      <c r="H45" s="16">
        <v>42</v>
      </c>
      <c r="I45" s="17">
        <v>58</v>
      </c>
      <c r="N45" s="15">
        <v>41</v>
      </c>
      <c r="O45" s="18">
        <v>59</v>
      </c>
      <c r="P45" s="17">
        <f t="shared" si="0"/>
        <v>41</v>
      </c>
    </row>
    <row r="46" spans="1:16" ht="15.75" thickBot="1" x14ac:dyDescent="0.3">
      <c r="G46" s="15">
        <v>43</v>
      </c>
      <c r="H46" s="16">
        <v>43</v>
      </c>
      <c r="I46" s="17">
        <v>57</v>
      </c>
      <c r="N46" s="15">
        <v>42</v>
      </c>
      <c r="O46" s="18">
        <v>60.5</v>
      </c>
      <c r="P46" s="17">
        <f t="shared" si="0"/>
        <v>39.5</v>
      </c>
    </row>
    <row r="47" spans="1:16" ht="15.75" thickBot="1" x14ac:dyDescent="0.3">
      <c r="G47" s="15">
        <v>44</v>
      </c>
      <c r="H47" s="16">
        <v>44</v>
      </c>
      <c r="I47" s="17">
        <v>56</v>
      </c>
      <c r="N47" s="15">
        <v>43</v>
      </c>
      <c r="O47" s="18">
        <v>62</v>
      </c>
      <c r="P47" s="17">
        <f t="shared" si="0"/>
        <v>38</v>
      </c>
    </row>
    <row r="48" spans="1:16" ht="15.75" thickBot="1" x14ac:dyDescent="0.3">
      <c r="G48" s="15">
        <v>45</v>
      </c>
      <c r="H48" s="16">
        <v>45</v>
      </c>
      <c r="I48" s="17">
        <v>55</v>
      </c>
      <c r="N48" s="15">
        <v>44</v>
      </c>
      <c r="O48" s="18">
        <v>63.5</v>
      </c>
      <c r="P48" s="17">
        <f t="shared" si="0"/>
        <v>36.5</v>
      </c>
    </row>
    <row r="49" spans="7:16" ht="15.75" thickBot="1" x14ac:dyDescent="0.3">
      <c r="G49" s="15">
        <v>46</v>
      </c>
      <c r="H49" s="16">
        <v>46</v>
      </c>
      <c r="I49" s="17">
        <v>54</v>
      </c>
      <c r="N49" s="15">
        <v>45</v>
      </c>
      <c r="O49" s="18">
        <v>65</v>
      </c>
      <c r="P49" s="17">
        <f t="shared" si="0"/>
        <v>35</v>
      </c>
    </row>
    <row r="50" spans="7:16" ht="15.75" thickBot="1" x14ac:dyDescent="0.3">
      <c r="G50" s="15">
        <v>47</v>
      </c>
      <c r="H50" s="16">
        <v>47</v>
      </c>
      <c r="I50" s="17">
        <v>53</v>
      </c>
      <c r="N50" s="15">
        <v>46</v>
      </c>
      <c r="O50" s="18">
        <v>66.5</v>
      </c>
      <c r="P50" s="17">
        <f t="shared" si="0"/>
        <v>33.5</v>
      </c>
    </row>
    <row r="51" spans="7:16" ht="15.75" thickBot="1" x14ac:dyDescent="0.3">
      <c r="G51" s="15">
        <v>48</v>
      </c>
      <c r="H51" s="16">
        <v>48</v>
      </c>
      <c r="I51" s="17">
        <v>52</v>
      </c>
      <c r="N51" s="15">
        <v>47</v>
      </c>
      <c r="O51" s="18">
        <v>68</v>
      </c>
      <c r="P51" s="17">
        <f t="shared" si="0"/>
        <v>32</v>
      </c>
    </row>
    <row r="52" spans="7:16" ht="15.75" thickBot="1" x14ac:dyDescent="0.3">
      <c r="G52" s="15">
        <v>49</v>
      </c>
      <c r="H52" s="16">
        <v>49</v>
      </c>
      <c r="I52" s="17">
        <v>51</v>
      </c>
      <c r="N52" s="15">
        <v>48</v>
      </c>
      <c r="O52" s="18">
        <v>69.5</v>
      </c>
      <c r="P52" s="17">
        <f t="shared" si="0"/>
        <v>30.5</v>
      </c>
    </row>
    <row r="53" spans="7:16" ht="15.75" thickBot="1" x14ac:dyDescent="0.3">
      <c r="G53" s="15">
        <v>50</v>
      </c>
      <c r="H53" s="16">
        <v>50</v>
      </c>
      <c r="I53" s="17">
        <v>50</v>
      </c>
      <c r="N53" s="15">
        <v>49</v>
      </c>
      <c r="O53" s="18">
        <v>71</v>
      </c>
      <c r="P53" s="17">
        <f t="shared" si="0"/>
        <v>29</v>
      </c>
    </row>
    <row r="54" spans="7:16" ht="15.75" thickBot="1" x14ac:dyDescent="0.3">
      <c r="G54" s="15">
        <v>51</v>
      </c>
      <c r="H54" s="16">
        <v>51</v>
      </c>
      <c r="I54" s="17">
        <v>49</v>
      </c>
      <c r="N54" s="15">
        <v>50</v>
      </c>
      <c r="O54" s="18">
        <v>72.5</v>
      </c>
      <c r="P54" s="17">
        <f t="shared" si="0"/>
        <v>27.5</v>
      </c>
    </row>
    <row r="55" spans="7:16" ht="15.75" thickBot="1" x14ac:dyDescent="0.3">
      <c r="G55" s="15">
        <v>52</v>
      </c>
      <c r="H55" s="16">
        <v>52</v>
      </c>
      <c r="I55" s="17">
        <v>48</v>
      </c>
      <c r="N55" s="15">
        <v>51</v>
      </c>
      <c r="O55" s="18">
        <v>74</v>
      </c>
      <c r="P55" s="17">
        <f t="shared" si="0"/>
        <v>26</v>
      </c>
    </row>
    <row r="56" spans="7:16" ht="15.75" thickBot="1" x14ac:dyDescent="0.3">
      <c r="G56" s="15">
        <v>53</v>
      </c>
      <c r="H56" s="16">
        <v>53</v>
      </c>
      <c r="I56" s="17">
        <v>47</v>
      </c>
      <c r="N56" s="15">
        <v>52</v>
      </c>
      <c r="O56" s="18">
        <v>75.5</v>
      </c>
      <c r="P56" s="17">
        <f t="shared" si="0"/>
        <v>24.5</v>
      </c>
    </row>
    <row r="57" spans="7:16" ht="15.75" thickBot="1" x14ac:dyDescent="0.3">
      <c r="G57" s="15">
        <v>54</v>
      </c>
      <c r="H57" s="16">
        <v>54</v>
      </c>
      <c r="I57" s="17">
        <v>46</v>
      </c>
      <c r="N57" s="15">
        <v>53</v>
      </c>
      <c r="O57" s="18">
        <v>77</v>
      </c>
      <c r="P57" s="17">
        <f t="shared" si="0"/>
        <v>23</v>
      </c>
    </row>
    <row r="58" spans="7:16" ht="15.75" thickBot="1" x14ac:dyDescent="0.3">
      <c r="G58" s="15">
        <v>55</v>
      </c>
      <c r="H58" s="16">
        <v>55</v>
      </c>
      <c r="I58" s="17">
        <v>45</v>
      </c>
      <c r="N58" s="15">
        <v>54</v>
      </c>
      <c r="O58" s="18">
        <v>78.5</v>
      </c>
      <c r="P58" s="17">
        <f t="shared" si="0"/>
        <v>21.5</v>
      </c>
    </row>
    <row r="59" spans="7:16" ht="15.75" thickBot="1" x14ac:dyDescent="0.3">
      <c r="G59" s="15">
        <v>56</v>
      </c>
      <c r="H59" s="16">
        <v>56</v>
      </c>
      <c r="I59" s="17">
        <v>44</v>
      </c>
      <c r="N59" s="15">
        <v>55</v>
      </c>
      <c r="O59" s="18">
        <v>80</v>
      </c>
      <c r="P59" s="17">
        <f t="shared" si="0"/>
        <v>20</v>
      </c>
    </row>
    <row r="60" spans="7:16" ht="15.75" thickBot="1" x14ac:dyDescent="0.3">
      <c r="G60" s="15">
        <v>57</v>
      </c>
      <c r="H60" s="16">
        <v>57</v>
      </c>
      <c r="I60" s="17">
        <v>43</v>
      </c>
      <c r="N60" s="15">
        <v>56</v>
      </c>
      <c r="O60" s="18">
        <v>81.5</v>
      </c>
      <c r="P60" s="17">
        <f t="shared" si="0"/>
        <v>18.5</v>
      </c>
    </row>
    <row r="61" spans="7:16" ht="15.75" thickBot="1" x14ac:dyDescent="0.3">
      <c r="G61" s="15">
        <v>58</v>
      </c>
      <c r="H61" s="16">
        <v>58</v>
      </c>
      <c r="I61" s="17">
        <v>42</v>
      </c>
      <c r="N61" s="15">
        <v>57</v>
      </c>
      <c r="O61" s="18">
        <v>83</v>
      </c>
      <c r="P61" s="17">
        <f t="shared" si="0"/>
        <v>17</v>
      </c>
    </row>
    <row r="62" spans="7:16" ht="15.75" thickBot="1" x14ac:dyDescent="0.3">
      <c r="G62" s="15">
        <v>59</v>
      </c>
      <c r="H62" s="16">
        <v>59</v>
      </c>
      <c r="I62" s="17">
        <v>41</v>
      </c>
      <c r="N62" s="15">
        <v>58</v>
      </c>
      <c r="O62" s="18">
        <v>84.5</v>
      </c>
      <c r="P62" s="17">
        <f t="shared" si="0"/>
        <v>15.5</v>
      </c>
    </row>
    <row r="63" spans="7:16" ht="15.75" thickBot="1" x14ac:dyDescent="0.3">
      <c r="G63" s="15">
        <v>60</v>
      </c>
      <c r="H63" s="16">
        <v>60</v>
      </c>
      <c r="I63" s="17">
        <v>40</v>
      </c>
      <c r="N63" s="15">
        <v>59</v>
      </c>
      <c r="O63" s="18">
        <v>85</v>
      </c>
      <c r="P63" s="19">
        <f t="shared" si="0"/>
        <v>14</v>
      </c>
    </row>
    <row r="64" spans="7:16" ht="15.75" thickBot="1" x14ac:dyDescent="0.3">
      <c r="G64" s="15">
        <v>61</v>
      </c>
      <c r="H64" s="16">
        <v>61</v>
      </c>
      <c r="I64" s="17">
        <v>39</v>
      </c>
      <c r="N64" s="15">
        <v>60</v>
      </c>
    </row>
    <row r="65" spans="7:15" ht="15.75" thickBot="1" x14ac:dyDescent="0.3">
      <c r="G65" s="15">
        <v>62</v>
      </c>
      <c r="H65" s="16">
        <v>62</v>
      </c>
      <c r="I65" s="17">
        <v>38</v>
      </c>
      <c r="N65" s="15">
        <v>61</v>
      </c>
      <c r="O65" s="20"/>
    </row>
    <row r="66" spans="7:15" ht="15.75" thickBot="1" x14ac:dyDescent="0.3">
      <c r="G66" s="15">
        <v>63</v>
      </c>
      <c r="H66" s="16">
        <v>63</v>
      </c>
      <c r="I66" s="17">
        <v>37</v>
      </c>
      <c r="N66" s="15">
        <v>62</v>
      </c>
      <c r="O66" s="20"/>
    </row>
    <row r="67" spans="7:15" ht="15.75" thickBot="1" x14ac:dyDescent="0.3">
      <c r="G67" s="15">
        <v>64</v>
      </c>
      <c r="H67" s="16">
        <v>64</v>
      </c>
      <c r="I67" s="17">
        <v>36</v>
      </c>
      <c r="N67" s="15">
        <v>63</v>
      </c>
      <c r="O67" s="20"/>
    </row>
    <row r="68" spans="7:15" ht="15.75" thickBot="1" x14ac:dyDescent="0.3">
      <c r="G68" s="15">
        <v>65</v>
      </c>
      <c r="H68" s="16">
        <v>65</v>
      </c>
      <c r="I68" s="17">
        <v>35</v>
      </c>
      <c r="N68" s="15">
        <v>64</v>
      </c>
      <c r="O68" s="20"/>
    </row>
    <row r="69" spans="7:15" ht="15.75" thickBot="1" x14ac:dyDescent="0.3">
      <c r="G69" s="15">
        <v>66</v>
      </c>
      <c r="H69" s="16">
        <v>66</v>
      </c>
      <c r="I69" s="17">
        <v>34</v>
      </c>
      <c r="N69" s="15">
        <v>65</v>
      </c>
      <c r="O69" s="20"/>
    </row>
    <row r="70" spans="7:15" ht="15.75" thickBot="1" x14ac:dyDescent="0.3">
      <c r="G70" s="15">
        <v>67</v>
      </c>
      <c r="H70" s="16">
        <v>67</v>
      </c>
      <c r="I70" s="17">
        <v>33</v>
      </c>
      <c r="N70" s="15">
        <v>66</v>
      </c>
      <c r="O70" s="20"/>
    </row>
    <row r="71" spans="7:15" ht="15.75" thickBot="1" x14ac:dyDescent="0.3">
      <c r="G71" s="15">
        <v>68</v>
      </c>
      <c r="H71" s="16">
        <v>68</v>
      </c>
      <c r="I71" s="17">
        <v>32</v>
      </c>
      <c r="N71" s="15">
        <v>67</v>
      </c>
      <c r="O71" s="20"/>
    </row>
    <row r="72" spans="7:15" ht="15.75" thickBot="1" x14ac:dyDescent="0.3">
      <c r="G72" s="15">
        <v>69</v>
      </c>
      <c r="H72" s="16">
        <v>69</v>
      </c>
      <c r="I72" s="17">
        <v>31</v>
      </c>
      <c r="N72" s="15">
        <v>68</v>
      </c>
      <c r="O72" s="20"/>
    </row>
    <row r="73" spans="7:15" ht="15.75" thickBot="1" x14ac:dyDescent="0.3">
      <c r="G73" s="15">
        <v>70</v>
      </c>
      <c r="H73" s="16">
        <v>70</v>
      </c>
      <c r="I73" s="19">
        <v>30</v>
      </c>
      <c r="N73" s="15">
        <v>69</v>
      </c>
      <c r="O73" s="20"/>
    </row>
    <row r="74" spans="7:15" ht="15.75" thickBot="1" x14ac:dyDescent="0.3">
      <c r="G74" s="13"/>
      <c r="H74" s="21"/>
      <c r="I74" s="22"/>
      <c r="N74" s="15">
        <v>70</v>
      </c>
      <c r="O74" s="20"/>
    </row>
    <row r="75" spans="7:15" ht="15.75" thickBot="1" x14ac:dyDescent="0.3">
      <c r="G75" s="13"/>
      <c r="H75" s="21"/>
      <c r="N75" s="15"/>
      <c r="O75" s="20"/>
    </row>
    <row r="76" spans="7:15" x14ac:dyDescent="0.25">
      <c r="G76" s="13"/>
      <c r="H76" s="21"/>
    </row>
    <row r="77" spans="7:15" x14ac:dyDescent="0.25">
      <c r="G77" s="13"/>
      <c r="H77" s="21"/>
    </row>
    <row r="78" spans="7:15" x14ac:dyDescent="0.25">
      <c r="G78" s="13"/>
      <c r="H78" s="21"/>
    </row>
    <row r="79" spans="7:15" x14ac:dyDescent="0.25">
      <c r="G79" s="13"/>
      <c r="H79" s="21"/>
    </row>
    <row r="80" spans="7:15" x14ac:dyDescent="0.25">
      <c r="G80" s="13"/>
      <c r="H80" s="21"/>
    </row>
    <row r="81" spans="7:8" x14ac:dyDescent="0.25">
      <c r="G81" s="13"/>
      <c r="H81" s="21"/>
    </row>
    <row r="82" spans="7:8" x14ac:dyDescent="0.25">
      <c r="G82" s="13"/>
      <c r="H82" s="21"/>
    </row>
    <row r="83" spans="7:8" x14ac:dyDescent="0.25">
      <c r="G83" s="13"/>
      <c r="H83" s="21"/>
    </row>
    <row r="84" spans="7:8" x14ac:dyDescent="0.25">
      <c r="G84" s="13"/>
      <c r="H84" s="21"/>
    </row>
    <row r="85" spans="7:8" x14ac:dyDescent="0.25">
      <c r="G85" s="13"/>
      <c r="H85" s="2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4"/>
  <sheetViews>
    <sheetView zoomScale="130" zoomScaleNormal="130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12" x14ac:dyDescent="0.25">
      <c r="A1" s="54"/>
      <c r="B1" s="55"/>
      <c r="C1" s="55"/>
      <c r="D1" s="56"/>
    </row>
    <row r="2" spans="1:12" x14ac:dyDescent="0.25">
      <c r="A2" s="57"/>
      <c r="C2" s="36" t="s">
        <v>75</v>
      </c>
      <c r="D2" s="37"/>
      <c r="G2" s="58" t="s">
        <v>58</v>
      </c>
      <c r="H2" s="58"/>
      <c r="I2" s="2"/>
      <c r="K2" t="s">
        <v>73</v>
      </c>
    </row>
    <row r="3" spans="1:12" ht="18.75" x14ac:dyDescent="0.3">
      <c r="A3" s="57" t="s">
        <v>9</v>
      </c>
      <c r="B3" s="33"/>
      <c r="C3" s="38">
        <f>C4+C5</f>
        <v>15300</v>
      </c>
      <c r="D3" s="38" t="s">
        <v>56</v>
      </c>
      <c r="F3" s="34" t="s">
        <v>69</v>
      </c>
      <c r="G3" s="30" t="s">
        <v>70</v>
      </c>
      <c r="H3" s="31">
        <v>339</v>
      </c>
      <c r="I3" s="29"/>
      <c r="K3" t="s">
        <v>65</v>
      </c>
      <c r="L3">
        <v>318</v>
      </c>
    </row>
    <row r="4" spans="1:12" ht="30" x14ac:dyDescent="0.25">
      <c r="A4" s="59" t="s">
        <v>10</v>
      </c>
      <c r="B4" s="33"/>
      <c r="C4" s="38">
        <v>2600</v>
      </c>
      <c r="D4" s="38"/>
      <c r="F4" s="35" t="s">
        <v>79</v>
      </c>
      <c r="G4" s="30" t="s">
        <v>67</v>
      </c>
      <c r="H4" s="30">
        <v>50</v>
      </c>
      <c r="I4" s="29"/>
      <c r="K4" t="s">
        <v>61</v>
      </c>
      <c r="L4">
        <v>39</v>
      </c>
    </row>
    <row r="5" spans="1:12" x14ac:dyDescent="0.25">
      <c r="A5" s="57" t="s">
        <v>11</v>
      </c>
      <c r="B5" s="33"/>
      <c r="C5" s="38">
        <v>12700</v>
      </c>
      <c r="D5" s="38"/>
      <c r="G5" s="30" t="s">
        <v>76</v>
      </c>
      <c r="H5" s="30">
        <v>15</v>
      </c>
      <c r="I5" s="29"/>
      <c r="K5" t="s">
        <v>82</v>
      </c>
      <c r="L5">
        <v>13</v>
      </c>
    </row>
    <row r="6" spans="1:12" x14ac:dyDescent="0.25">
      <c r="A6" s="57" t="s">
        <v>12</v>
      </c>
      <c r="B6" s="33"/>
      <c r="C6" s="38">
        <f>C4</f>
        <v>2600</v>
      </c>
      <c r="D6" s="38"/>
      <c r="G6" s="30" t="s">
        <v>77</v>
      </c>
      <c r="H6" s="31">
        <f>SUM(H3:H5)</f>
        <v>404</v>
      </c>
      <c r="I6" s="29"/>
      <c r="K6" s="2" t="s">
        <v>83</v>
      </c>
      <c r="L6" s="2">
        <f>SUM(L3:L5)</f>
        <v>370</v>
      </c>
    </row>
    <row r="7" spans="1:12" x14ac:dyDescent="0.25">
      <c r="A7" s="57" t="s">
        <v>13</v>
      </c>
      <c r="B7" s="50"/>
      <c r="C7" s="2">
        <f>E9-E8</f>
        <v>10</v>
      </c>
      <c r="D7" s="2"/>
    </row>
    <row r="8" spans="1:12" x14ac:dyDescent="0.25">
      <c r="A8" s="57" t="s">
        <v>14</v>
      </c>
      <c r="B8" s="50"/>
      <c r="C8" s="2">
        <f>C9-C7</f>
        <v>50</v>
      </c>
      <c r="D8" s="39" t="s">
        <v>86</v>
      </c>
      <c r="E8" s="36">
        <v>2014</v>
      </c>
      <c r="L8" s="32"/>
    </row>
    <row r="9" spans="1:12" x14ac:dyDescent="0.25">
      <c r="A9" s="57" t="s">
        <v>15</v>
      </c>
      <c r="B9" s="50"/>
      <c r="C9" s="2">
        <v>60</v>
      </c>
      <c r="D9" s="39"/>
      <c r="E9" s="36">
        <v>2024</v>
      </c>
      <c r="L9" s="32"/>
    </row>
    <row r="10" spans="1:12" ht="30" x14ac:dyDescent="0.25">
      <c r="A10" s="59" t="s">
        <v>16</v>
      </c>
      <c r="B10" s="50"/>
      <c r="C10" s="2">
        <f>90*C7/C9</f>
        <v>15</v>
      </c>
      <c r="D10" s="2"/>
      <c r="F10" s="49"/>
      <c r="G10" s="49"/>
    </row>
    <row r="11" spans="1:12" x14ac:dyDescent="0.25">
      <c r="A11" s="57"/>
      <c r="B11" s="60"/>
      <c r="C11" s="40">
        <f>C10%</f>
        <v>0.15</v>
      </c>
      <c r="D11" s="40"/>
    </row>
    <row r="12" spans="1:12" x14ac:dyDescent="0.25">
      <c r="A12" s="57" t="s">
        <v>17</v>
      </c>
      <c r="B12" s="33"/>
      <c r="C12" s="41">
        <f>C6*C11</f>
        <v>390</v>
      </c>
      <c r="D12" s="38"/>
    </row>
    <row r="13" spans="1:12" x14ac:dyDescent="0.25">
      <c r="A13" s="57" t="s">
        <v>18</v>
      </c>
      <c r="B13" s="33"/>
      <c r="C13" s="41">
        <f>C6-C12</f>
        <v>2210</v>
      </c>
      <c r="D13" s="38"/>
      <c r="J13">
        <v>522</v>
      </c>
    </row>
    <row r="14" spans="1:12" x14ac:dyDescent="0.25">
      <c r="A14" s="57" t="s">
        <v>11</v>
      </c>
      <c r="B14" s="33"/>
      <c r="C14" s="38">
        <f>C5</f>
        <v>12700</v>
      </c>
      <c r="D14" s="38"/>
      <c r="F14" s="49"/>
      <c r="G14" s="49"/>
      <c r="H14" s="49"/>
      <c r="J14">
        <f>J13/1.2</f>
        <v>435</v>
      </c>
    </row>
    <row r="15" spans="1:12" x14ac:dyDescent="0.25">
      <c r="B15" s="33"/>
      <c r="C15" s="38"/>
      <c r="D15" s="38"/>
      <c r="H15" s="49"/>
      <c r="J15">
        <v>4724100</v>
      </c>
    </row>
    <row r="16" spans="1:12" x14ac:dyDescent="0.25">
      <c r="A16" s="64" t="s">
        <v>19</v>
      </c>
      <c r="B16" s="118"/>
      <c r="C16" s="42">
        <f>C14+C13</f>
        <v>14910</v>
      </c>
      <c r="D16" s="38"/>
      <c r="E16" s="43"/>
      <c r="H16" s="49"/>
      <c r="J16">
        <f>J15/J14</f>
        <v>10860</v>
      </c>
      <c r="K16" s="53"/>
      <c r="L16" s="53"/>
    </row>
    <row r="17" spans="1:12" x14ac:dyDescent="0.25">
      <c r="A17" t="s">
        <v>72</v>
      </c>
      <c r="B17" s="50"/>
      <c r="C17" s="2">
        <v>0</v>
      </c>
      <c r="D17" s="2"/>
      <c r="H17" s="49"/>
      <c r="K17" s="53"/>
      <c r="L17" s="53"/>
    </row>
    <row r="18" spans="1:12" ht="16.5" x14ac:dyDescent="0.3">
      <c r="A18" s="64" t="s">
        <v>65</v>
      </c>
      <c r="B18" s="2"/>
      <c r="C18" s="44">
        <v>404</v>
      </c>
      <c r="D18" s="44"/>
      <c r="E18" s="45"/>
      <c r="K18" s="53"/>
      <c r="L18" s="53"/>
    </row>
    <row r="19" spans="1:12" x14ac:dyDescent="0.25">
      <c r="A19" s="57"/>
      <c r="B19" s="2"/>
      <c r="C19" s="46">
        <f>C18*C16</f>
        <v>6023640</v>
      </c>
      <c r="D19" t="s">
        <v>42</v>
      </c>
      <c r="E19" s="47"/>
      <c r="H19" s="49"/>
      <c r="K19" s="53"/>
      <c r="L19" s="53"/>
    </row>
    <row r="20" spans="1:12" x14ac:dyDescent="0.25">
      <c r="A20" s="57"/>
      <c r="B20" s="43"/>
      <c r="C20" s="43"/>
      <c r="D20" t="s">
        <v>20</v>
      </c>
      <c r="E20" s="43"/>
      <c r="F20" s="23"/>
      <c r="H20" s="49"/>
      <c r="K20" s="53"/>
      <c r="L20" s="53"/>
    </row>
    <row r="21" spans="1:12" x14ac:dyDescent="0.25">
      <c r="A21" s="57"/>
      <c r="C21" s="43"/>
      <c r="D21" t="s">
        <v>21</v>
      </c>
      <c r="E21" s="43"/>
      <c r="F21" s="43"/>
      <c r="K21" s="53"/>
      <c r="L21" s="53"/>
    </row>
    <row r="22" spans="1:12" x14ac:dyDescent="0.25">
      <c r="A22" s="57"/>
      <c r="E22" s="43"/>
      <c r="K22" s="53"/>
      <c r="L22" s="53"/>
    </row>
    <row r="23" spans="1:12" x14ac:dyDescent="0.25">
      <c r="A23" s="61" t="s">
        <v>22</v>
      </c>
      <c r="B23" s="51"/>
      <c r="C23" s="52">
        <f>C4*D23</f>
        <v>1260479.9999999998</v>
      </c>
      <c r="D23" s="52">
        <f>C18*1.2</f>
        <v>484.79999999999995</v>
      </c>
      <c r="E23" s="43"/>
      <c r="K23" s="53"/>
      <c r="L23" s="53"/>
    </row>
    <row r="24" spans="1:12" x14ac:dyDescent="0.25">
      <c r="A24" s="98" t="s">
        <v>23</v>
      </c>
      <c r="B24" s="27"/>
      <c r="C24" s="27">
        <f>433.4*10438</f>
        <v>4523829.2</v>
      </c>
      <c r="D24" s="27"/>
      <c r="K24" s="53"/>
      <c r="L24" s="53"/>
    </row>
    <row r="25" spans="1:12" x14ac:dyDescent="0.25">
      <c r="A25" s="57" t="s">
        <v>24</v>
      </c>
      <c r="C25" s="43">
        <f>C19*0.025/12</f>
        <v>12549.25</v>
      </c>
      <c r="D25" s="43"/>
      <c r="K25" s="53"/>
      <c r="L25" s="53"/>
    </row>
    <row r="26" spans="1:12" x14ac:dyDescent="0.25">
      <c r="C26" s="43"/>
      <c r="D26" s="43"/>
      <c r="F26" s="2" t="s">
        <v>74</v>
      </c>
      <c r="K26" s="53"/>
      <c r="L26" s="53"/>
    </row>
    <row r="27" spans="1:12" x14ac:dyDescent="0.25">
      <c r="A27" t="s">
        <v>85</v>
      </c>
      <c r="C27" s="43"/>
      <c r="D27" s="43"/>
      <c r="K27" s="53"/>
      <c r="L27" s="53"/>
    </row>
    <row r="28" spans="1:12" x14ac:dyDescent="0.25">
      <c r="D28" s="49"/>
      <c r="K28" s="53"/>
      <c r="L28" s="53"/>
    </row>
    <row r="29" spans="1:12" x14ac:dyDescent="0.25">
      <c r="K29" s="53"/>
      <c r="L29" s="53"/>
    </row>
    <row r="30" spans="1:12" ht="18.75" x14ac:dyDescent="0.3">
      <c r="E30" s="101" t="s">
        <v>71</v>
      </c>
      <c r="F30" s="101"/>
      <c r="K30" s="53"/>
      <c r="L30" s="53"/>
    </row>
    <row r="31" spans="1:12" ht="18.75" x14ac:dyDescent="0.3">
      <c r="E31" s="101" t="s">
        <v>84</v>
      </c>
      <c r="F31" s="101"/>
      <c r="K31" s="53"/>
      <c r="L31" s="53"/>
    </row>
    <row r="32" spans="1:12" ht="18.75" x14ac:dyDescent="0.3">
      <c r="E32" s="48" t="s">
        <v>42</v>
      </c>
      <c r="F32" s="48">
        <f>C19</f>
        <v>6023640</v>
      </c>
      <c r="K32" s="53"/>
      <c r="L32" s="53"/>
    </row>
    <row r="33" spans="1:12" ht="18.75" x14ac:dyDescent="0.3">
      <c r="E33" s="48" t="s">
        <v>20</v>
      </c>
      <c r="F33" s="48"/>
      <c r="H33" s="43">
        <f>F32*80</f>
        <v>481891200</v>
      </c>
      <c r="K33" s="53"/>
      <c r="L33" s="53"/>
    </row>
    <row r="34" spans="1:12" ht="18.75" x14ac:dyDescent="0.3">
      <c r="E34" s="48" t="s">
        <v>21</v>
      </c>
      <c r="F34" s="48"/>
      <c r="K34" s="53"/>
      <c r="L34" s="53"/>
    </row>
    <row r="35" spans="1:12" x14ac:dyDescent="0.25">
      <c r="K35" s="53"/>
      <c r="L35" s="53"/>
    </row>
    <row r="38" spans="1:12" x14ac:dyDescent="0.25">
      <c r="H38">
        <f>H39/1.2</f>
        <v>435</v>
      </c>
    </row>
    <row r="39" spans="1:12" x14ac:dyDescent="0.25">
      <c r="H39">
        <f>522</f>
        <v>522</v>
      </c>
    </row>
    <row r="40" spans="1:12" x14ac:dyDescent="0.25">
      <c r="H40">
        <f>H39*9050</f>
        <v>4724100</v>
      </c>
    </row>
    <row r="41" spans="1:12" x14ac:dyDescent="0.25">
      <c r="H41">
        <f>H40/H38</f>
        <v>10860</v>
      </c>
    </row>
    <row r="46" spans="1:12" x14ac:dyDescent="0.25">
      <c r="A46" s="62"/>
    </row>
    <row r="59" spans="1:1" ht="15.75" x14ac:dyDescent="0.25">
      <c r="A59" s="63"/>
    </row>
    <row r="60" spans="1:1" ht="15.75" x14ac:dyDescent="0.25">
      <c r="A60" s="63"/>
    </row>
    <row r="61" spans="1:1" ht="15.75" x14ac:dyDescent="0.25">
      <c r="A61" s="63"/>
    </row>
    <row r="62" spans="1:1" ht="15.75" x14ac:dyDescent="0.25">
      <c r="A62" s="63"/>
    </row>
    <row r="63" spans="1:1" ht="15.75" x14ac:dyDescent="0.25">
      <c r="A63" s="63"/>
    </row>
    <row r="64" spans="1:1" ht="15.75" x14ac:dyDescent="0.25">
      <c r="A64" s="63"/>
    </row>
    <row r="65" spans="1:1" ht="15.75" x14ac:dyDescent="0.25">
      <c r="A65" s="63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6"/>
  <sheetViews>
    <sheetView tabSelected="1" topLeftCell="C1" zoomScaleNormal="100" workbookViewId="0">
      <selection activeCell="J27" sqref="J27"/>
    </sheetView>
  </sheetViews>
  <sheetFormatPr defaultRowHeight="15" x14ac:dyDescent="0.25"/>
  <cols>
    <col min="1" max="1" width="9.140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06" t="s">
        <v>0</v>
      </c>
      <c r="B1" s="106" t="s">
        <v>4</v>
      </c>
      <c r="C1" s="106" t="s">
        <v>81</v>
      </c>
      <c r="D1" s="106" t="s">
        <v>6</v>
      </c>
      <c r="E1" s="106" t="s">
        <v>1</v>
      </c>
      <c r="F1" s="106" t="s">
        <v>5</v>
      </c>
      <c r="G1" s="106" t="s">
        <v>7</v>
      </c>
      <c r="H1" s="106" t="s">
        <v>8</v>
      </c>
      <c r="I1" s="106" t="s">
        <v>2</v>
      </c>
      <c r="J1" s="106" t="s">
        <v>3</v>
      </c>
      <c r="K1" s="106"/>
      <c r="L1" s="106"/>
      <c r="M1" s="106"/>
      <c r="N1" s="106"/>
      <c r="O1" s="106" t="s">
        <v>65</v>
      </c>
      <c r="P1" s="106" t="s">
        <v>80</v>
      </c>
      <c r="Q1" s="106" t="s">
        <v>77</v>
      </c>
      <c r="R1" s="106" t="s">
        <v>60</v>
      </c>
      <c r="S1" s="106" t="s">
        <v>1</v>
      </c>
      <c r="T1" s="106" t="s">
        <v>65</v>
      </c>
      <c r="U1" s="106" t="s">
        <v>60</v>
      </c>
      <c r="V1" s="106"/>
      <c r="W1" s="106"/>
      <c r="X1" s="106"/>
      <c r="Y1" s="106"/>
      <c r="Z1" s="106"/>
      <c r="AA1" s="106"/>
    </row>
    <row r="2" spans="1:32" x14ac:dyDescent="0.25">
      <c r="A2" s="107"/>
      <c r="B2" s="107">
        <v>250</v>
      </c>
      <c r="C2" s="107">
        <f>B2*1.2</f>
        <v>300</v>
      </c>
      <c r="D2" s="108">
        <f t="shared" ref="D2:D15" si="0">C2*1.2</f>
        <v>360</v>
      </c>
      <c r="E2" s="108">
        <v>3100000</v>
      </c>
      <c r="F2" s="108">
        <f t="shared" ref="F2:F15" si="1">ROUND((E2/B2),0)</f>
        <v>12400</v>
      </c>
      <c r="G2" s="23">
        <f t="shared" ref="G2:G15" si="2">ROUND((E2/C2),0)</f>
        <v>10333</v>
      </c>
      <c r="H2" s="109">
        <f>E2/D2</f>
        <v>8611.1111111111113</v>
      </c>
      <c r="I2" s="107">
        <v>6</v>
      </c>
      <c r="J2" s="107">
        <v>603</v>
      </c>
      <c r="K2" s="107"/>
      <c r="L2" s="107"/>
      <c r="M2" s="107"/>
      <c r="N2" s="107"/>
      <c r="O2" s="117">
        <v>341</v>
      </c>
      <c r="P2" s="117">
        <f>16+49+14</f>
        <v>79</v>
      </c>
      <c r="Q2" s="113">
        <f>O2+P2</f>
        <v>420</v>
      </c>
      <c r="R2" s="113">
        <f>Q2*1.2</f>
        <v>504</v>
      </c>
      <c r="S2" s="113">
        <v>4250000</v>
      </c>
      <c r="T2" s="113">
        <f>S2/Q2</f>
        <v>10119.047619047618</v>
      </c>
      <c r="U2" s="108"/>
      <c r="V2" s="107"/>
      <c r="W2" s="107"/>
      <c r="X2" s="107"/>
      <c r="Y2" s="107"/>
      <c r="Z2" s="107"/>
      <c r="AA2" s="107"/>
      <c r="AB2" s="11"/>
    </row>
    <row r="3" spans="1:32" x14ac:dyDescent="0.25">
      <c r="A3" s="107"/>
      <c r="B3" s="107">
        <v>470</v>
      </c>
      <c r="C3" s="107">
        <f t="shared" ref="C3:C13" si="3">B3*1.2</f>
        <v>564</v>
      </c>
      <c r="D3" s="108">
        <f t="shared" si="0"/>
        <v>676.8</v>
      </c>
      <c r="E3" s="108">
        <v>5500000</v>
      </c>
      <c r="F3" s="108">
        <f t="shared" si="1"/>
        <v>11702</v>
      </c>
      <c r="G3" s="23">
        <f t="shared" si="2"/>
        <v>9752</v>
      </c>
      <c r="H3" s="109">
        <f t="shared" ref="H3:H16" si="4">E3/D3</f>
        <v>8126.4775413711586</v>
      </c>
      <c r="I3" s="107">
        <v>3</v>
      </c>
      <c r="J3" s="107">
        <v>301</v>
      </c>
      <c r="K3" s="107"/>
      <c r="L3" s="107"/>
      <c r="M3" s="107"/>
      <c r="N3" s="107"/>
      <c r="O3" s="117">
        <f>R3/1.2</f>
        <v>310.31714999999997</v>
      </c>
      <c r="P3" s="117"/>
      <c r="Q3" s="113">
        <f>R3/1.1</f>
        <v>338.52779999999996</v>
      </c>
      <c r="R3" s="113">
        <f>34.595*10.764</f>
        <v>372.38057999999995</v>
      </c>
      <c r="S3" s="113">
        <v>4500000</v>
      </c>
      <c r="T3" s="113">
        <f>S3/Q3</f>
        <v>13292.852167532476</v>
      </c>
      <c r="U3" s="108">
        <f>S3/R3</f>
        <v>12084.411061393161</v>
      </c>
      <c r="V3" s="107"/>
      <c r="W3" s="107"/>
      <c r="X3" s="107"/>
      <c r="Y3" s="107"/>
      <c r="Z3" s="107"/>
      <c r="AA3" s="107"/>
      <c r="AF3" s="11"/>
    </row>
    <row r="4" spans="1:32" x14ac:dyDescent="0.25">
      <c r="A4" s="107"/>
      <c r="B4" s="109"/>
      <c r="C4" s="107">
        <v>620</v>
      </c>
      <c r="D4" s="108">
        <f t="shared" si="0"/>
        <v>744</v>
      </c>
      <c r="E4" s="108">
        <v>5500000</v>
      </c>
      <c r="F4" s="108" t="e">
        <f t="shared" si="1"/>
        <v>#DIV/0!</v>
      </c>
      <c r="G4" s="23">
        <f t="shared" si="2"/>
        <v>8871</v>
      </c>
      <c r="H4" s="107">
        <f t="shared" si="4"/>
        <v>7392.4731182795695</v>
      </c>
      <c r="I4" s="107">
        <v>1</v>
      </c>
      <c r="J4" s="107">
        <v>102</v>
      </c>
      <c r="K4" s="107"/>
      <c r="L4" s="107"/>
      <c r="M4" s="107"/>
      <c r="N4" s="107"/>
      <c r="O4" s="113">
        <f>38.356*10.764</f>
        <v>412.86398400000002</v>
      </c>
      <c r="P4" s="113"/>
      <c r="Q4" s="113">
        <f>O4</f>
        <v>412.86398400000002</v>
      </c>
      <c r="R4" s="113">
        <f>O4*1.2</f>
        <v>495.43678080000001</v>
      </c>
      <c r="S4" s="113">
        <v>4200000</v>
      </c>
      <c r="T4" s="113">
        <f>S4/Q4</f>
        <v>10172.841814169966</v>
      </c>
      <c r="U4" s="108">
        <f>S4/R4</f>
        <v>8477.3681784749715</v>
      </c>
      <c r="V4" s="107"/>
      <c r="W4" s="107"/>
      <c r="X4" s="107"/>
      <c r="Y4" s="107"/>
      <c r="Z4" s="107"/>
      <c r="AA4" s="107"/>
    </row>
    <row r="5" spans="1:32" x14ac:dyDescent="0.25">
      <c r="A5" s="107"/>
      <c r="B5" s="111">
        <v>450</v>
      </c>
      <c r="C5" s="111">
        <f t="shared" si="3"/>
        <v>540</v>
      </c>
      <c r="D5" s="110">
        <f t="shared" si="0"/>
        <v>648</v>
      </c>
      <c r="E5" s="110">
        <v>7150000</v>
      </c>
      <c r="F5" s="110">
        <f t="shared" si="1"/>
        <v>15889</v>
      </c>
      <c r="G5" s="23">
        <f t="shared" si="2"/>
        <v>13241</v>
      </c>
      <c r="H5" s="107">
        <f t="shared" si="4"/>
        <v>11033.95061728395</v>
      </c>
      <c r="I5" s="107">
        <v>4</v>
      </c>
      <c r="J5" s="107">
        <v>401</v>
      </c>
      <c r="K5" s="107"/>
      <c r="L5" s="107"/>
      <c r="M5" s="107"/>
      <c r="N5" s="107"/>
      <c r="O5" s="113">
        <f>22.133*10.764</f>
        <v>238.23961199999997</v>
      </c>
      <c r="P5" s="113">
        <f>11.412*10.764</f>
        <v>122.838768</v>
      </c>
      <c r="Q5" s="113">
        <f>O5+P5</f>
        <v>361.07837999999998</v>
      </c>
      <c r="R5" s="113">
        <f>Q5*1.1</f>
        <v>397.186218</v>
      </c>
      <c r="S5" s="113">
        <v>3050000</v>
      </c>
      <c r="T5" s="113">
        <f>S5/Q5</f>
        <v>8446.9194749350554</v>
      </c>
      <c r="U5" s="108">
        <f>S5/R5</f>
        <v>7679.0177044864131</v>
      </c>
      <c r="V5" s="107"/>
      <c r="W5" s="107"/>
      <c r="X5" s="107"/>
      <c r="Y5" s="107"/>
      <c r="Z5" s="107"/>
      <c r="AA5" s="107"/>
    </row>
    <row r="6" spans="1:32" x14ac:dyDescent="0.25">
      <c r="A6" s="107"/>
      <c r="B6" s="111">
        <v>450</v>
      </c>
      <c r="C6" s="111">
        <f t="shared" si="3"/>
        <v>540</v>
      </c>
      <c r="D6" s="110">
        <f t="shared" si="0"/>
        <v>648</v>
      </c>
      <c r="E6" s="110">
        <v>6500000</v>
      </c>
      <c r="F6" s="110">
        <f t="shared" si="1"/>
        <v>14444</v>
      </c>
      <c r="G6" s="23">
        <f t="shared" si="2"/>
        <v>12037</v>
      </c>
      <c r="H6" s="107">
        <f t="shared" si="4"/>
        <v>10030.864197530864</v>
      </c>
      <c r="I6" s="107">
        <v>2</v>
      </c>
      <c r="J6" s="107">
        <v>205</v>
      </c>
      <c r="K6" s="107"/>
      <c r="L6" s="107"/>
      <c r="M6" s="107"/>
      <c r="N6" s="107"/>
      <c r="O6" s="113">
        <f>36.008*10.764</f>
        <v>387.59011200000003</v>
      </c>
      <c r="P6" s="113"/>
      <c r="Q6" s="113">
        <f t="shared" ref="Q6:Q9" si="5">O6+P6</f>
        <v>387.59011200000003</v>
      </c>
      <c r="R6" s="113"/>
      <c r="S6" s="113">
        <v>3750000</v>
      </c>
      <c r="T6" s="113">
        <f t="shared" ref="T6:T7" si="6">S6/Q6</f>
        <v>9675.1694222787592</v>
      </c>
      <c r="U6" s="108"/>
      <c r="V6" s="107"/>
      <c r="W6" s="107"/>
      <c r="X6" s="107"/>
      <c r="Y6" s="107"/>
      <c r="Z6" s="107"/>
      <c r="AA6" s="107"/>
    </row>
    <row r="7" spans="1:32" x14ac:dyDescent="0.25">
      <c r="A7" s="107"/>
      <c r="B7" s="107">
        <f>C7/1.2</f>
        <v>541.66666666666674</v>
      </c>
      <c r="C7" s="107">
        <v>650</v>
      </c>
      <c r="D7" s="108">
        <f t="shared" si="0"/>
        <v>780</v>
      </c>
      <c r="E7" s="108">
        <v>6000000</v>
      </c>
      <c r="F7" s="108">
        <f t="shared" si="1"/>
        <v>11077</v>
      </c>
      <c r="G7" s="23">
        <f t="shared" si="2"/>
        <v>9231</v>
      </c>
      <c r="H7" s="107">
        <f t="shared" si="4"/>
        <v>7692.3076923076924</v>
      </c>
      <c r="I7" s="107">
        <v>5</v>
      </c>
      <c r="J7" s="107">
        <v>501</v>
      </c>
      <c r="K7" s="107"/>
      <c r="L7" s="107"/>
      <c r="M7" s="107"/>
      <c r="N7" s="107"/>
      <c r="O7" s="113">
        <v>392</v>
      </c>
      <c r="P7" s="113">
        <f>31+14</f>
        <v>45</v>
      </c>
      <c r="Q7" s="113">
        <f t="shared" si="5"/>
        <v>437</v>
      </c>
      <c r="R7" s="113"/>
      <c r="S7" s="113">
        <v>4475000</v>
      </c>
      <c r="T7" s="113">
        <f t="shared" si="6"/>
        <v>10240.274599542334</v>
      </c>
      <c r="U7" s="108"/>
      <c r="V7" s="107"/>
      <c r="W7" s="107"/>
      <c r="X7" s="107"/>
      <c r="Y7" s="107"/>
      <c r="Z7" s="107"/>
      <c r="AA7" s="107"/>
    </row>
    <row r="8" spans="1:32" x14ac:dyDescent="0.25">
      <c r="A8" s="107"/>
      <c r="B8" s="107">
        <v>425</v>
      </c>
      <c r="C8" s="107">
        <f t="shared" si="3"/>
        <v>510</v>
      </c>
      <c r="D8" s="108">
        <f t="shared" si="0"/>
        <v>612</v>
      </c>
      <c r="E8" s="108">
        <v>5700000</v>
      </c>
      <c r="F8" s="108">
        <f t="shared" si="1"/>
        <v>13412</v>
      </c>
      <c r="G8" s="23">
        <f t="shared" si="2"/>
        <v>11176</v>
      </c>
      <c r="H8" s="107">
        <f t="shared" si="4"/>
        <v>9313.7254901960787</v>
      </c>
      <c r="I8" s="107">
        <v>9</v>
      </c>
      <c r="J8" s="107">
        <v>902</v>
      </c>
      <c r="K8" s="107"/>
      <c r="L8" s="107"/>
      <c r="M8" s="107"/>
      <c r="N8" s="107"/>
      <c r="O8" s="113">
        <v>327</v>
      </c>
      <c r="P8" s="113">
        <f>39+31</f>
        <v>70</v>
      </c>
      <c r="Q8" s="113">
        <f t="shared" si="5"/>
        <v>397</v>
      </c>
      <c r="R8" s="113"/>
      <c r="S8" s="113">
        <v>4500000</v>
      </c>
      <c r="T8" s="113">
        <f>S8/Q8</f>
        <v>11335.012594458438</v>
      </c>
      <c r="U8" s="108"/>
      <c r="V8" s="107"/>
      <c r="W8" s="107"/>
      <c r="X8" s="107"/>
      <c r="Y8" s="107"/>
      <c r="Z8" s="107"/>
      <c r="AA8" s="107"/>
    </row>
    <row r="9" spans="1:32" s="103" customFormat="1" x14ac:dyDescent="0.25">
      <c r="A9" s="112"/>
      <c r="B9" s="112">
        <v>425</v>
      </c>
      <c r="C9" s="112">
        <f t="shared" si="3"/>
        <v>510</v>
      </c>
      <c r="D9" s="113">
        <f t="shared" si="0"/>
        <v>612</v>
      </c>
      <c r="E9" s="113">
        <v>5000000</v>
      </c>
      <c r="F9" s="113">
        <f t="shared" si="1"/>
        <v>11765</v>
      </c>
      <c r="G9" s="105">
        <f t="shared" si="2"/>
        <v>9804</v>
      </c>
      <c r="H9" s="112">
        <f t="shared" si="4"/>
        <v>8169.9346405228762</v>
      </c>
      <c r="I9" s="112">
        <f t="shared" ref="I9:I15" si="7">U9</f>
        <v>0</v>
      </c>
      <c r="J9" s="112">
        <f t="shared" ref="J9:J15" si="8">V9</f>
        <v>0</v>
      </c>
      <c r="K9" s="112"/>
      <c r="L9" s="112"/>
      <c r="M9" s="112"/>
      <c r="N9" s="112"/>
      <c r="O9" s="113"/>
      <c r="P9" s="113"/>
      <c r="Q9" s="113">
        <f t="shared" si="5"/>
        <v>0</v>
      </c>
      <c r="R9" s="113">
        <f t="shared" ref="R9" si="9">O9+Q9</f>
        <v>0</v>
      </c>
      <c r="S9" s="113">
        <v>4500000</v>
      </c>
      <c r="T9" s="113" t="e">
        <f t="shared" ref="T9:T13" si="10">S9/O9</f>
        <v>#DIV/0!</v>
      </c>
      <c r="U9" s="113"/>
      <c r="V9" s="112"/>
      <c r="W9" s="112"/>
      <c r="X9" s="112"/>
      <c r="Y9" s="112"/>
      <c r="Z9" s="112"/>
      <c r="AA9" s="112"/>
    </row>
    <row r="10" spans="1:32" s="103" customFormat="1" x14ac:dyDescent="0.25">
      <c r="A10" s="112"/>
      <c r="B10" s="112">
        <v>450</v>
      </c>
      <c r="C10" s="112">
        <f t="shared" si="3"/>
        <v>540</v>
      </c>
      <c r="D10" s="113">
        <f t="shared" si="0"/>
        <v>648</v>
      </c>
      <c r="E10" s="113">
        <v>5150000</v>
      </c>
      <c r="F10" s="113">
        <f t="shared" si="1"/>
        <v>11444</v>
      </c>
      <c r="G10" s="105">
        <f t="shared" si="2"/>
        <v>9537</v>
      </c>
      <c r="H10" s="112">
        <f t="shared" si="4"/>
        <v>7947.5308641975307</v>
      </c>
      <c r="I10" s="112">
        <f t="shared" si="7"/>
        <v>0</v>
      </c>
      <c r="J10" s="112">
        <f t="shared" si="8"/>
        <v>0</v>
      </c>
      <c r="K10" s="112"/>
      <c r="L10" s="112"/>
      <c r="M10" s="112"/>
      <c r="N10" s="112">
        <v>51.325000000000003</v>
      </c>
      <c r="O10" s="112">
        <f>N10*10.764</f>
        <v>552.46230000000003</v>
      </c>
      <c r="P10" s="112"/>
      <c r="Q10" s="112"/>
      <c r="R10" s="112"/>
      <c r="S10" s="113">
        <v>7000000</v>
      </c>
      <c r="T10" s="113">
        <f t="shared" si="10"/>
        <v>12670.547836476806</v>
      </c>
      <c r="U10" s="112"/>
      <c r="V10" s="112"/>
      <c r="W10" s="112"/>
      <c r="X10" s="112"/>
      <c r="Y10" s="112"/>
      <c r="Z10" s="112"/>
      <c r="AA10" s="112"/>
    </row>
    <row r="11" spans="1:32" s="103" customFormat="1" ht="16.5" x14ac:dyDescent="0.3">
      <c r="A11" s="112"/>
      <c r="B11" s="112">
        <v>420</v>
      </c>
      <c r="C11" s="112">
        <f t="shared" si="3"/>
        <v>504</v>
      </c>
      <c r="D11" s="113">
        <f t="shared" si="0"/>
        <v>604.79999999999995</v>
      </c>
      <c r="E11" s="113">
        <v>5210000</v>
      </c>
      <c r="F11" s="113">
        <f t="shared" si="1"/>
        <v>12405</v>
      </c>
      <c r="G11" s="105">
        <f t="shared" si="2"/>
        <v>10337</v>
      </c>
      <c r="H11" s="112">
        <f t="shared" si="4"/>
        <v>8614.4179894179906</v>
      </c>
      <c r="I11" s="112">
        <f t="shared" si="7"/>
        <v>0</v>
      </c>
      <c r="J11" s="112">
        <f t="shared" si="8"/>
        <v>0</v>
      </c>
      <c r="K11" s="112"/>
      <c r="L11" s="112"/>
      <c r="M11" s="112"/>
      <c r="N11" s="111">
        <v>34.841999999999999</v>
      </c>
      <c r="O11" s="111">
        <f>N11*10.764</f>
        <v>375.03928799999994</v>
      </c>
      <c r="P11" s="111"/>
      <c r="Q11" s="111"/>
      <c r="R11" s="111"/>
      <c r="S11" s="110">
        <v>6000000</v>
      </c>
      <c r="T11" s="110">
        <f t="shared" si="10"/>
        <v>15998.323887602946</v>
      </c>
      <c r="U11" s="112"/>
      <c r="V11" s="112"/>
      <c r="W11" s="114"/>
      <c r="X11" s="104"/>
      <c r="Y11" s="104"/>
      <c r="Z11" s="104"/>
      <c r="AA11" s="104"/>
      <c r="AB11" s="104"/>
      <c r="AC11" s="104"/>
      <c r="AD11" s="104"/>
    </row>
    <row r="12" spans="1:32" s="103" customFormat="1" ht="18.75" x14ac:dyDescent="0.25">
      <c r="A12" s="112"/>
      <c r="B12" s="112">
        <v>415</v>
      </c>
      <c r="C12" s="112">
        <f t="shared" si="3"/>
        <v>498</v>
      </c>
      <c r="D12" s="112">
        <f t="shared" si="0"/>
        <v>597.6</v>
      </c>
      <c r="E12" s="113">
        <v>5000000</v>
      </c>
      <c r="F12" s="112">
        <f t="shared" si="1"/>
        <v>12048</v>
      </c>
      <c r="G12" s="112">
        <f t="shared" si="2"/>
        <v>10040</v>
      </c>
      <c r="H12" s="112">
        <f t="shared" si="4"/>
        <v>8366.8005354752331</v>
      </c>
      <c r="I12" s="112">
        <f t="shared" si="7"/>
        <v>0</v>
      </c>
      <c r="J12" s="112">
        <v>1006</v>
      </c>
      <c r="K12" s="112"/>
      <c r="L12" s="112"/>
      <c r="M12" s="112"/>
      <c r="N12" s="111">
        <v>32.479999999999997</v>
      </c>
      <c r="O12" s="111">
        <f>N12*10.764</f>
        <v>349.61471999999992</v>
      </c>
      <c r="P12" s="111"/>
      <c r="Q12" s="111"/>
      <c r="R12" s="111"/>
      <c r="S12" s="110">
        <v>5350000</v>
      </c>
      <c r="T12" s="110">
        <f t="shared" si="10"/>
        <v>15302.559343039107</v>
      </c>
      <c r="U12" s="112"/>
      <c r="V12" s="112"/>
      <c r="W12" s="115"/>
      <c r="X12" s="112"/>
      <c r="Y12" s="112"/>
      <c r="Z12" s="112"/>
      <c r="AA12" s="112"/>
    </row>
    <row r="13" spans="1:32" s="103" customFormat="1" x14ac:dyDescent="0.25">
      <c r="A13" s="112"/>
      <c r="B13" s="112">
        <v>420</v>
      </c>
      <c r="C13" s="112">
        <f t="shared" si="3"/>
        <v>504</v>
      </c>
      <c r="D13" s="112">
        <f t="shared" si="0"/>
        <v>604.79999999999995</v>
      </c>
      <c r="E13" s="113">
        <v>4910000</v>
      </c>
      <c r="F13" s="112">
        <f t="shared" si="1"/>
        <v>11690</v>
      </c>
      <c r="G13" s="112">
        <f t="shared" si="2"/>
        <v>9742</v>
      </c>
      <c r="H13" s="112">
        <f t="shared" si="4"/>
        <v>8118.3862433862441</v>
      </c>
      <c r="I13" s="112">
        <f t="shared" si="7"/>
        <v>0</v>
      </c>
      <c r="J13" s="112">
        <v>802</v>
      </c>
      <c r="K13" s="112"/>
      <c r="L13" s="112"/>
      <c r="M13" s="112"/>
      <c r="N13" s="111"/>
      <c r="O13" s="111">
        <v>490</v>
      </c>
      <c r="P13" s="111"/>
      <c r="Q13" s="111"/>
      <c r="R13" s="111"/>
      <c r="S13" s="110">
        <v>6900000</v>
      </c>
      <c r="T13" s="110">
        <f t="shared" si="10"/>
        <v>14081.632653061224</v>
      </c>
      <c r="U13" s="112"/>
      <c r="V13" s="112"/>
      <c r="W13" s="112"/>
      <c r="X13" s="112"/>
      <c r="Y13" s="112"/>
      <c r="Z13" s="112"/>
      <c r="AA13" s="112"/>
    </row>
    <row r="14" spans="1:32" s="103" customFormat="1" x14ac:dyDescent="0.25">
      <c r="A14" s="112"/>
      <c r="B14" s="111">
        <v>225</v>
      </c>
      <c r="C14" s="111">
        <f t="shared" ref="C14:C15" si="11">B14*1.2</f>
        <v>270</v>
      </c>
      <c r="D14" s="111">
        <f t="shared" si="0"/>
        <v>324</v>
      </c>
      <c r="E14" s="110">
        <v>3500000</v>
      </c>
      <c r="F14" s="111">
        <f t="shared" si="1"/>
        <v>15556</v>
      </c>
      <c r="G14" s="112">
        <f t="shared" si="2"/>
        <v>12963</v>
      </c>
      <c r="H14" s="112">
        <f t="shared" si="4"/>
        <v>10802.469135802468</v>
      </c>
      <c r="I14" s="112">
        <f t="shared" si="7"/>
        <v>0</v>
      </c>
      <c r="J14" s="112">
        <v>604</v>
      </c>
      <c r="K14" s="112"/>
      <c r="L14" s="112"/>
      <c r="M14" s="112"/>
      <c r="N14" s="111">
        <v>52.808</v>
      </c>
      <c r="O14" s="111">
        <f>N14*10.764</f>
        <v>568.42531199999996</v>
      </c>
      <c r="P14" s="111"/>
      <c r="Q14" s="111"/>
      <c r="R14" s="111"/>
      <c r="S14" s="110">
        <v>8500000</v>
      </c>
      <c r="T14" s="110">
        <f>S14/O14</f>
        <v>14953.591651456929</v>
      </c>
      <c r="U14" s="112"/>
      <c r="V14" s="112"/>
      <c r="W14" s="112"/>
      <c r="X14" s="112"/>
      <c r="Y14" s="112"/>
      <c r="Z14" s="112"/>
      <c r="AA14" s="112"/>
    </row>
    <row r="15" spans="1:32" s="103" customFormat="1" x14ac:dyDescent="0.25">
      <c r="A15" s="112"/>
      <c r="B15" s="112">
        <v>900</v>
      </c>
      <c r="C15" s="112">
        <f t="shared" si="11"/>
        <v>1080</v>
      </c>
      <c r="D15" s="112">
        <f t="shared" si="0"/>
        <v>1296</v>
      </c>
      <c r="E15" s="113">
        <v>4455000</v>
      </c>
      <c r="F15" s="112">
        <f t="shared" si="1"/>
        <v>4950</v>
      </c>
      <c r="G15" s="112">
        <f t="shared" si="2"/>
        <v>4125</v>
      </c>
      <c r="H15" s="112">
        <f t="shared" si="4"/>
        <v>3437.5</v>
      </c>
      <c r="I15" s="112">
        <f t="shared" si="7"/>
        <v>14455.704066685608</v>
      </c>
      <c r="J15" s="112">
        <v>1302</v>
      </c>
      <c r="K15" s="112"/>
      <c r="L15" s="112"/>
      <c r="M15" s="112"/>
      <c r="N15" s="112"/>
      <c r="O15" s="112"/>
      <c r="P15" s="112"/>
      <c r="Q15" s="112"/>
      <c r="R15" s="112">
        <f>89.9736*10.764</f>
        <v>968.47583039999995</v>
      </c>
      <c r="S15" s="113">
        <v>14000000</v>
      </c>
      <c r="T15" s="113"/>
      <c r="U15" s="112">
        <f>S15/R15</f>
        <v>14455.704066685608</v>
      </c>
      <c r="V15" s="112"/>
      <c r="W15" s="112"/>
      <c r="X15" s="112"/>
      <c r="Y15" s="112"/>
      <c r="Z15" s="112"/>
      <c r="AA15" s="112"/>
    </row>
    <row r="16" spans="1:32" s="103" customFormat="1" x14ac:dyDescent="0.25">
      <c r="A16" s="112"/>
      <c r="B16" s="112">
        <v>435</v>
      </c>
      <c r="C16" s="112">
        <f t="shared" ref="C16:C19" si="12">B16*1.2</f>
        <v>522</v>
      </c>
      <c r="D16" s="112">
        <f t="shared" ref="D16:D19" si="13">C16*1.2</f>
        <v>626.4</v>
      </c>
      <c r="E16" s="113">
        <v>5800000</v>
      </c>
      <c r="F16" s="112">
        <f t="shared" ref="F16:F19" si="14">ROUND((E16/B16),0)</f>
        <v>13333</v>
      </c>
      <c r="G16" s="112">
        <f t="shared" ref="G16:G19" si="15">ROUND((E16/C16),0)</f>
        <v>11111</v>
      </c>
      <c r="H16" s="112">
        <f t="shared" si="4"/>
        <v>9259.2592592592591</v>
      </c>
      <c r="I16" s="112">
        <f t="shared" ref="I16:J19" si="16">U16</f>
        <v>0</v>
      </c>
      <c r="J16" s="112">
        <f t="shared" si="16"/>
        <v>0</v>
      </c>
      <c r="K16" s="112"/>
      <c r="L16" s="112"/>
      <c r="M16" s="112"/>
      <c r="N16" s="112"/>
      <c r="O16" s="112"/>
      <c r="P16" s="112"/>
      <c r="Q16" s="112"/>
      <c r="R16" s="112"/>
      <c r="S16" s="113"/>
      <c r="T16" s="113"/>
      <c r="U16" s="112"/>
      <c r="V16" s="112"/>
      <c r="W16" s="112"/>
      <c r="X16" s="112"/>
      <c r="Y16" s="112"/>
      <c r="Z16" s="112"/>
      <c r="AA16" s="112"/>
    </row>
    <row r="17" spans="1:27" s="103" customFormat="1" x14ac:dyDescent="0.25">
      <c r="A17" s="112"/>
      <c r="B17" s="112">
        <v>0</v>
      </c>
      <c r="C17" s="112">
        <f t="shared" si="12"/>
        <v>0</v>
      </c>
      <c r="D17" s="112">
        <f t="shared" si="13"/>
        <v>0</v>
      </c>
      <c r="E17" s="113">
        <v>0</v>
      </c>
      <c r="F17" s="112" t="e">
        <f t="shared" si="14"/>
        <v>#DIV/0!</v>
      </c>
      <c r="G17" s="112" t="e">
        <f t="shared" si="15"/>
        <v>#DIV/0!</v>
      </c>
      <c r="H17" s="112" t="e">
        <f t="shared" ref="H17:H19" si="17">ROUND((E17/D17),0)</f>
        <v>#DIV/0!</v>
      </c>
      <c r="I17" s="112">
        <f t="shared" si="16"/>
        <v>0</v>
      </c>
      <c r="J17" s="112">
        <f t="shared" si="16"/>
        <v>0</v>
      </c>
      <c r="K17" s="112"/>
      <c r="L17" s="112"/>
      <c r="M17" s="112"/>
      <c r="N17" s="112"/>
      <c r="O17" s="112"/>
      <c r="P17" s="112"/>
      <c r="Q17" s="112"/>
      <c r="R17" s="112"/>
      <c r="S17" s="113"/>
      <c r="T17" s="113"/>
      <c r="U17" s="112"/>
      <c r="V17" s="112"/>
      <c r="W17" s="112"/>
      <c r="X17" s="112"/>
      <c r="Y17" s="112"/>
      <c r="Z17" s="112"/>
      <c r="AA17" s="112"/>
    </row>
    <row r="18" spans="1:27" s="103" customFormat="1" x14ac:dyDescent="0.25">
      <c r="A18" s="112"/>
      <c r="B18" s="112">
        <f t="shared" ref="B18:B19" si="18">O18</f>
        <v>0</v>
      </c>
      <c r="C18" s="112">
        <f t="shared" si="12"/>
        <v>0</v>
      </c>
      <c r="D18" s="112">
        <f t="shared" si="13"/>
        <v>0</v>
      </c>
      <c r="E18" s="113">
        <f t="shared" ref="E18:E19" si="19">S18</f>
        <v>0</v>
      </c>
      <c r="F18" s="112" t="e">
        <f t="shared" si="14"/>
        <v>#DIV/0!</v>
      </c>
      <c r="G18" s="112" t="e">
        <f t="shared" si="15"/>
        <v>#DIV/0!</v>
      </c>
      <c r="H18" s="112" t="e">
        <f t="shared" si="17"/>
        <v>#DIV/0!</v>
      </c>
      <c r="I18" s="112">
        <f t="shared" si="16"/>
        <v>0</v>
      </c>
      <c r="J18" s="112">
        <f t="shared" si="16"/>
        <v>0</v>
      </c>
      <c r="K18" s="112"/>
      <c r="L18" s="112"/>
      <c r="M18" s="112"/>
      <c r="N18" s="112"/>
      <c r="O18" s="112"/>
      <c r="P18" s="112"/>
      <c r="Q18" s="112"/>
      <c r="R18" s="112"/>
      <c r="S18" s="113"/>
      <c r="T18" s="113"/>
      <c r="U18" s="112"/>
      <c r="V18" s="112"/>
      <c r="W18" s="112"/>
      <c r="X18" s="112"/>
      <c r="Y18" s="112"/>
      <c r="Z18" s="112"/>
      <c r="AA18" s="112"/>
    </row>
    <row r="19" spans="1:27" s="103" customFormat="1" x14ac:dyDescent="0.25">
      <c r="A19" s="112"/>
      <c r="B19" s="112">
        <f t="shared" si="18"/>
        <v>0</v>
      </c>
      <c r="C19" s="112">
        <f t="shared" si="12"/>
        <v>0</v>
      </c>
      <c r="D19" s="112">
        <f t="shared" si="13"/>
        <v>0</v>
      </c>
      <c r="E19" s="113">
        <f t="shared" si="19"/>
        <v>0</v>
      </c>
      <c r="F19" s="112" t="e">
        <f t="shared" si="14"/>
        <v>#DIV/0!</v>
      </c>
      <c r="G19" s="112" t="e">
        <f t="shared" si="15"/>
        <v>#DIV/0!</v>
      </c>
      <c r="H19" s="112" t="e">
        <f t="shared" si="17"/>
        <v>#DIV/0!</v>
      </c>
      <c r="I19" s="112">
        <f t="shared" si="16"/>
        <v>0</v>
      </c>
      <c r="J19" s="112">
        <f t="shared" si="16"/>
        <v>0</v>
      </c>
      <c r="K19" s="112"/>
      <c r="L19" s="112"/>
      <c r="M19" s="112"/>
      <c r="N19" s="112"/>
      <c r="O19" s="112"/>
      <c r="P19" s="112"/>
      <c r="Q19" s="112"/>
      <c r="R19" s="112"/>
      <c r="S19" s="113"/>
      <c r="T19" s="113"/>
      <c r="U19" s="112"/>
      <c r="V19" s="112"/>
      <c r="W19" s="112"/>
      <c r="X19" s="112"/>
      <c r="Y19" s="112"/>
      <c r="Z19" s="112"/>
      <c r="AA19" s="112"/>
    </row>
    <row r="20" spans="1:27" s="105" customFormat="1" x14ac:dyDescent="0.25"/>
    <row r="21" spans="1:27" s="105" customFormat="1" ht="16.5" x14ac:dyDescent="0.3">
      <c r="F21" s="104"/>
    </row>
    <row r="22" spans="1:27" s="3" customFormat="1" x14ac:dyDescent="0.25">
      <c r="A22" s="23"/>
      <c r="B22" s="23"/>
      <c r="C22" s="23"/>
      <c r="D22" s="23"/>
      <c r="E22" s="23"/>
      <c r="F22" s="116" t="s">
        <v>66</v>
      </c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</row>
    <row r="23" spans="1:27" s="3" customFormat="1" ht="16.5" x14ac:dyDescent="0.3">
      <c r="A23" s="23"/>
      <c r="B23" s="23"/>
      <c r="C23" s="23" t="s">
        <v>64</v>
      </c>
      <c r="D23" s="23"/>
      <c r="E23" s="4"/>
      <c r="F23" s="73" t="s">
        <v>65</v>
      </c>
      <c r="G23" s="73">
        <v>394</v>
      </c>
      <c r="H23" s="23"/>
      <c r="I23" s="23">
        <f>G23*9500</f>
        <v>3743000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</row>
    <row r="24" spans="1:27" s="3" customFormat="1" x14ac:dyDescent="0.25">
      <c r="A24" s="23"/>
      <c r="B24" s="24"/>
      <c r="C24" s="24" t="s">
        <v>1</v>
      </c>
      <c r="D24" s="24">
        <v>7100000</v>
      </c>
      <c r="E24" s="24"/>
      <c r="F24" s="25" t="s">
        <v>61</v>
      </c>
      <c r="G24" s="25">
        <v>0</v>
      </c>
      <c r="H24" s="24"/>
      <c r="I24" s="24"/>
      <c r="J24" s="24"/>
      <c r="K24" s="24"/>
      <c r="L24" s="24"/>
      <c r="M24" s="24"/>
      <c r="N24" s="23"/>
      <c r="O24" s="23"/>
      <c r="P24" s="23"/>
      <c r="Q24" s="23"/>
      <c r="R24" s="23"/>
      <c r="S24" s="23"/>
      <c r="T24" s="23"/>
      <c r="U24" s="23"/>
      <c r="V24" s="23"/>
    </row>
    <row r="25" spans="1:27" s="3" customFormat="1" x14ac:dyDescent="0.25">
      <c r="A25" s="23"/>
      <c r="B25" s="24"/>
      <c r="C25" s="24"/>
      <c r="D25" s="24"/>
      <c r="E25" s="24"/>
      <c r="F25" s="25" t="s">
        <v>67</v>
      </c>
      <c r="G25" s="25">
        <v>0</v>
      </c>
      <c r="H25" s="24"/>
      <c r="I25" s="24"/>
      <c r="J25" s="24"/>
      <c r="K25" s="24"/>
      <c r="L25" s="24"/>
      <c r="M25" s="24"/>
      <c r="N25" s="23"/>
      <c r="O25" s="23"/>
      <c r="P25" s="23"/>
      <c r="Q25" s="23"/>
      <c r="R25" s="23"/>
      <c r="S25" s="23"/>
      <c r="T25" s="23"/>
      <c r="U25" s="23"/>
      <c r="V25" s="23"/>
    </row>
    <row r="26" spans="1:27" s="3" customFormat="1" x14ac:dyDescent="0.25">
      <c r="B26" s="24"/>
      <c r="C26" s="24"/>
      <c r="D26" s="24"/>
      <c r="E26" s="24"/>
      <c r="F26" s="26" t="s">
        <v>68</v>
      </c>
      <c r="G26" s="26">
        <f>G23+G24+G25</f>
        <v>394</v>
      </c>
      <c r="H26" s="24"/>
      <c r="I26" s="24"/>
      <c r="J26" s="24"/>
      <c r="K26" s="24"/>
      <c r="L26" s="24"/>
      <c r="M26" s="24"/>
      <c r="N26" s="23"/>
      <c r="O26" s="23"/>
      <c r="P26" s="23"/>
      <c r="Q26" s="23"/>
      <c r="R26" s="23"/>
      <c r="S26" s="23"/>
      <c r="T26" s="23"/>
      <c r="U26" s="23"/>
      <c r="V26" s="23"/>
    </row>
    <row r="27" spans="1:27" s="3" customFormat="1" x14ac:dyDescent="0.25">
      <c r="B27" s="24"/>
      <c r="C27" s="24"/>
      <c r="D27" s="24"/>
      <c r="E27" s="24"/>
      <c r="F27" s="25"/>
      <c r="G27" s="25"/>
      <c r="H27" s="24"/>
      <c r="I27" s="24"/>
      <c r="J27" s="24"/>
      <c r="K27" s="24"/>
      <c r="L27" s="24"/>
      <c r="M27" s="24"/>
      <c r="N27" s="23"/>
      <c r="O27" s="23"/>
      <c r="P27" s="23"/>
      <c r="Q27" s="23"/>
      <c r="R27" s="23"/>
      <c r="S27" s="23"/>
      <c r="T27" s="23"/>
      <c r="U27" s="23"/>
      <c r="V27" s="23"/>
    </row>
    <row r="28" spans="1:27" s="3" customFormat="1" x14ac:dyDescent="0.25">
      <c r="B28" s="24"/>
      <c r="C28" s="24"/>
      <c r="D28" s="24"/>
      <c r="E28" s="24"/>
      <c r="F28" s="25" t="s">
        <v>60</v>
      </c>
      <c r="G28" s="25">
        <v>0</v>
      </c>
      <c r="H28" s="24"/>
      <c r="I28" s="24" t="e">
        <f>G34/G28</f>
        <v>#DIV/0!</v>
      </c>
      <c r="J28" s="24"/>
      <c r="K28" s="24"/>
      <c r="L28" s="24"/>
      <c r="M28" s="24"/>
      <c r="N28" s="23"/>
      <c r="O28" s="23"/>
      <c r="P28" s="23"/>
      <c r="Q28" s="23"/>
      <c r="R28" s="23"/>
      <c r="S28" s="23"/>
      <c r="T28" s="23"/>
      <c r="U28" s="23"/>
      <c r="V28" s="23"/>
    </row>
    <row r="29" spans="1:27" s="3" customFormat="1" x14ac:dyDescent="0.25">
      <c r="B29" s="24"/>
      <c r="C29" s="24"/>
      <c r="D29" s="24"/>
      <c r="E29" s="24"/>
      <c r="F29" s="25" t="s">
        <v>61</v>
      </c>
      <c r="G29" s="25">
        <v>0</v>
      </c>
      <c r="H29" s="24"/>
      <c r="I29" s="24"/>
      <c r="J29" s="24"/>
      <c r="K29" s="24"/>
      <c r="L29" s="24"/>
      <c r="M29" s="24"/>
      <c r="N29" s="23"/>
      <c r="O29" s="23"/>
      <c r="P29" s="23"/>
      <c r="Q29" s="23"/>
      <c r="R29" s="23"/>
      <c r="S29" s="23"/>
      <c r="T29" s="23"/>
      <c r="U29" s="23"/>
      <c r="V29" s="23"/>
    </row>
    <row r="30" spans="1:27" s="3" customFormat="1" x14ac:dyDescent="0.25">
      <c r="B30" s="24"/>
      <c r="C30" s="24"/>
      <c r="D30" s="24"/>
      <c r="E30" s="24"/>
      <c r="F30" s="25" t="s">
        <v>59</v>
      </c>
      <c r="G30" s="25">
        <v>0</v>
      </c>
      <c r="H30" s="24"/>
      <c r="I30" s="24"/>
      <c r="J30" s="24"/>
      <c r="K30" s="24"/>
      <c r="L30" s="24"/>
      <c r="M30" s="24"/>
      <c r="N30" s="23"/>
      <c r="O30" s="23"/>
      <c r="P30" s="23"/>
      <c r="Q30" s="23"/>
      <c r="R30" s="23"/>
      <c r="S30" s="23"/>
      <c r="T30" s="23"/>
      <c r="U30" s="23"/>
      <c r="V30" s="23"/>
    </row>
    <row r="31" spans="1:27" s="3" customFormat="1" x14ac:dyDescent="0.25">
      <c r="B31" s="24"/>
      <c r="C31" s="27"/>
      <c r="D31" s="27"/>
      <c r="E31" s="24"/>
      <c r="F31" s="26" t="s">
        <v>62</v>
      </c>
      <c r="G31" s="26">
        <f>SUM(G28:G30)</f>
        <v>0</v>
      </c>
      <c r="H31" s="24"/>
      <c r="I31" s="24" t="e">
        <f>I23/G31</f>
        <v>#DIV/0!</v>
      </c>
      <c r="J31" s="24"/>
      <c r="K31" s="24"/>
      <c r="L31" s="24"/>
      <c r="M31" s="24"/>
      <c r="N31" s="23"/>
      <c r="O31" s="28"/>
      <c r="P31" s="28"/>
      <c r="Q31" s="28"/>
      <c r="R31" s="28"/>
      <c r="S31" s="23"/>
      <c r="T31" s="23"/>
      <c r="U31" s="23"/>
      <c r="V31" s="23"/>
    </row>
    <row r="32" spans="1:27" s="3" customFormat="1" x14ac:dyDescent="0.25">
      <c r="B32" s="24"/>
      <c r="C32" s="27"/>
      <c r="D32" s="27"/>
      <c r="E32" s="24"/>
      <c r="F32" s="26" t="s">
        <v>63</v>
      </c>
      <c r="G32" s="25">
        <f>G31</f>
        <v>0</v>
      </c>
      <c r="H32" s="24" t="e">
        <f>G31/G32</f>
        <v>#DIV/0!</v>
      </c>
      <c r="I32" s="24" t="s">
        <v>43</v>
      </c>
      <c r="J32" s="24"/>
      <c r="K32" s="24"/>
      <c r="L32" s="24"/>
      <c r="M32" s="24"/>
      <c r="N32" s="23"/>
      <c r="O32" s="23"/>
      <c r="P32" s="23"/>
      <c r="Q32" s="23"/>
      <c r="R32" s="23"/>
      <c r="S32" s="23"/>
      <c r="T32" s="23"/>
      <c r="U32" s="23"/>
      <c r="V32" s="23"/>
    </row>
    <row r="33" spans="2:22" s="3" customFormat="1" x14ac:dyDescent="0.25">
      <c r="B33" s="24"/>
      <c r="C33" s="27"/>
      <c r="D33" s="27"/>
      <c r="E33" s="24"/>
      <c r="F33" s="25" t="s">
        <v>41</v>
      </c>
      <c r="G33" s="25">
        <v>10000</v>
      </c>
      <c r="H33" s="24"/>
      <c r="I33" s="24"/>
      <c r="J33" s="24"/>
      <c r="K33" s="24"/>
      <c r="L33" s="24"/>
      <c r="M33" s="24"/>
      <c r="N33" s="23"/>
      <c r="O33" s="23"/>
      <c r="P33" s="23"/>
      <c r="Q33" s="23"/>
      <c r="R33" s="23"/>
      <c r="S33" s="23"/>
      <c r="T33" s="23"/>
      <c r="U33" s="23"/>
      <c r="V33" s="23"/>
    </row>
    <row r="34" spans="2:22" s="3" customFormat="1" x14ac:dyDescent="0.25">
      <c r="B34" s="24"/>
      <c r="C34" s="27"/>
      <c r="D34" s="27"/>
      <c r="E34" s="24"/>
      <c r="F34" s="26" t="s">
        <v>42</v>
      </c>
      <c r="G34" s="26">
        <f>G26*G33</f>
        <v>3940000</v>
      </c>
      <c r="H34" s="24" t="e">
        <f>G34/D28</f>
        <v>#DIV/0!</v>
      </c>
      <c r="I34" s="24"/>
      <c r="J34" s="24"/>
      <c r="K34" s="24"/>
      <c r="L34" s="24"/>
      <c r="M34" s="24"/>
      <c r="N34" s="23"/>
      <c r="O34" s="23"/>
      <c r="P34" s="23"/>
      <c r="Q34" s="23"/>
      <c r="R34" s="23"/>
      <c r="S34" s="23"/>
      <c r="T34" s="23"/>
      <c r="U34" s="23"/>
      <c r="V34" s="23"/>
    </row>
    <row r="35" spans="2:22" s="3" customFormat="1" x14ac:dyDescent="0.25">
      <c r="B35" s="24"/>
      <c r="C35" s="27"/>
      <c r="D35" s="27"/>
      <c r="E35" s="24"/>
      <c r="F35" s="26" t="s">
        <v>20</v>
      </c>
      <c r="G35" s="26">
        <f>G34*90%</f>
        <v>3546000</v>
      </c>
      <c r="H35" s="24"/>
      <c r="I35" s="24"/>
      <c r="J35" s="24"/>
      <c r="K35" s="24"/>
      <c r="L35" s="24"/>
      <c r="M35" s="24"/>
      <c r="N35" s="23"/>
      <c r="O35" s="23"/>
      <c r="P35" s="23"/>
      <c r="Q35" s="23"/>
      <c r="R35" s="23"/>
      <c r="S35" s="23"/>
      <c r="T35" s="23"/>
      <c r="U35" s="23"/>
      <c r="V35" s="23"/>
    </row>
    <row r="36" spans="2:22" s="3" customFormat="1" x14ac:dyDescent="0.25">
      <c r="B36" s="24"/>
      <c r="C36" s="27"/>
      <c r="D36" s="27"/>
      <c r="E36" s="24"/>
      <c r="F36" s="26" t="s">
        <v>21</v>
      </c>
      <c r="G36" s="26">
        <f>G34*80%</f>
        <v>3152000</v>
      </c>
      <c r="H36" s="24"/>
      <c r="I36" s="24"/>
      <c r="J36" s="24"/>
      <c r="K36" s="24"/>
      <c r="L36" s="24"/>
      <c r="M36" s="24"/>
      <c r="N36" s="23"/>
      <c r="O36" s="23"/>
      <c r="P36" s="23"/>
      <c r="Q36" s="23"/>
      <c r="R36" s="23"/>
      <c r="S36" s="23"/>
      <c r="T36" s="23"/>
      <c r="U36" s="23"/>
      <c r="V36" s="23"/>
    </row>
    <row r="37" spans="2:22" x14ac:dyDescent="0.25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2:22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3"/>
      <c r="O38" s="23"/>
      <c r="P38" s="23"/>
      <c r="Q38" s="23"/>
      <c r="R38" s="23"/>
      <c r="S38" s="23"/>
      <c r="T38" s="23"/>
      <c r="U38" s="23"/>
    </row>
    <row r="39" spans="2:22" x14ac:dyDescent="0.25"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3"/>
      <c r="O39" s="23"/>
      <c r="P39" s="23"/>
      <c r="Q39" s="23"/>
      <c r="R39" s="23"/>
      <c r="S39" s="23"/>
      <c r="T39" s="23"/>
      <c r="U39" s="23"/>
    </row>
    <row r="40" spans="2:22" x14ac:dyDescent="0.25"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3"/>
      <c r="O40" s="23"/>
      <c r="P40" s="23"/>
      <c r="Q40" s="23"/>
      <c r="R40" s="23"/>
      <c r="S40" s="23"/>
      <c r="T40" s="23"/>
      <c r="U40" s="23"/>
    </row>
    <row r="41" spans="2:22" x14ac:dyDescent="0.25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3"/>
      <c r="O41" s="23"/>
      <c r="P41" s="23"/>
      <c r="Q41" s="23"/>
      <c r="R41" s="23"/>
      <c r="S41" s="23"/>
      <c r="T41" s="23"/>
      <c r="U41" s="23"/>
    </row>
    <row r="42" spans="2:22" x14ac:dyDescent="0.25"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3"/>
      <c r="O42" s="23"/>
      <c r="P42" s="23"/>
      <c r="Q42" s="23"/>
      <c r="R42" s="23"/>
      <c r="S42" s="23"/>
      <c r="T42" s="23"/>
      <c r="U42" s="23"/>
    </row>
    <row r="43" spans="2:22" x14ac:dyDescent="0.25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3"/>
      <c r="O43" s="28"/>
      <c r="P43" s="28"/>
      <c r="Q43" s="28"/>
      <c r="R43" s="28"/>
      <c r="S43" s="23"/>
      <c r="T43" s="23"/>
      <c r="U43" s="23"/>
    </row>
    <row r="44" spans="2:22" x14ac:dyDescent="0.25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3"/>
      <c r="O44" s="23"/>
      <c r="P44" s="23"/>
      <c r="Q44" s="23"/>
      <c r="R44" s="23"/>
      <c r="S44" s="23"/>
      <c r="T44" s="23"/>
      <c r="U44" s="23"/>
    </row>
    <row r="45" spans="2:22" x14ac:dyDescent="0.25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3"/>
      <c r="O45" s="23"/>
      <c r="P45" s="23"/>
      <c r="Q45" s="23"/>
      <c r="R45" s="23"/>
      <c r="S45" s="23"/>
      <c r="T45" s="23"/>
      <c r="U45" s="23"/>
    </row>
    <row r="46" spans="2:22" x14ac:dyDescent="0.25">
      <c r="N46" s="23"/>
      <c r="O46" s="23"/>
      <c r="P46" s="23"/>
      <c r="Q46" s="23"/>
      <c r="R46" s="23"/>
      <c r="S46" s="23"/>
      <c r="T46" s="23"/>
      <c r="U46" s="23"/>
    </row>
    <row r="49" spans="14:21" x14ac:dyDescent="0.25">
      <c r="N49" s="23"/>
      <c r="O49" s="23"/>
      <c r="P49" s="23"/>
      <c r="Q49" s="23"/>
      <c r="R49" s="23"/>
      <c r="S49" s="23"/>
      <c r="T49" s="23"/>
      <c r="U49" s="23"/>
    </row>
    <row r="50" spans="14:21" x14ac:dyDescent="0.25">
      <c r="N50" s="23"/>
      <c r="O50" s="23"/>
      <c r="P50" s="23"/>
      <c r="Q50" s="23"/>
      <c r="R50" s="23"/>
      <c r="S50" s="23"/>
      <c r="T50" s="23"/>
      <c r="U50" s="23"/>
    </row>
    <row r="51" spans="14:21" x14ac:dyDescent="0.25">
      <c r="N51" s="23"/>
      <c r="O51" s="23"/>
      <c r="P51" s="23"/>
      <c r="Q51" s="23"/>
      <c r="R51" s="23"/>
      <c r="S51" s="23"/>
      <c r="T51" s="23"/>
      <c r="U51" s="23"/>
    </row>
    <row r="52" spans="14:21" x14ac:dyDescent="0.25">
      <c r="N52" s="23"/>
      <c r="O52" s="23"/>
      <c r="P52" s="23"/>
      <c r="Q52" s="23"/>
      <c r="R52" s="23"/>
      <c r="S52" s="23"/>
      <c r="T52" s="23"/>
      <c r="U52" s="23"/>
    </row>
    <row r="53" spans="14:21" x14ac:dyDescent="0.25">
      <c r="N53" s="23"/>
      <c r="O53" s="28"/>
      <c r="P53" s="28"/>
      <c r="Q53" s="28"/>
      <c r="R53" s="28"/>
      <c r="S53" s="23"/>
      <c r="T53" s="23"/>
      <c r="U53" s="23"/>
    </row>
    <row r="54" spans="14:21" x14ac:dyDescent="0.25">
      <c r="N54" s="23"/>
      <c r="O54" s="23"/>
      <c r="P54" s="23"/>
      <c r="Q54" s="23"/>
      <c r="R54" s="23"/>
      <c r="S54" s="23"/>
      <c r="T54" s="23"/>
      <c r="U54" s="23"/>
    </row>
    <row r="55" spans="14:21" x14ac:dyDescent="0.25">
      <c r="N55" s="23"/>
      <c r="O55" s="23"/>
      <c r="P55" s="23"/>
      <c r="Q55" s="23"/>
      <c r="R55" s="23"/>
      <c r="S55" s="23"/>
      <c r="T55" s="23"/>
      <c r="U55" s="23"/>
    </row>
    <row r="56" spans="14:21" x14ac:dyDescent="0.25">
      <c r="N56" s="23"/>
      <c r="O56" s="23"/>
      <c r="P56" s="23"/>
      <c r="Q56" s="23"/>
      <c r="R56" s="23"/>
      <c r="S56" s="23"/>
      <c r="T56" s="23"/>
      <c r="U56" s="2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2" workbookViewId="0">
      <selection activeCell="B23" sqref="B23"/>
    </sheetView>
  </sheetViews>
  <sheetFormatPr defaultRowHeight="15" x14ac:dyDescent="0.25"/>
  <sheetData>
    <row r="117" spans="6:13" x14ac:dyDescent="0.25">
      <c r="F117" s="102" t="s">
        <v>57</v>
      </c>
      <c r="G117" s="102"/>
      <c r="H117" s="102"/>
      <c r="I117" s="102"/>
      <c r="J117" s="102"/>
      <c r="K117" s="102"/>
      <c r="L117" s="102"/>
      <c r="M117" s="10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589" workbookViewId="0">
      <selection activeCell="A632" sqref="A6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S18:V77"/>
  <sheetViews>
    <sheetView workbookViewId="0">
      <selection activeCell="A148" sqref="A148"/>
    </sheetView>
  </sheetViews>
  <sheetFormatPr defaultRowHeight="15" x14ac:dyDescent="0.25"/>
  <sheetData>
    <row r="18" spans="21:22" x14ac:dyDescent="0.25">
      <c r="U18" t="s">
        <v>78</v>
      </c>
      <c r="V18">
        <v>2</v>
      </c>
    </row>
    <row r="47" spans="20:21" x14ac:dyDescent="0.25">
      <c r="T47" t="s">
        <v>78</v>
      </c>
      <c r="U47">
        <v>7</v>
      </c>
    </row>
    <row r="77" spans="19:20" x14ac:dyDescent="0.25">
      <c r="S77" t="s">
        <v>78</v>
      </c>
      <c r="T77">
        <v>10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7F591-0DE0-497A-BB2F-621A71080837}">
  <dimension ref="A1"/>
  <sheetViews>
    <sheetView workbookViewId="0">
      <selection activeCell="G37" sqref="G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Rates</vt:lpstr>
      <vt:lpstr>Area Page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2024-11-25T10:15:50Z</dcterms:modified>
</cp:coreProperties>
</file>