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SUNILKUMAR CHAUHAN AND ARPANA CHAUHAN - PNB\"/>
    </mc:Choice>
  </mc:AlternateContent>
  <xr:revisionPtr revIDLastSave="0" documentId="13_ncr:1_{E3BE7E53-7F68-4251-82B6-D04031DB81CD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46" i="4" l="1"/>
  <c r="Y45" i="4"/>
  <c r="Y44" i="4"/>
  <c r="W45" i="4"/>
  <c r="U21" i="17" l="1"/>
  <c r="T13" i="16"/>
  <c r="S8" i="15"/>
  <c r="U17" i="14"/>
  <c r="T8" i="13"/>
  <c r="I32" i="4"/>
  <c r="G31" i="4"/>
  <c r="G30" i="4"/>
  <c r="G32" i="4" l="1"/>
  <c r="W30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Q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3" i="4" l="1"/>
  <c r="H8" i="4"/>
  <c r="F8" i="4"/>
  <c r="F9" i="4"/>
  <c r="G8" i="4"/>
  <c r="G9" i="4"/>
  <c r="H6" i="4"/>
  <c r="H21" i="4"/>
  <c r="H22" i="4"/>
  <c r="G6" i="4"/>
  <c r="F21" i="4"/>
  <c r="F22" i="4"/>
  <c r="F23" i="4"/>
  <c r="G21" i="4"/>
  <c r="G22" i="4"/>
  <c r="G23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4" i="4"/>
  <c r="Q24" i="4" s="1"/>
  <c r="B24" i="4" s="1"/>
  <c r="C24" i="4" s="1"/>
  <c r="D24" i="4" s="1"/>
  <c r="J24" i="4"/>
  <c r="I24" i="4"/>
  <c r="E24" i="4"/>
  <c r="A24" i="4"/>
  <c r="P20" i="4"/>
  <c r="B20" i="4" s="1"/>
  <c r="C20" i="4" s="1"/>
  <c r="D20" i="4" s="1"/>
  <c r="J20" i="4"/>
  <c r="I20" i="4"/>
  <c r="E20" i="4"/>
  <c r="A20" i="4"/>
  <c r="P19" i="4"/>
  <c r="B19" i="4" s="1"/>
  <c r="C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Q3" i="4"/>
  <c r="B3" i="4" s="1"/>
  <c r="C3" i="4" s="1"/>
  <c r="J3" i="4"/>
  <c r="I3" i="4"/>
  <c r="E3" i="4"/>
  <c r="A3" i="4"/>
  <c r="F10" i="4" l="1"/>
  <c r="H26" i="4"/>
  <c r="H17" i="4"/>
  <c r="F14" i="4"/>
  <c r="H18" i="4"/>
  <c r="H25" i="4"/>
  <c r="H13" i="4"/>
  <c r="F13" i="4"/>
  <c r="G13" i="4"/>
  <c r="H16" i="4"/>
  <c r="H20" i="4"/>
  <c r="H27" i="4"/>
  <c r="H24" i="4"/>
  <c r="D19" i="4"/>
  <c r="H19" i="4" s="1"/>
  <c r="G19" i="4"/>
  <c r="F16" i="4"/>
  <c r="F17" i="4"/>
  <c r="F18" i="4"/>
  <c r="F19" i="4"/>
  <c r="F20" i="4"/>
  <c r="F24" i="4"/>
  <c r="F25" i="4"/>
  <c r="F26" i="4"/>
  <c r="F27" i="4"/>
  <c r="G16" i="4"/>
  <c r="G18" i="4"/>
  <c r="G20" i="4"/>
  <c r="G24" i="4"/>
  <c r="G25" i="4"/>
  <c r="G26" i="4"/>
  <c r="G27" i="4"/>
  <c r="G17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8" i="4"/>
  <c r="Q38" i="4"/>
  <c r="W48" i="4"/>
  <c r="W32" i="4"/>
  <c r="W35" i="4" s="1"/>
  <c r="W31" i="4"/>
  <c r="W39" i="4"/>
  <c r="S38" i="4" l="1"/>
  <c r="S39" i="4" s="1"/>
  <c r="S41" i="4" s="1"/>
  <c r="W33" i="4"/>
  <c r="W37" i="4"/>
  <c r="W38" i="4" s="1"/>
  <c r="W41" i="4" s="1"/>
  <c r="W44" i="4" s="1"/>
  <c r="S40" i="4" l="1"/>
  <c r="W50" i="4" l="1"/>
  <c r="W46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<sst xmlns="http://schemas.openxmlformats.org/spreadsheetml/2006/main" count="49" uniqueCount="43">
  <si>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</si>
  <si>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</si>
  <si>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</si>
  <si>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</si>
  <si>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</si>
  <si>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</si>
  <si>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</si>
  <si>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</si>
  <si>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</si>
  <si>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</si>
  <si>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</si>
  <si>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</si>
  <si>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</si>
  <si>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</si>
  <si>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</si>
  <si>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</si>
  <si>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</si>
  <si>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</si>
  <si>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</si>
  <si>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</si>
  <si>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</si>
  <si>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</si>
  <si>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</si>
  <si>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</si>
  <si>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</si>
  <si>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</si>
  <si>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</si>
  <si>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</si>
  <si>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</si>
  <si>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</si>
  <si>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</si>
  <si>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</si>
  <si>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</si>
  <si>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</si>
  <si>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</si>
  <si>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</si>
  <si>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</si>
  <si>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</si>
  <si>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</si>
  <si>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Aree CA</t>
  </si>
  <si>
    <t>Bal</t>
  </si>
  <si>
    <t>Punjab National Bank ( Mira Road East Branch )   - SUNILKUMAR CHAUHAN AND ARPANA CHAUHAN</t>
  </si>
  <si>
    <t>1 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</si>
</sst>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115507</xdr:colOff>
      <xdr:row>42</xdr:row>
      <xdr:rowOff>134422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4B6A03-0AFE-403F-A10A-181A951B2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9907" cy="767822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0</xdr:rowOff>
    </xdr:from>
    <xdr:to>
      <xdr:col>14</xdr:col>
      <xdr:colOff>315557</xdr:colOff>
      <xdr:row>35</xdr:row>
      <xdr:rowOff>19983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DAF987-F9D1-4FCD-9953-B000E57C8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0"/>
          <a:ext cx="8830907" cy="668748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229823</xdr:colOff>
      <xdr:row>39</xdr:row>
      <xdr:rowOff>124799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D7454E-D078-4A9B-AC98-6017233A6A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764223" cy="6982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201244</xdr:colOff>
      <xdr:row>43</xdr:row>
      <xdr:rowOff>105773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E326761-7879-41FD-8BBD-48360C623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35644" cy="715427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182191</xdr:colOff>
      <xdr:row>40</xdr:row>
      <xdr:rowOff>172511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58C763-4B8B-4755-A708-BEB12FFB2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16591" cy="76020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36</xdr:row>
      <xdr:rowOff>58042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1D1226-77CB-47B1-A981-80C6100C9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3921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220297</xdr:colOff>
      <xdr:row>42</xdr:row>
      <xdr:rowOff>58089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5B92C2-6947-4E79-BEF7-5561983B2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54697" cy="67255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353665</xdr:colOff>
      <xdr:row>38</xdr:row>
      <xdr:rowOff>143905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C28A66-E681-418F-BF16-439A9F034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88065" cy="738290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372463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74989C-EF9B-4C8E-8B8B-708377E37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78063" cy="866896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401042</xdr:colOff>
      <xdr:row>46</xdr:row>
      <xdr:rowOff>20249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6AA6A9-7BD4-473E-8B87-77DFF5976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06642" cy="85927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58349</xdr:colOff>
      <xdr:row>48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F48419-B1A8-42FF-9245-387697019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92749" cy="9011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0"/>
  <sheetViews>
    <sheetView tabSelected="1" topLeftCell="A25" zoomScaleNormal="100" workbookViewId="0">
      <selection activeCell="Y41" sqref="Y4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660</v>
      </c>
      <c r="C3" s="4">
        <f>B3*1.2</f>
        <v>792</v>
      </c>
      <c r="D3" s="4">
        <f t="shared" ref="D3:D14" si="2">C3*1.2</f>
        <v>950.4</v>
      </c>
      <c r="E3" s="5">
        <f t="shared" ref="E3:E14" si="3">R3</f>
        <v>8100000</v>
      </c>
      <c r="F3" s="9">
        <f t="shared" ref="F3:F14" si="4">ROUND((E3/B3),0)</f>
        <v>12273</v>
      </c>
      <c r="G3" s="9">
        <f t="shared" ref="G3:G14" si="5">ROUND((E3/C3),0)</f>
        <v>10227</v>
      </c>
      <c r="H3" s="9">
        <f t="shared" ref="H3:H14" si="6">ROUND((E3/D3),0)</f>
        <v>8523</v>
      </c>
      <c r="I3" s="4" t="e">
        <f>#REF!</f>
        <v>#REF!</v>
      </c>
      <c r="J3" s="4">
        <f t="shared" ref="J3:J14" si="7">S3</f>
        <v>0</v>
      </c>
      <c r="O3">
        <v>0</v>
      </c>
      <c r="P3">
        <v>792</v>
      </c>
      <c r="Q3">
        <f t="shared" ref="P3:Q14" si="8">P3/1.2</f>
        <v>660</v>
      </c>
      <c r="R3" s="2">
        <v>8100000</v>
      </c>
    </row>
    <row r="4" spans="1:20" x14ac:dyDescent="0.25">
      <c r="A4" s="4">
        <f t="shared" ref="A4:A9" si="9">N4</f>
        <v>0</v>
      </c>
      <c r="B4" s="4">
        <f t="shared" ref="B4:B9" si="10">Q4</f>
        <v>690</v>
      </c>
      <c r="C4" s="4">
        <f t="shared" ref="C4:C9" si="11">B4*1.2</f>
        <v>828</v>
      </c>
      <c r="D4" s="4">
        <f t="shared" ref="D4:D9" si="12">C4*1.2</f>
        <v>993.59999999999991</v>
      </c>
      <c r="E4" s="5">
        <f t="shared" ref="E4:E9" si="13">R4</f>
        <v>11100000</v>
      </c>
      <c r="F4" s="9">
        <f t="shared" ref="F4:F9" si="14">ROUND((E4/B4),0)</f>
        <v>16087</v>
      </c>
      <c r="G4" s="9">
        <f t="shared" ref="G4:G9" si="15">ROUND((E4/C4),0)</f>
        <v>13406</v>
      </c>
      <c r="H4" s="9">
        <f t="shared" ref="H4:H9" si="16">ROUND((E4/D4),0)</f>
        <v>11171</v>
      </c>
      <c r="I4" s="4" t="e">
        <f>#REF!</f>
        <v>#REF!</v>
      </c>
      <c r="J4" s="4">
        <f t="shared" ref="J4:J9" si="17">S4</f>
        <v>0</v>
      </c>
      <c r="O4">
        <v>0</v>
      </c>
      <c r="P4">
        <v>828</v>
      </c>
      <c r="Q4">
        <f t="shared" ref="Q4:Q9" si="18">P4/1.2</f>
        <v>690</v>
      </c>
      <c r="R4" s="2">
        <v>11100000</v>
      </c>
    </row>
    <row r="5" spans="1:20" x14ac:dyDescent="0.25">
      <c r="A5" s="4">
        <f t="shared" si="9"/>
        <v>0</v>
      </c>
      <c r="B5" s="4">
        <f t="shared" si="10"/>
        <v>746.66666666666674</v>
      </c>
      <c r="C5" s="4">
        <f t="shared" si="11"/>
        <v>896.00000000000011</v>
      </c>
      <c r="D5" s="4">
        <f t="shared" si="12"/>
        <v>1075.2</v>
      </c>
      <c r="E5" s="5">
        <f t="shared" si="13"/>
        <v>8300000</v>
      </c>
      <c r="F5" s="9">
        <f t="shared" si="14"/>
        <v>11116</v>
      </c>
      <c r="G5" s="9">
        <f t="shared" si="15"/>
        <v>9263</v>
      </c>
      <c r="H5" s="9">
        <f t="shared" si="16"/>
        <v>7719</v>
      </c>
      <c r="I5" s="4" t="e">
        <f>#REF!</f>
        <v>#REF!</v>
      </c>
      <c r="J5" s="4">
        <f t="shared" si="17"/>
        <v>0</v>
      </c>
      <c r="O5">
        <v>0</v>
      </c>
      <c r="P5">
        <v>896</v>
      </c>
      <c r="Q5">
        <f t="shared" si="18"/>
        <v>746.66666666666674</v>
      </c>
      <c r="R5" s="2">
        <v>8300000</v>
      </c>
    </row>
    <row r="6" spans="1:20" x14ac:dyDescent="0.25">
      <c r="A6" s="4">
        <f t="shared" si="9"/>
        <v>0</v>
      </c>
      <c r="B6" s="4">
        <f t="shared" si="10"/>
        <v>590</v>
      </c>
      <c r="C6" s="4">
        <f t="shared" si="11"/>
        <v>708</v>
      </c>
      <c r="D6" s="4">
        <f t="shared" si="12"/>
        <v>849.6</v>
      </c>
      <c r="E6" s="5">
        <f t="shared" si="13"/>
        <v>8500000</v>
      </c>
      <c r="F6" s="9">
        <f t="shared" si="14"/>
        <v>14407</v>
      </c>
      <c r="G6" s="9">
        <f t="shared" si="15"/>
        <v>12006</v>
      </c>
      <c r="H6" s="9">
        <f t="shared" si="16"/>
        <v>10005</v>
      </c>
      <c r="I6" s="4" t="e">
        <f>#REF!</f>
        <v>#REF!</v>
      </c>
      <c r="J6" s="4">
        <f t="shared" si="17"/>
        <v>0</v>
      </c>
      <c r="O6">
        <v>0</v>
      </c>
      <c r="P6">
        <v>708</v>
      </c>
      <c r="Q6">
        <f t="shared" si="18"/>
        <v>590</v>
      </c>
      <c r="R6" s="2">
        <v>8500000</v>
      </c>
    </row>
    <row r="7" spans="1:20" x14ac:dyDescent="0.25">
      <c r="A7" s="4">
        <f t="shared" si="9"/>
        <v>0</v>
      </c>
      <c r="B7" s="4">
        <f t="shared" si="10"/>
        <v>827.5</v>
      </c>
      <c r="C7" s="4">
        <f t="shared" si="11"/>
        <v>993</v>
      </c>
      <c r="D7" s="4">
        <f t="shared" si="12"/>
        <v>1191.5999999999999</v>
      </c>
      <c r="E7" s="5">
        <f t="shared" si="13"/>
        <v>14350000</v>
      </c>
      <c r="F7" s="9">
        <f t="shared" si="14"/>
        <v>17341</v>
      </c>
      <c r="G7" s="9">
        <f t="shared" si="15"/>
        <v>14451</v>
      </c>
      <c r="H7" s="9">
        <f t="shared" si="16"/>
        <v>12043</v>
      </c>
      <c r="I7" s="4" t="e">
        <f>#REF!</f>
        <v>#REF!</v>
      </c>
      <c r="J7" s="4">
        <f t="shared" si="17"/>
        <v>0</v>
      </c>
      <c r="O7">
        <v>0</v>
      </c>
      <c r="P7">
        <v>993</v>
      </c>
      <c r="Q7">
        <f t="shared" si="18"/>
        <v>827.5</v>
      </c>
      <c r="R7" s="2">
        <v>14350000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ref="P8:P9" si="19">O8/1.2</f>
        <v>0</v>
      </c>
      <c r="Q8">
        <f t="shared" si="18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9"/>
        <v>0</v>
      </c>
      <c r="Q9">
        <f t="shared" si="18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36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7" si="32">N16</f>
        <v>0</v>
      </c>
      <c r="B16" s="4">
        <f t="shared" ref="B16:B27" si="33">Q16</f>
        <v>863</v>
      </c>
      <c r="C16" s="4">
        <f t="shared" ref="C16:C27" si="34">B16*1.2</f>
        <v>1035.5999999999999</v>
      </c>
      <c r="D16" s="4">
        <f t="shared" ref="D16:D27" si="35">C16*1.2</f>
        <v>1242.7199999999998</v>
      </c>
      <c r="E16" s="5">
        <f t="shared" ref="E16:E27" si="36">R16</f>
        <v>20200000</v>
      </c>
      <c r="F16" s="9">
        <f t="shared" ref="F16:F27" si="37">ROUND((E16/B16),0)</f>
        <v>23407</v>
      </c>
      <c r="G16" s="9">
        <f t="shared" ref="G16:G27" si="38">ROUND((E16/C16),0)</f>
        <v>19506</v>
      </c>
      <c r="H16" s="9">
        <f t="shared" ref="H16:H27" si="39">ROUND((E16/D16),0)</f>
        <v>16255</v>
      </c>
      <c r="I16" s="4" t="e">
        <f>#REF!</f>
        <v>#REF!</v>
      </c>
      <c r="J16" s="4">
        <f t="shared" ref="J16:J27" si="40">S16</f>
        <v>0</v>
      </c>
      <c r="O16">
        <v>0</v>
      </c>
      <c r="P16">
        <f t="shared" ref="P16:Q27" si="41">O16/1.2</f>
        <v>0</v>
      </c>
      <c r="Q16">
        <v>863</v>
      </c>
      <c r="R16" s="2">
        <v>20200000</v>
      </c>
    </row>
    <row r="17" spans="1:24" x14ac:dyDescent="0.25">
      <c r="A17" s="4">
        <f t="shared" si="32"/>
        <v>0</v>
      </c>
      <c r="B17" s="4">
        <f t="shared" si="33"/>
        <v>650</v>
      </c>
      <c r="C17" s="4">
        <f t="shared" si="34"/>
        <v>780</v>
      </c>
      <c r="D17" s="4">
        <f t="shared" si="35"/>
        <v>936</v>
      </c>
      <c r="E17" s="5">
        <f t="shared" si="36"/>
        <v>11400000</v>
      </c>
      <c r="F17" s="9">
        <f t="shared" si="37"/>
        <v>17538</v>
      </c>
      <c r="G17" s="9">
        <f t="shared" si="38"/>
        <v>14615</v>
      </c>
      <c r="H17" s="9">
        <f t="shared" si="39"/>
        <v>12179</v>
      </c>
      <c r="I17" s="4" t="e">
        <f>#REF!</f>
        <v>#REF!</v>
      </c>
      <c r="J17" s="4">
        <f t="shared" si="40"/>
        <v>0</v>
      </c>
      <c r="O17">
        <v>0</v>
      </c>
      <c r="P17">
        <f t="shared" si="41"/>
        <v>0</v>
      </c>
      <c r="Q17">
        <v>650</v>
      </c>
      <c r="R17" s="2">
        <v>11400000</v>
      </c>
    </row>
    <row r="18" spans="1:24" x14ac:dyDescent="0.25">
      <c r="A18" s="4">
        <f t="shared" si="32"/>
        <v>0</v>
      </c>
      <c r="B18" s="4">
        <f t="shared" si="33"/>
        <v>700</v>
      </c>
      <c r="C18" s="4">
        <f t="shared" si="34"/>
        <v>840</v>
      </c>
      <c r="D18" s="4">
        <f t="shared" si="35"/>
        <v>1008</v>
      </c>
      <c r="E18" s="5">
        <f t="shared" si="36"/>
        <v>12500000</v>
      </c>
      <c r="F18" s="9">
        <f t="shared" si="37"/>
        <v>17857</v>
      </c>
      <c r="G18" s="9">
        <f t="shared" si="38"/>
        <v>14881</v>
      </c>
      <c r="H18" s="9">
        <f t="shared" si="39"/>
        <v>12401</v>
      </c>
      <c r="I18" s="4" t="e">
        <f>#REF!</f>
        <v>#REF!</v>
      </c>
      <c r="J18" s="4">
        <f t="shared" si="40"/>
        <v>0</v>
      </c>
      <c r="O18">
        <v>0</v>
      </c>
      <c r="P18">
        <f t="shared" si="41"/>
        <v>0</v>
      </c>
      <c r="Q18">
        <v>700</v>
      </c>
      <c r="R18" s="2">
        <v>12500000</v>
      </c>
    </row>
    <row r="19" spans="1:24" x14ac:dyDescent="0.25">
      <c r="A19" s="4">
        <f t="shared" si="32"/>
        <v>0</v>
      </c>
      <c r="B19" s="4">
        <f t="shared" si="33"/>
        <v>571</v>
      </c>
      <c r="C19" s="4">
        <f t="shared" si="34"/>
        <v>685.19999999999993</v>
      </c>
      <c r="D19" s="4">
        <f t="shared" si="35"/>
        <v>822.2399999999999</v>
      </c>
      <c r="E19" s="5">
        <f t="shared" si="36"/>
        <v>12200000</v>
      </c>
      <c r="F19" s="9">
        <f t="shared" si="37"/>
        <v>21366</v>
      </c>
      <c r="G19" s="9">
        <f t="shared" si="38"/>
        <v>17805</v>
      </c>
      <c r="H19" s="9">
        <f t="shared" si="39"/>
        <v>14838</v>
      </c>
      <c r="I19" s="4" t="e">
        <f>#REF!</f>
        <v>#REF!</v>
      </c>
      <c r="J19" s="4">
        <f t="shared" si="40"/>
        <v>0</v>
      </c>
      <c r="O19">
        <v>0</v>
      </c>
      <c r="P19">
        <f t="shared" si="41"/>
        <v>0</v>
      </c>
      <c r="Q19">
        <v>571</v>
      </c>
      <c r="R19" s="2">
        <v>12200000</v>
      </c>
    </row>
    <row r="20" spans="1:24" x14ac:dyDescent="0.25">
      <c r="A20" s="4">
        <f t="shared" si="32"/>
        <v>0</v>
      </c>
      <c r="B20" s="4">
        <f t="shared" si="33"/>
        <v>652</v>
      </c>
      <c r="C20" s="4">
        <f t="shared" si="34"/>
        <v>782.4</v>
      </c>
      <c r="D20" s="4">
        <f t="shared" si="35"/>
        <v>938.87999999999988</v>
      </c>
      <c r="E20" s="5">
        <f t="shared" si="36"/>
        <v>15300000</v>
      </c>
      <c r="F20" s="9">
        <f t="shared" si="37"/>
        <v>23466</v>
      </c>
      <c r="G20" s="9">
        <f t="shared" si="38"/>
        <v>19555</v>
      </c>
      <c r="H20" s="9">
        <f t="shared" si="39"/>
        <v>16296</v>
      </c>
      <c r="I20" s="4" t="e">
        <f>#REF!</f>
        <v>#REF!</v>
      </c>
      <c r="J20" s="4">
        <f t="shared" si="40"/>
        <v>0</v>
      </c>
      <c r="O20">
        <v>0</v>
      </c>
      <c r="P20">
        <f t="shared" si="41"/>
        <v>0</v>
      </c>
      <c r="Q20">
        <v>652</v>
      </c>
      <c r="R20" s="2">
        <v>15300000</v>
      </c>
    </row>
    <row r="21" spans="1:24" x14ac:dyDescent="0.25">
      <c r="A21" s="4">
        <f t="shared" ref="A21:A23" si="42">N21</f>
        <v>0</v>
      </c>
      <c r="B21" s="4">
        <f t="shared" ref="B21:B23" si="43">Q21</f>
        <v>754</v>
      </c>
      <c r="C21" s="4">
        <f t="shared" ref="C21:C23" si="44">B21*1.2</f>
        <v>904.8</v>
      </c>
      <c r="D21" s="4">
        <f t="shared" ref="D21:D23" si="45">C21*1.2</f>
        <v>1085.76</v>
      </c>
      <c r="E21" s="5">
        <f t="shared" ref="E21:E23" si="46">R21</f>
        <v>17700000</v>
      </c>
      <c r="F21" s="9">
        <f t="shared" ref="F21:F23" si="47">ROUND((E21/B21),0)</f>
        <v>23475</v>
      </c>
      <c r="G21" s="9">
        <f t="shared" ref="G21:G23" si="48">ROUND((E21/C21),0)</f>
        <v>19562</v>
      </c>
      <c r="H21" s="9">
        <f t="shared" ref="H21:H23" si="49">ROUND((E21/D21),0)</f>
        <v>16302</v>
      </c>
      <c r="I21" s="4" t="e">
        <f>#REF!</f>
        <v>#REF!</v>
      </c>
      <c r="J21" s="4">
        <f t="shared" ref="J21:J23" si="50">S21</f>
        <v>0</v>
      </c>
      <c r="O21">
        <v>0</v>
      </c>
      <c r="P21">
        <f t="shared" ref="P21:P23" si="51">O21/1.2</f>
        <v>0</v>
      </c>
      <c r="Q21">
        <v>754</v>
      </c>
      <c r="R21" s="2">
        <v>17700000</v>
      </c>
    </row>
    <row r="22" spans="1:24" x14ac:dyDescent="0.25">
      <c r="A22" s="4">
        <f t="shared" si="42"/>
        <v>0</v>
      </c>
      <c r="B22" s="4">
        <f t="shared" si="43"/>
        <v>979</v>
      </c>
      <c r="C22" s="4">
        <f t="shared" si="44"/>
        <v>1174.8</v>
      </c>
      <c r="D22" s="4">
        <f t="shared" si="45"/>
        <v>1409.76</v>
      </c>
      <c r="E22" s="5">
        <f t="shared" si="46"/>
        <v>16700000</v>
      </c>
      <c r="F22" s="9">
        <f t="shared" si="47"/>
        <v>17058</v>
      </c>
      <c r="G22" s="9">
        <f t="shared" si="48"/>
        <v>14215</v>
      </c>
      <c r="H22" s="9">
        <f t="shared" si="49"/>
        <v>11846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v>979</v>
      </c>
      <c r="R22" s="2">
        <v>16700000</v>
      </c>
    </row>
    <row r="23" spans="1:24" x14ac:dyDescent="0.25">
      <c r="A23" s="4">
        <f t="shared" si="42"/>
        <v>0</v>
      </c>
      <c r="B23" s="4">
        <f t="shared" si="43"/>
        <v>979</v>
      </c>
      <c r="C23" s="4">
        <f t="shared" si="44"/>
        <v>1174.8</v>
      </c>
      <c r="D23" s="4">
        <f t="shared" si="45"/>
        <v>1409.76</v>
      </c>
      <c r="E23" s="5">
        <f t="shared" si="46"/>
        <v>19900000</v>
      </c>
      <c r="F23" s="9">
        <f t="shared" si="47"/>
        <v>20327</v>
      </c>
      <c r="G23" s="9">
        <f t="shared" si="48"/>
        <v>16939</v>
      </c>
      <c r="H23" s="9">
        <f t="shared" si="49"/>
        <v>14116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979</v>
      </c>
      <c r="R23" s="2">
        <v>19900000</v>
      </c>
    </row>
    <row r="24" spans="1:24" x14ac:dyDescent="0.25">
      <c r="A24" s="4">
        <f t="shared" si="32"/>
        <v>0</v>
      </c>
      <c r="B24" s="4">
        <f t="shared" si="33"/>
        <v>0</v>
      </c>
      <c r="C24" s="4">
        <f t="shared" si="34"/>
        <v>0</v>
      </c>
      <c r="D24" s="4">
        <f t="shared" si="35"/>
        <v>0</v>
      </c>
      <c r="E24" s="5">
        <f t="shared" si="36"/>
        <v>0</v>
      </c>
      <c r="F24" s="9" t="e">
        <f t="shared" si="37"/>
        <v>#DIV/0!</v>
      </c>
      <c r="G24" s="9" t="e">
        <f t="shared" si="38"/>
        <v>#DIV/0!</v>
      </c>
      <c r="H24" s="9" t="e">
        <f t="shared" si="39"/>
        <v>#DIV/0!</v>
      </c>
      <c r="I24" s="4" t="e">
        <f>#REF!</f>
        <v>#REF!</v>
      </c>
      <c r="J24" s="4">
        <f t="shared" si="40"/>
        <v>0</v>
      </c>
      <c r="O24">
        <v>0</v>
      </c>
      <c r="P24">
        <f t="shared" si="41"/>
        <v>0</v>
      </c>
      <c r="Q24">
        <f t="shared" si="41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34"/>
        <v>0</v>
      </c>
      <c r="D25" s="4">
        <f t="shared" si="35"/>
        <v>0</v>
      </c>
      <c r="E25" s="5">
        <f t="shared" si="36"/>
        <v>0</v>
      </c>
      <c r="F25" s="9" t="e">
        <f t="shared" si="37"/>
        <v>#DIV/0!</v>
      </c>
      <c r="G25" s="9" t="e">
        <f t="shared" si="38"/>
        <v>#DIV/0!</v>
      </c>
      <c r="H25" s="9" t="e">
        <f t="shared" si="39"/>
        <v>#DIV/0!</v>
      </c>
      <c r="I25" s="4" t="e">
        <f>#REF!</f>
        <v>#REF!</v>
      </c>
      <c r="J25" s="4">
        <f t="shared" si="40"/>
        <v>0</v>
      </c>
      <c r="O25">
        <v>0</v>
      </c>
      <c r="P25">
        <f t="shared" si="41"/>
        <v>0</v>
      </c>
      <c r="Q25">
        <f t="shared" si="41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34"/>
        <v>0</v>
      </c>
      <c r="D26" s="4">
        <f t="shared" si="35"/>
        <v>0</v>
      </c>
      <c r="E26" s="5">
        <f t="shared" si="36"/>
        <v>0</v>
      </c>
      <c r="F26" s="9" t="e">
        <f t="shared" si="37"/>
        <v>#DIV/0!</v>
      </c>
      <c r="G26" s="9" t="e">
        <f t="shared" si="38"/>
        <v>#DIV/0!</v>
      </c>
      <c r="H26" s="9" t="e">
        <f t="shared" si="39"/>
        <v>#DIV/0!</v>
      </c>
      <c r="I26" s="4" t="e">
        <f>#REF!</f>
        <v>#REF!</v>
      </c>
      <c r="J26" s="4">
        <f t="shared" si="40"/>
        <v>0</v>
      </c>
      <c r="O26">
        <v>0</v>
      </c>
      <c r="P26">
        <f t="shared" si="41"/>
        <v>0</v>
      </c>
      <c r="Q26">
        <f t="shared" si="41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34"/>
        <v>0</v>
      </c>
      <c r="D27" s="4">
        <f t="shared" si="35"/>
        <v>0</v>
      </c>
      <c r="E27" s="5">
        <f t="shared" si="36"/>
        <v>0</v>
      </c>
      <c r="F27" s="9" t="e">
        <f t="shared" si="37"/>
        <v>#DIV/0!</v>
      </c>
      <c r="G27" s="9" t="e">
        <f t="shared" si="38"/>
        <v>#DIV/0!</v>
      </c>
      <c r="H27" s="9" t="e">
        <f t="shared" si="39"/>
        <v>#DIV/0!</v>
      </c>
      <c r="I27" s="4" t="e">
        <f>#REF!</f>
        <v>#REF!</v>
      </c>
      <c r="J27" s="4">
        <f t="shared" si="40"/>
        <v>0</v>
      </c>
      <c r="O27">
        <v>0</v>
      </c>
      <c r="P27">
        <f t="shared" si="41"/>
        <v>0</v>
      </c>
      <c r="Q27">
        <f t="shared" si="41"/>
        <v>0</v>
      </c>
      <c r="R27" s="2">
        <v>0</v>
      </c>
    </row>
    <row r="28" spans="1:24" ht="15.75" x14ac:dyDescent="0.25">
      <c r="U28" s="17" t="s">
        <v>13</v>
      </c>
      <c r="V28" s="18"/>
      <c r="W28" s="19">
        <v>18000</v>
      </c>
      <c r="X28" s="20" t="s">
        <v>38</v>
      </c>
    </row>
    <row r="29" spans="1:24" ht="38.25" customHeight="1" x14ac:dyDescent="0.25">
      <c r="S29" s="10"/>
      <c r="T29" s="10"/>
      <c r="U29" s="21" t="s">
        <v>14</v>
      </c>
      <c r="V29" s="18"/>
      <c r="W29" s="19">
        <v>2500</v>
      </c>
      <c r="X29" s="22"/>
    </row>
    <row r="30" spans="1:24" ht="15.75" x14ac:dyDescent="0.25">
      <c r="E30" t="s">
        <v>39</v>
      </c>
      <c r="F30" s="7">
        <v>57.63</v>
      </c>
      <c r="G30">
        <f>F30*10.764</f>
        <v>620.32931999999994</v>
      </c>
      <c r="I30">
        <v>620</v>
      </c>
      <c r="S30" s="10"/>
      <c r="T30" s="10"/>
      <c r="U30" s="17" t="s">
        <v>15</v>
      </c>
      <c r="V30" s="18"/>
      <c r="W30" s="19">
        <f>W28-W29</f>
        <v>15500</v>
      </c>
      <c r="X30" s="22"/>
    </row>
    <row r="31" spans="1:24" ht="15.75" x14ac:dyDescent="0.25">
      <c r="E31" t="s">
        <v>40</v>
      </c>
      <c r="F31" s="7">
        <v>2.34</v>
      </c>
      <c r="G31">
        <f>F31*10.764</f>
        <v>25.187759999999997</v>
      </c>
      <c r="H31" s="6"/>
      <c r="I31">
        <v>25</v>
      </c>
      <c r="S31" s="10"/>
      <c r="T31" s="10"/>
      <c r="U31" s="17" t="s">
        <v>16</v>
      </c>
      <c r="V31" s="18"/>
      <c r="W31" s="19">
        <f>W29</f>
        <v>2500</v>
      </c>
      <c r="X31" s="22"/>
    </row>
    <row r="32" spans="1:24" ht="15.75" x14ac:dyDescent="0.25">
      <c r="G32">
        <f>SUM(G30:G31)</f>
        <v>645.51707999999996</v>
      </c>
      <c r="I32">
        <f>SUM(I30:I31)</f>
        <v>645</v>
      </c>
      <c r="S32" s="10"/>
      <c r="T32" s="10"/>
      <c r="U32" s="17" t="s">
        <v>17</v>
      </c>
      <c r="V32" s="23"/>
      <c r="W32" s="24">
        <f>X32-X33</f>
        <v>-4</v>
      </c>
      <c r="X32" s="25">
        <v>2024</v>
      </c>
    </row>
    <row r="33" spans="15:25" ht="15.75" x14ac:dyDescent="0.25">
      <c r="S33" s="10"/>
      <c r="T33" s="10"/>
      <c r="U33" s="17" t="s">
        <v>18</v>
      </c>
      <c r="V33" s="23"/>
      <c r="W33" s="24">
        <f>W34-W32</f>
        <v>64</v>
      </c>
      <c r="X33" s="41">
        <v>2028</v>
      </c>
    </row>
    <row r="34" spans="15:25" ht="15.75" x14ac:dyDescent="0.25">
      <c r="S34" s="10"/>
      <c r="T34" s="10"/>
      <c r="U34" s="17" t="s">
        <v>19</v>
      </c>
      <c r="V34" s="23"/>
      <c r="W34" s="24">
        <v>60</v>
      </c>
      <c r="X34" s="24"/>
    </row>
    <row r="35" spans="15:25" ht="39" customHeight="1" x14ac:dyDescent="0.25">
      <c r="P35" s="43" t="s">
        <v>41</v>
      </c>
      <c r="Q35" s="43"/>
      <c r="R35" s="43"/>
      <c r="S35" s="43"/>
      <c r="T35" s="44"/>
      <c r="U35" s="21" t="s">
        <v>20</v>
      </c>
      <c r="V35" s="23"/>
      <c r="W35" s="24">
        <f>90*W32/W34</f>
        <v>-6</v>
      </c>
      <c r="X35" s="24"/>
    </row>
    <row r="36" spans="15:25" ht="15.75" x14ac:dyDescent="0.25">
      <c r="U36" s="17"/>
      <c r="V36" s="26"/>
      <c r="W36" s="27">
        <v>0</v>
      </c>
      <c r="X36" s="27"/>
    </row>
    <row r="37" spans="15:25" ht="15.75" x14ac:dyDescent="0.25">
      <c r="P37" s="14" t="s">
        <v>30</v>
      </c>
      <c r="Q37" s="14" t="s">
        <v>31</v>
      </c>
      <c r="R37" s="14" t="s">
        <v>32</v>
      </c>
      <c r="S37" s="14" t="s">
        <v>33</v>
      </c>
      <c r="T37" s="12"/>
      <c r="U37" s="17" t="s">
        <v>21</v>
      </c>
      <c r="V37" s="18"/>
      <c r="W37" s="19">
        <f>W31*W36</f>
        <v>0</v>
      </c>
      <c r="X37" s="22"/>
    </row>
    <row r="38" spans="15:25" ht="15.75" x14ac:dyDescent="0.25">
      <c r="Q38">
        <f>N26</f>
        <v>0</v>
      </c>
      <c r="R38" s="15">
        <f>N24</f>
        <v>0</v>
      </c>
      <c r="S38" s="15">
        <f>R38*Q38</f>
        <v>0</v>
      </c>
      <c r="U38" s="17" t="s">
        <v>22</v>
      </c>
      <c r="V38" s="18"/>
      <c r="W38" s="19">
        <f>W31-W37</f>
        <v>2500</v>
      </c>
      <c r="X38" s="22"/>
    </row>
    <row r="39" spans="15:25" ht="15.75" x14ac:dyDescent="0.25">
      <c r="R39" s="6" t="s">
        <v>33</v>
      </c>
      <c r="S39" s="16">
        <f>SUM(S38:S38)</f>
        <v>0</v>
      </c>
      <c r="U39" s="17" t="s">
        <v>15</v>
      </c>
      <c r="V39" s="18"/>
      <c r="W39" s="19">
        <f>W30</f>
        <v>15500</v>
      </c>
      <c r="X39" s="22"/>
    </row>
    <row r="40" spans="15:25" ht="15.75" x14ac:dyDescent="0.25">
      <c r="R40" s="6" t="s">
        <v>24</v>
      </c>
      <c r="S40" s="16">
        <f>S39*90%</f>
        <v>0</v>
      </c>
      <c r="U40" s="23"/>
      <c r="V40" s="18"/>
      <c r="W40" s="19"/>
      <c r="X40" s="22"/>
    </row>
    <row r="41" spans="15:25" ht="15.75" x14ac:dyDescent="0.25">
      <c r="R41" s="6" t="s">
        <v>34</v>
      </c>
      <c r="S41" s="16">
        <f>S39*80%</f>
        <v>0</v>
      </c>
      <c r="U41" s="28"/>
      <c r="V41" s="29"/>
      <c r="W41" s="20">
        <f>W39+W38</f>
        <v>18000</v>
      </c>
      <c r="X41" s="22"/>
    </row>
    <row r="42" spans="15:25" ht="15.75" x14ac:dyDescent="0.25">
      <c r="S42" s="10"/>
      <c r="T42" s="10"/>
      <c r="U42" s="23"/>
      <c r="V42" s="23"/>
      <c r="W42" s="24"/>
      <c r="X42" s="24"/>
    </row>
    <row r="43" spans="15:25" ht="15.75" x14ac:dyDescent="0.25">
      <c r="S43" s="10"/>
      <c r="T43" s="10"/>
      <c r="U43" s="28" t="s">
        <v>37</v>
      </c>
      <c r="V43" s="30"/>
      <c r="W43" s="25">
        <v>645</v>
      </c>
      <c r="X43" s="24" t="s">
        <v>42</v>
      </c>
    </row>
    <row r="44" spans="15:25" ht="15.75" x14ac:dyDescent="0.25">
      <c r="P44" s="13" t="s">
        <v>29</v>
      </c>
      <c r="S44" s="10"/>
      <c r="T44" s="11"/>
      <c r="U44" s="17" t="s">
        <v>23</v>
      </c>
      <c r="V44" s="31"/>
      <c r="W44" s="32">
        <f>W41*W43+X45</f>
        <v>11610000</v>
      </c>
      <c r="X44" s="33">
        <v>600000</v>
      </c>
      <c r="Y44" s="15">
        <f>W44+X44</f>
        <v>12210000</v>
      </c>
    </row>
    <row r="45" spans="15:25" ht="15.75" x14ac:dyDescent="0.25">
      <c r="S45" s="11"/>
      <c r="T45" s="10"/>
      <c r="U45" s="17" t="s">
        <v>24</v>
      </c>
      <c r="V45" s="23"/>
      <c r="W45" s="34">
        <f>W44*0.95</f>
        <v>11029500</v>
      </c>
      <c r="X45" s="35"/>
      <c r="Y45" s="15">
        <f>Y44*0.95</f>
        <v>11599500</v>
      </c>
    </row>
    <row r="46" spans="15:25" ht="15.75" x14ac:dyDescent="0.25">
      <c r="S46" s="10"/>
      <c r="T46" s="10"/>
      <c r="U46" s="17" t="s">
        <v>25</v>
      </c>
      <c r="V46" s="23"/>
      <c r="W46" s="34">
        <f>W44*0.8</f>
        <v>9288000</v>
      </c>
      <c r="X46" s="34"/>
      <c r="Y46" s="15">
        <f>Y44*0.8</f>
        <v>9768000</v>
      </c>
    </row>
    <row r="47" spans="15:25" ht="15.75" x14ac:dyDescent="0.25">
      <c r="O47" s="10"/>
      <c r="P47" s="10"/>
      <c r="Q47" s="10"/>
      <c r="R47" s="10"/>
      <c r="S47" s="10"/>
      <c r="T47" s="10"/>
      <c r="U47" s="17"/>
      <c r="V47" s="23"/>
      <c r="W47" s="36"/>
      <c r="X47" s="24"/>
    </row>
    <row r="48" spans="15:25" ht="15.75" x14ac:dyDescent="0.25">
      <c r="U48" s="37" t="s">
        <v>26</v>
      </c>
      <c r="V48" s="38"/>
      <c r="W48" s="39">
        <f>W29*W43</f>
        <v>1612500</v>
      </c>
      <c r="X48" s="39"/>
    </row>
    <row r="49" spans="21:24" ht="15.75" x14ac:dyDescent="0.25">
      <c r="U49" s="17" t="s">
        <v>27</v>
      </c>
      <c r="V49" s="23"/>
      <c r="W49" s="36"/>
      <c r="X49" s="36"/>
    </row>
    <row r="50" spans="21:24" ht="15.75" x14ac:dyDescent="0.25">
      <c r="U50" s="40" t="s">
        <v>28</v>
      </c>
      <c r="V50" s="36"/>
      <c r="W50" s="34">
        <f>W44*0.025/12</f>
        <v>24187.5</v>
      </c>
      <c r="X50" s="34"/>
    </row>
  </sheetData>
  <mergeCells count="3">
    <mergeCell ref="A15:R15"/>
    <mergeCell ref="A2:R2"/>
    <mergeCell ref="P35:T3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R12" sqref="R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4" activeCellId="1" sqref="A1 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8:T44"/>
  <sheetViews>
    <sheetView zoomScaleNormal="100" workbookViewId="0">
      <selection activeCell="T9" sqref="T9"/>
    </sheetView>
  </sheetViews>
  <sheetFormatPr defaultRowHeight="15" x14ac:dyDescent="0.25"/>
  <sheetData>
    <row r="8" spans="19:20" x14ac:dyDescent="0.25">
      <c r="S8">
        <v>73.569999999999993</v>
      </c>
      <c r="T8">
        <f>S8*10.764</f>
        <v>791.90747999999985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T17:U17"/>
  <sheetViews>
    <sheetView topLeftCell="A6" workbookViewId="0">
      <selection activeCell="U18" sqref="U18"/>
    </sheetView>
  </sheetViews>
  <sheetFormatPr defaultRowHeight="15" x14ac:dyDescent="0.25"/>
  <sheetData>
    <row r="17" spans="20:21" x14ac:dyDescent="0.25">
      <c r="T17">
        <v>76.95</v>
      </c>
      <c r="U17">
        <f>T17*10.764</f>
        <v>828.28980000000001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S8"/>
  <sheetViews>
    <sheetView zoomScaleNormal="100" workbookViewId="0">
      <selection activeCell="Q20" sqref="Q20"/>
    </sheetView>
  </sheetViews>
  <sheetFormatPr defaultRowHeight="15" x14ac:dyDescent="0.25"/>
  <sheetData>
    <row r="2" spans="1:19" x14ac:dyDescent="0.25">
      <c r="A2" s="6"/>
    </row>
    <row r="8" spans="1:19" x14ac:dyDescent="0.25">
      <c r="R8">
        <v>83.26</v>
      </c>
      <c r="S8">
        <f>R8*10.764</f>
        <v>896.21064000000001</v>
      </c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3:T19"/>
  <sheetViews>
    <sheetView zoomScaleNormal="100" workbookViewId="0">
      <selection activeCell="T14" sqref="T14"/>
    </sheetView>
  </sheetViews>
  <sheetFormatPr defaultRowHeight="15" x14ac:dyDescent="0.25"/>
  <sheetData>
    <row r="13" spans="19:20" x14ac:dyDescent="0.25">
      <c r="S13">
        <v>65.73</v>
      </c>
      <c r="T13">
        <f>S13*10.764</f>
        <v>707.51772000000005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T21:U21"/>
  <sheetViews>
    <sheetView topLeftCell="A7" zoomScaleNormal="100" workbookViewId="0">
      <selection activeCell="U22" sqref="U22"/>
    </sheetView>
  </sheetViews>
  <sheetFormatPr defaultRowHeight="15" x14ac:dyDescent="0.25"/>
  <sheetData>
    <row r="21" spans="20:21" x14ac:dyDescent="0.25">
      <c r="T21">
        <v>92.23</v>
      </c>
      <c r="U21">
        <f>T21*10.764</f>
        <v>992.76372000000003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V21" sqref="V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2024-11-19T07:08:26Z</dcterms:modified>
</cp:coreProperties>
</file>