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VC\Kandivali East\Samidha Shinde\"/>
    </mc:Choice>
  </mc:AlternateContent>
  <xr:revisionPtr revIDLastSave="0" documentId="13_ncr:1_{9D00EE26-90CC-463F-8883-4CF504307813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U10" i="4" l="1"/>
  <c r="U8" i="4"/>
  <c r="D2" i="25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D23" i="23"/>
  <c r="C7" i="23"/>
  <c r="C2" i="4"/>
  <c r="U7" i="4"/>
  <c r="S7" i="4"/>
  <c r="S6" i="4"/>
  <c r="R3" i="4"/>
  <c r="R4" i="4"/>
  <c r="R5" i="4"/>
  <c r="R2" i="4"/>
  <c r="J9" i="23"/>
  <c r="J8" i="23"/>
  <c r="J6" i="23"/>
  <c r="M5" i="23"/>
  <c r="J4" i="23"/>
  <c r="S5" i="4"/>
  <c r="S4" i="4"/>
  <c r="S3" i="4"/>
  <c r="S2" i="4"/>
  <c r="S11" i="4" l="1"/>
  <c r="S12" i="4"/>
  <c r="T4" i="4"/>
  <c r="U5" i="4"/>
  <c r="U6" i="4"/>
  <c r="S8" i="4"/>
  <c r="T9" i="4"/>
  <c r="S10" i="4"/>
  <c r="T2" i="4"/>
  <c r="F6" i="4"/>
  <c r="F5" i="4"/>
  <c r="F3" i="4"/>
  <c r="G7" i="4"/>
  <c r="F4" i="4"/>
  <c r="F2" i="4"/>
  <c r="T5" i="4" l="1"/>
  <c r="T3" i="4"/>
  <c r="T10" i="4"/>
  <c r="S9" i="4"/>
  <c r="U9" i="4" s="1"/>
  <c r="U4" i="4"/>
  <c r="U2" i="4" l="1"/>
  <c r="U3" i="4"/>
  <c r="G4" i="4"/>
  <c r="G5" i="4"/>
  <c r="G6" i="4"/>
  <c r="D8" i="4"/>
  <c r="G3" i="4"/>
  <c r="G2" i="4"/>
  <c r="D11" i="4"/>
  <c r="D12" i="4"/>
  <c r="D7" i="4" l="1"/>
  <c r="H7" i="4" s="1"/>
  <c r="C23" i="23" l="1"/>
  <c r="G25" i="4" l="1"/>
  <c r="G33" i="4" s="1"/>
  <c r="V18" i="4" l="1"/>
  <c r="C14" i="23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D3" i="4"/>
  <c r="H3" i="4" s="1"/>
  <c r="D4" i="4"/>
  <c r="H4" i="4" s="1"/>
  <c r="D5" i="4"/>
  <c r="H5" i="4" s="1"/>
  <c r="D6" i="4"/>
  <c r="H6" i="4" s="1"/>
  <c r="D9" i="4"/>
  <c r="G30" i="4"/>
  <c r="G31" i="4" s="1"/>
  <c r="D14" i="4"/>
  <c r="J14" i="4"/>
  <c r="I14" i="4"/>
  <c r="A14" i="4"/>
  <c r="D13" i="4"/>
  <c r="J13" i="4"/>
  <c r="I13" i="4"/>
  <c r="A13" i="4"/>
  <c r="J12" i="4"/>
  <c r="I12" i="4"/>
  <c r="A12" i="4"/>
  <c r="A11" i="4"/>
  <c r="A10" i="4"/>
  <c r="A9" i="4"/>
  <c r="A8" i="4"/>
  <c r="A7" i="4"/>
  <c r="A6" i="4"/>
  <c r="A5" i="4"/>
  <c r="A4" i="4"/>
  <c r="A3" i="4"/>
  <c r="A2" i="4"/>
  <c r="H31" i="4" l="1"/>
  <c r="G34" i="4"/>
  <c r="G35" i="4" l="1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A18" i="4"/>
  <c r="J17" i="4"/>
  <c r="I17" i="4"/>
  <c r="A17" i="4"/>
  <c r="J16" i="4"/>
  <c r="I16" i="4"/>
  <c r="A16" i="4"/>
  <c r="J15" i="4"/>
  <c r="I15" i="4"/>
  <c r="A15" i="4"/>
  <c r="F33" i="23" l="1"/>
  <c r="F34" i="23"/>
  <c r="B17" i="4"/>
  <c r="B18" i="4"/>
  <c r="C18" i="4" l="1"/>
  <c r="G18" i="4" s="1"/>
  <c r="F18" i="4"/>
  <c r="G17" i="4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T6" i="4"/>
  <c r="T8" i="4"/>
  <c r="T7" i="4"/>
</calcChain>
</file>

<file path=xl/sharedStrings.xml><?xml version="1.0" encoding="utf-8"?>
<sst xmlns="http://schemas.openxmlformats.org/spreadsheetml/2006/main" count="113" uniqueCount="84">
  <si>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</si>
  <si>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</si>
  <si>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</si>
  <si>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</si>
  <si>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</si>
  <si>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</si>
  <si>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</si>
  <si>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</si>
  <si>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</si>
  <si>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</si>
  <si>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</si>
  <si>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</si>
  <si>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</si>
  <si>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</si>
  <si>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</si>
  <si>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</si>
  <si>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</si>
  <si>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</si>
  <si>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</si>
  <si>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</si>
  <si>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</si>
  <si>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</si>
  <si>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</si>
  <si>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</si>
  <si>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</si>
  <si>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</si>
  <si>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</si>
  <si>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</si>
  <si>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</si>
  <si>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</si>
  <si>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</si>
  <si>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</si>
  <si>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</si>
  <si>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</si>
  <si>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</si>
  <si>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</si>
  <si>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</si>
  <si>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</si>
  <si>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</si>
  <si>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</si>
  <si>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</si>
  <si>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</si>
  <si>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</si>
  <si>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</si>
  <si>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</si>
  <si>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</si>
  <si>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</si>
  <si>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</si>
  <si>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</si>
  <si>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</si>
  <si>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</si>
  <si>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</si>
  <si>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</si>
  <si>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</si>
  <si>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</si>
  <si>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</si>
  <si>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</si>
  <si>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</si>
  <si>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</si>
  <si>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</si>
  <si>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</si>
  <si>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</si>
  <si>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</si>
  <si>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</si>
  <si>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</si>
  <si>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</si>
  <si>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</si>
  <si>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</si>
  <si>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</si>
  <si>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</si>
  <si>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</si>
  <si>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page</t>
  </si>
  <si>
    <t>Lead No. 12374</t>
  </si>
  <si>
    <t>SVC -  Kandivali East Branch  -Samidha Rupesh Shinde - Residential Flat No. 503, 5th Floor, Building No 4, Wing - A, Near CHildrean School Academy School, Asha Nagar Thakur Complex OFF WEH, Village - Poisar, Kandivali East, Mumbai, 400101</t>
  </si>
  <si>
    <t>1 BHK</t>
  </si>
  <si>
    <t>Sq. M</t>
  </si>
  <si>
    <t xml:space="preserve">Measurment </t>
  </si>
  <si>
    <t>5th Flr</t>
  </si>
  <si>
    <t>BUA (20%)</t>
  </si>
  <si>
    <t>Built up area (20%)</t>
  </si>
  <si>
    <t>Bldg 4</t>
  </si>
  <si>
    <t>OC</t>
  </si>
  <si>
    <t>SVC (Kandivali -East)</t>
  </si>
  <si>
    <t>Samidha Shinde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</si>
</sst>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0" fontId="14" fillId="0" borderId="0" xfId="0" applyFont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" fontId="0" fillId="0" borderId="0" xfId="0" applyNumberFormat="1"/>
    <xf numFmtId="4" fontId="0" fillId="2" borderId="0" xfId="0" applyNumberFormat="1" applyFill="1"/>
    <xf numFmtId="3" fontId="0" fillId="2" borderId="0" xfId="0" applyNumberFormat="1" applyFill="1"/>
    <xf numFmtId="43" fontId="11" fillId="0" borderId="8" xfId="1" applyFont="1" applyFill="1" applyBorder="1"/>
    <xf numFmtId="0" fontId="1" fillId="0" borderId="0" xfId="0" applyFont="1" applyAlignment="1">
      <alignment wrapText="1"/>
    </xf>
    <xf numFmtId="3" fontId="0" fillId="0" borderId="0" xfId="0" applyNumberFormat="1"/>
    <xf numFmtId="4" fontId="1" fillId="0" borderId="0" xfId="0" applyNumberFormat="1" applyFont="1"/>
    <xf numFmtId="1" fontId="0" fillId="0" borderId="0" xfId="0" applyNumberFormat="1" applyAlignment="1">
      <alignment horizontal="right"/>
    </xf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2" fontId="2" fillId="0" borderId="0" xfId="0" applyNumberFormat="1" applyFont="1"/>
    <xf numFmtId="1" fontId="2" fillId="0" borderId="0" xfId="0" applyNumberFormat="1" applyFont="1"/>
    <xf numFmtId="1" fontId="2" fillId="2" borderId="0" xfId="0" applyNumberFormat="1" applyFont="1" applyFill="1" applyAlignment="1">
      <alignment horizontal="center"/>
    </xf>
    <xf numFmtId="0" fontId="0" fillId="0" borderId="0" xfId="0" applyAlignment="1">
      <alignment vertical="center"/>
    </xf>
    <xf numFmtId="4" fontId="1" fillId="2" borderId="0" xfId="0" applyNumberFormat="1" applyFont="1" applyFill="1"/>
    <xf numFmtId="0" fontId="1" fillId="2" borderId="0" xfId="0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355128</xdr:colOff>
      <xdr:row>50</xdr:row>
      <xdr:rowOff>163038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72AA89-40F7-DDAC-2114-8786DE8A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869013" cy="7973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67907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B6B038-EA55-F255-F0B3-18CD110C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201244</xdr:colOff>
      <xdr:row>91</xdr:row>
      <xdr:rowOff>163091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236DD31-D29E-7914-EA24-2BFC6E10E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8735644" cy="8354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14</xdr:col>
      <xdr:colOff>163139</xdr:colOff>
      <xdr:row>136</xdr:row>
      <xdr:rowOff>115459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272310-8BFB-90F0-BD09-CB022C631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8697539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13</xdr:col>
      <xdr:colOff>544107</xdr:colOff>
      <xdr:row>183</xdr:row>
      <xdr:rowOff>96460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2E5C71-B75B-4CCF-1771-CB8630BB9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289000"/>
          <a:ext cx="8468907" cy="86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14</xdr:col>
      <xdr:colOff>172665</xdr:colOff>
      <xdr:row>229</xdr:row>
      <xdr:rowOff>39249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CB35047-E7A4-301D-0CD7-92F7BE34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433000"/>
          <a:ext cx="8707065" cy="823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14</xdr:col>
      <xdr:colOff>239349</xdr:colOff>
      <xdr:row>269</xdr:row>
      <xdr:rowOff>124853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981BFAD-52FF-F60F-1D1A-929D7F683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005500"/>
          <a:ext cx="8773749" cy="736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14</xdr:col>
      <xdr:colOff>220297</xdr:colOff>
      <xdr:row>311</xdr:row>
      <xdr:rowOff>77248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EAEE0E-91DB-EF20-59E8-1D889F2F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816000"/>
          <a:ext cx="8754697" cy="7506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14</xdr:col>
      <xdr:colOff>191718</xdr:colOff>
      <xdr:row>355</xdr:row>
      <xdr:rowOff>86880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C9A08EA-A5D3-8583-5B69-F93D34A7B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436000"/>
          <a:ext cx="8726118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14</xdr:col>
      <xdr:colOff>163139</xdr:colOff>
      <xdr:row>400</xdr:row>
      <xdr:rowOff>182117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96B5EA7-4938-5D8C-6CE0-26357549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8199000"/>
          <a:ext cx="8697539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286896</xdr:colOff>
      <xdr:row>24</xdr:row>
      <xdr:rowOff>162559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32492A-6E1A-A4F3-CDA1-22D363B7C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211696" cy="4544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12</xdr:col>
      <xdr:colOff>39126</xdr:colOff>
      <xdr:row>49</xdr:row>
      <xdr:rowOff>95848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26D7BE-E326-BACE-D1D4-2A581CAD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43500"/>
          <a:ext cx="7354326" cy="42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13</xdr:col>
      <xdr:colOff>163054</xdr:colOff>
      <xdr:row>93</xdr:row>
      <xdr:rowOff>134406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E7DEDA-D593-F714-1EF5-F7BD9BD35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287000"/>
          <a:ext cx="8087854" cy="756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14</xdr:col>
      <xdr:colOff>306034</xdr:colOff>
      <xdr:row>125</xdr:row>
      <xdr:rowOff>162719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6BBCE34-DFEA-C1BD-25C2-915F92908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88000"/>
          <a:ext cx="8840434" cy="5687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14</xdr:col>
      <xdr:colOff>353665</xdr:colOff>
      <xdr:row>166</xdr:row>
      <xdr:rowOff>105800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FD7955-466C-5E88-B604-445DCDB4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384000"/>
          <a:ext cx="8888065" cy="73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5"/>
      <c r="H1" s="45"/>
    </row>
    <row r="2" spans="2:17" ht="15.75" thickBot="1" x14ac:dyDescent="0.3">
      <c r="D2">
        <f>161640*0.5</f>
        <v>80820</v>
      </c>
      <c r="E2" s="39">
        <f>C3+D2</f>
        <v>242460</v>
      </c>
      <c r="G2" s="123" t="s">
        <v>44</v>
      </c>
      <c r="H2" s="124"/>
    </row>
    <row r="3" spans="2:17" ht="15.75" thickBot="1" x14ac:dyDescent="0.3">
      <c r="B3" s="31" t="s">
        <v>35</v>
      </c>
      <c r="C3" s="33">
        <v>161640</v>
      </c>
      <c r="D3" s="31"/>
      <c r="E3" s="31"/>
      <c r="F3" s="31"/>
      <c r="G3" s="46" t="s">
        <v>45</v>
      </c>
      <c r="H3" s="47" t="s">
        <v>46</v>
      </c>
      <c r="I3" s="48"/>
      <c r="K3" s="49" t="s">
        <v>47</v>
      </c>
      <c r="L3" s="50"/>
      <c r="N3" s="51" t="s">
        <v>48</v>
      </c>
      <c r="O3" s="52"/>
      <c r="P3" s="52"/>
      <c r="Q3" s="53"/>
    </row>
    <row r="4" spans="2:17" ht="27" thickBot="1" x14ac:dyDescent="0.3">
      <c r="B4" s="31" t="s">
        <v>36</v>
      </c>
      <c r="C4" s="33">
        <v>80820</v>
      </c>
      <c r="D4" s="31"/>
      <c r="E4" s="31"/>
      <c r="F4" s="31"/>
      <c r="G4" s="54">
        <v>1</v>
      </c>
      <c r="H4" s="55">
        <v>0</v>
      </c>
      <c r="I4" s="56">
        <v>100</v>
      </c>
      <c r="K4" s="57" t="s">
        <v>26</v>
      </c>
      <c r="L4" s="58" t="s">
        <v>27</v>
      </c>
      <c r="N4" s="46" t="s">
        <v>45</v>
      </c>
      <c r="O4" s="59" t="s">
        <v>46</v>
      </c>
      <c r="P4" s="60"/>
    </row>
    <row r="5" spans="2:17" ht="15.75" thickBot="1" x14ac:dyDescent="0.3">
      <c r="B5" s="31" t="s">
        <v>49</v>
      </c>
      <c r="C5" s="34">
        <f>C3+C4</f>
        <v>242460</v>
      </c>
      <c r="D5" s="35" t="s">
        <v>37</v>
      </c>
      <c r="E5" s="36">
        <f>ROUND(C5/10.764,0)</f>
        <v>22525</v>
      </c>
      <c r="F5" s="35" t="s">
        <v>38</v>
      </c>
      <c r="G5" s="54">
        <v>2</v>
      </c>
      <c r="H5" s="55">
        <v>0</v>
      </c>
      <c r="I5" s="56">
        <v>100</v>
      </c>
      <c r="K5" s="56">
        <v>2554.8123374210331</v>
      </c>
      <c r="L5" s="61">
        <v>2248.2348569305091</v>
      </c>
      <c r="N5" s="54">
        <v>1</v>
      </c>
      <c r="O5" s="62">
        <v>0</v>
      </c>
      <c r="P5" s="56">
        <v>100</v>
      </c>
    </row>
    <row r="6" spans="2:17" ht="15.75" thickBot="1" x14ac:dyDescent="0.3">
      <c r="B6" s="31" t="s">
        <v>50</v>
      </c>
      <c r="C6" s="33">
        <v>76380</v>
      </c>
      <c r="D6" s="31"/>
      <c r="E6" s="31"/>
      <c r="F6" s="31"/>
      <c r="G6" s="54">
        <v>3</v>
      </c>
      <c r="H6" s="55">
        <v>5</v>
      </c>
      <c r="I6" s="56">
        <v>95</v>
      </c>
      <c r="K6" s="63" t="s">
        <v>2</v>
      </c>
      <c r="L6" s="64" t="s">
        <v>28</v>
      </c>
      <c r="N6" s="54">
        <v>2</v>
      </c>
      <c r="O6" s="62">
        <v>0</v>
      </c>
      <c r="P6" s="56">
        <v>100</v>
      </c>
    </row>
    <row r="7" spans="2:17" ht="15.75" thickBot="1" x14ac:dyDescent="0.3">
      <c r="B7" s="31" t="s">
        <v>51</v>
      </c>
      <c r="C7" s="34">
        <f>C5-C6</f>
        <v>166080</v>
      </c>
      <c r="D7" s="31"/>
      <c r="E7" s="31"/>
      <c r="F7" s="31"/>
      <c r="G7" s="54">
        <v>4</v>
      </c>
      <c r="H7" s="55">
        <v>5</v>
      </c>
      <c r="I7" s="56">
        <v>95</v>
      </c>
      <c r="K7" s="56" t="s">
        <v>30</v>
      </c>
      <c r="L7" s="61" t="s">
        <v>31</v>
      </c>
      <c r="N7" s="54">
        <v>3</v>
      </c>
      <c r="O7" s="62">
        <v>5</v>
      </c>
      <c r="P7" s="56">
        <v>95</v>
      </c>
    </row>
    <row r="8" spans="2:17" ht="15.75" thickBot="1" x14ac:dyDescent="0.3">
      <c r="B8" s="31" t="s">
        <v>52</v>
      </c>
      <c r="C8" s="65">
        <v>0.35</v>
      </c>
      <c r="D8" s="66">
        <f>1-C8</f>
        <v>0.65</v>
      </c>
      <c r="E8" s="31"/>
      <c r="F8" s="31"/>
      <c r="G8" s="54">
        <v>5</v>
      </c>
      <c r="H8" s="55">
        <v>5</v>
      </c>
      <c r="I8" s="56">
        <v>95</v>
      </c>
      <c r="K8" s="56"/>
      <c r="L8" s="61"/>
      <c r="N8" s="54">
        <v>4</v>
      </c>
      <c r="O8" s="62">
        <v>5</v>
      </c>
      <c r="P8" s="56">
        <v>95</v>
      </c>
    </row>
    <row r="9" spans="2:17" ht="15.75" thickBot="1" x14ac:dyDescent="0.3">
      <c r="B9" s="37" t="s">
        <v>53</v>
      </c>
      <c r="D9" s="34">
        <f>ROUND(C7*D8,0)</f>
        <v>107952</v>
      </c>
      <c r="E9" s="31"/>
      <c r="F9" s="31"/>
      <c r="G9" s="54">
        <v>6</v>
      </c>
      <c r="H9" s="55">
        <v>6</v>
      </c>
      <c r="I9" s="56">
        <v>94</v>
      </c>
      <c r="K9" s="67" t="s">
        <v>29</v>
      </c>
      <c r="L9" s="68">
        <v>0.05</v>
      </c>
      <c r="N9" s="54">
        <v>5</v>
      </c>
      <c r="O9" s="62">
        <v>5</v>
      </c>
      <c r="P9" s="56">
        <v>95</v>
      </c>
    </row>
    <row r="10" spans="2:17" ht="15.75" thickBot="1" x14ac:dyDescent="0.3">
      <c r="B10" s="31" t="s">
        <v>54</v>
      </c>
      <c r="C10" s="34">
        <f>C6+D9</f>
        <v>184332</v>
      </c>
      <c r="D10" s="35" t="s">
        <v>37</v>
      </c>
      <c r="E10" s="36">
        <f>ROUND(C10/10.764,0)</f>
        <v>17125</v>
      </c>
      <c r="F10" s="35" t="s">
        <v>38</v>
      </c>
      <c r="G10" s="54">
        <v>7</v>
      </c>
      <c r="H10" s="55">
        <v>7</v>
      </c>
      <c r="I10" s="56">
        <v>93</v>
      </c>
      <c r="K10" s="69" t="s">
        <v>32</v>
      </c>
      <c r="L10" s="68">
        <v>0.1</v>
      </c>
      <c r="N10" s="54">
        <v>6</v>
      </c>
      <c r="O10" s="62">
        <v>6.5</v>
      </c>
      <c r="P10" s="56">
        <f t="shared" ref="P10:P63" si="0">P9-1.5</f>
        <v>93.5</v>
      </c>
    </row>
    <row r="11" spans="2:17" ht="15.75" thickBot="1" x14ac:dyDescent="0.3">
      <c r="C11" s="38"/>
      <c r="G11" s="54">
        <v>8</v>
      </c>
      <c r="H11" s="55">
        <v>8</v>
      </c>
      <c r="I11" s="56">
        <v>92</v>
      </c>
      <c r="K11" s="56" t="s">
        <v>33</v>
      </c>
      <c r="L11" s="68">
        <v>0.15</v>
      </c>
      <c r="N11" s="54">
        <v>7</v>
      </c>
      <c r="O11" s="62">
        <v>8</v>
      </c>
      <c r="P11" s="56">
        <f t="shared" si="0"/>
        <v>92</v>
      </c>
    </row>
    <row r="12" spans="2:17" ht="15.75" thickBot="1" x14ac:dyDescent="0.3">
      <c r="B12" s="32" t="s">
        <v>39</v>
      </c>
      <c r="C12" s="40">
        <v>2024</v>
      </c>
      <c r="E12" s="39"/>
      <c r="G12" s="54">
        <v>9</v>
      </c>
      <c r="H12" s="55">
        <v>9</v>
      </c>
      <c r="I12" s="56">
        <v>91</v>
      </c>
      <c r="K12" s="70" t="s">
        <v>34</v>
      </c>
      <c r="L12" s="71">
        <v>0.2</v>
      </c>
      <c r="N12" s="54">
        <v>8</v>
      </c>
      <c r="O12" s="62">
        <v>9.5</v>
      </c>
      <c r="P12" s="56">
        <f t="shared" si="0"/>
        <v>90.5</v>
      </c>
    </row>
    <row r="13" spans="2:17" ht="15.75" thickBot="1" x14ac:dyDescent="0.3">
      <c r="B13" s="32" t="s">
        <v>40</v>
      </c>
      <c r="C13" s="40">
        <v>1989</v>
      </c>
      <c r="D13" s="39"/>
      <c r="G13" s="54">
        <v>10</v>
      </c>
      <c r="H13" s="55">
        <v>10</v>
      </c>
      <c r="I13" s="56">
        <v>90</v>
      </c>
      <c r="K13" s="72"/>
      <c r="L13" s="73"/>
      <c r="N13" s="54">
        <v>9</v>
      </c>
      <c r="O13" s="62">
        <v>11</v>
      </c>
      <c r="P13" s="56">
        <f t="shared" si="0"/>
        <v>89</v>
      </c>
    </row>
    <row r="14" spans="2:17" ht="15.75" thickBot="1" x14ac:dyDescent="0.3">
      <c r="B14" s="32" t="s">
        <v>41</v>
      </c>
      <c r="C14" s="40">
        <f>C12-C13</f>
        <v>35</v>
      </c>
      <c r="G14" s="54">
        <v>11</v>
      </c>
      <c r="H14" s="55">
        <v>11</v>
      </c>
      <c r="I14" s="56">
        <v>89</v>
      </c>
      <c r="K14" s="74"/>
      <c r="L14" s="75"/>
      <c r="N14" s="54">
        <v>10</v>
      </c>
      <c r="O14" s="62">
        <v>12.5</v>
      </c>
      <c r="P14" s="56">
        <f t="shared" si="0"/>
        <v>87.5</v>
      </c>
    </row>
    <row r="15" spans="2:17" ht="17.25" thickBot="1" x14ac:dyDescent="0.35">
      <c r="B15" s="76" t="s">
        <v>55</v>
      </c>
      <c r="C15" s="32">
        <f>60-C14</f>
        <v>25</v>
      </c>
      <c r="G15" s="54">
        <v>12</v>
      </c>
      <c r="H15" s="55">
        <v>12</v>
      </c>
      <c r="I15" s="56">
        <v>88</v>
      </c>
      <c r="N15" s="54">
        <v>11</v>
      </c>
      <c r="O15" s="62">
        <v>14</v>
      </c>
      <c r="P15" s="56">
        <f t="shared" si="0"/>
        <v>86</v>
      </c>
    </row>
    <row r="16" spans="2:17" ht="15.75" thickBot="1" x14ac:dyDescent="0.3">
      <c r="E16" s="39"/>
      <c r="G16" s="54">
        <v>13</v>
      </c>
      <c r="H16" s="55">
        <v>13</v>
      </c>
      <c r="I16" s="56">
        <v>87</v>
      </c>
      <c r="J16" s="39"/>
      <c r="N16" s="54">
        <v>12</v>
      </c>
      <c r="O16" s="62">
        <v>15.5</v>
      </c>
      <c r="P16" s="56">
        <f t="shared" si="0"/>
        <v>84.5</v>
      </c>
    </row>
    <row r="17" spans="1:16" ht="15.75" thickBot="1" x14ac:dyDescent="0.3">
      <c r="C17" s="39"/>
      <c r="G17" s="54">
        <v>14</v>
      </c>
      <c r="H17" s="55">
        <v>14</v>
      </c>
      <c r="I17" s="56">
        <v>86</v>
      </c>
      <c r="K17" s="39"/>
      <c r="L17" s="39"/>
      <c r="N17" s="54">
        <v>13</v>
      </c>
      <c r="O17" s="62">
        <v>17</v>
      </c>
      <c r="P17" s="56">
        <f t="shared" si="0"/>
        <v>83</v>
      </c>
    </row>
    <row r="18" spans="1:16" ht="15.75" thickBot="1" x14ac:dyDescent="0.3">
      <c r="G18" s="54">
        <v>15</v>
      </c>
      <c r="H18" s="55">
        <v>15</v>
      </c>
      <c r="I18" s="56">
        <v>85</v>
      </c>
      <c r="J18" s="39"/>
      <c r="L18" s="39"/>
      <c r="N18" s="54">
        <v>14</v>
      </c>
      <c r="O18" s="62">
        <v>18.5</v>
      </c>
      <c r="P18" s="56">
        <f t="shared" si="0"/>
        <v>81.5</v>
      </c>
    </row>
    <row r="19" spans="1:16" ht="15.75" thickBot="1" x14ac:dyDescent="0.3">
      <c r="B19" s="31"/>
      <c r="C19" s="33"/>
      <c r="D19" s="31"/>
      <c r="E19" s="31"/>
      <c r="F19" s="31"/>
      <c r="G19" s="54">
        <v>16</v>
      </c>
      <c r="H19" s="55">
        <v>16</v>
      </c>
      <c r="I19" s="56">
        <v>84</v>
      </c>
      <c r="N19" s="54">
        <v>15</v>
      </c>
      <c r="O19" s="62">
        <v>20</v>
      </c>
      <c r="P19" s="56">
        <f t="shared" si="0"/>
        <v>80</v>
      </c>
    </row>
    <row r="20" spans="1:16" ht="15.75" thickBot="1" x14ac:dyDescent="0.3">
      <c r="B20" s="31"/>
      <c r="C20" s="33"/>
      <c r="D20" s="31"/>
      <c r="E20" s="31"/>
      <c r="F20" s="31"/>
      <c r="G20" s="54">
        <v>17</v>
      </c>
      <c r="H20" s="55">
        <v>17</v>
      </c>
      <c r="I20" s="56">
        <v>83</v>
      </c>
      <c r="N20" s="54">
        <v>16</v>
      </c>
      <c r="O20" s="62">
        <v>21.5</v>
      </c>
      <c r="P20" s="56">
        <f t="shared" si="0"/>
        <v>78.5</v>
      </c>
    </row>
    <row r="21" spans="1:16" ht="15.75" thickBot="1" x14ac:dyDescent="0.3">
      <c r="B21" s="31"/>
      <c r="C21" s="34"/>
      <c r="D21" s="35"/>
      <c r="E21" s="36"/>
      <c r="F21" s="35"/>
      <c r="G21" s="54">
        <v>18</v>
      </c>
      <c r="H21" s="55">
        <v>18</v>
      </c>
      <c r="I21" s="56">
        <v>82</v>
      </c>
      <c r="N21" s="54">
        <v>17</v>
      </c>
      <c r="O21" s="62">
        <v>23</v>
      </c>
      <c r="P21" s="56">
        <f t="shared" si="0"/>
        <v>77</v>
      </c>
    </row>
    <row r="22" spans="1:16" ht="15.75" thickBot="1" x14ac:dyDescent="0.3">
      <c r="B22" s="31"/>
      <c r="C22" s="33"/>
      <c r="D22" s="31"/>
      <c r="E22" s="31"/>
      <c r="F22" s="31"/>
      <c r="G22" s="54">
        <v>19</v>
      </c>
      <c r="H22" s="55">
        <v>19</v>
      </c>
      <c r="I22" s="56">
        <v>81</v>
      </c>
      <c r="N22" s="54">
        <v>18</v>
      </c>
      <c r="O22" s="62">
        <v>24.5</v>
      </c>
      <c r="P22" s="56">
        <f t="shared" si="0"/>
        <v>75.5</v>
      </c>
    </row>
    <row r="23" spans="1:16" ht="15.75" thickBot="1" x14ac:dyDescent="0.3">
      <c r="B23" s="31"/>
      <c r="C23" s="33"/>
      <c r="D23" s="31"/>
      <c r="E23" s="31"/>
      <c r="F23" s="31"/>
      <c r="G23" s="54">
        <v>20</v>
      </c>
      <c r="H23" s="55">
        <v>20</v>
      </c>
      <c r="I23" s="56">
        <v>80</v>
      </c>
      <c r="N23" s="54">
        <v>19</v>
      </c>
      <c r="O23" s="62">
        <v>26</v>
      </c>
      <c r="P23" s="56">
        <f t="shared" si="0"/>
        <v>74</v>
      </c>
    </row>
    <row r="24" spans="1:16" ht="15.75" thickBot="1" x14ac:dyDescent="0.3">
      <c r="B24" s="37"/>
      <c r="C24" s="33"/>
      <c r="D24" s="31"/>
      <c r="E24" s="31"/>
      <c r="F24" s="31"/>
      <c r="G24" s="54">
        <v>21</v>
      </c>
      <c r="H24" s="55">
        <v>21</v>
      </c>
      <c r="I24" s="56">
        <v>79</v>
      </c>
      <c r="N24" s="54">
        <v>20</v>
      </c>
      <c r="O24" s="62">
        <v>27.5</v>
      </c>
      <c r="P24" s="56">
        <f t="shared" si="0"/>
        <v>72.5</v>
      </c>
    </row>
    <row r="25" spans="1:16" ht="15.75" thickBot="1" x14ac:dyDescent="0.3">
      <c r="B25" s="31"/>
      <c r="C25" s="34"/>
      <c r="D25" s="35"/>
      <c r="E25" s="36"/>
      <c r="F25" s="35"/>
      <c r="G25" s="54">
        <v>22</v>
      </c>
      <c r="H25" s="55">
        <v>22</v>
      </c>
      <c r="I25" s="56">
        <v>78</v>
      </c>
      <c r="N25" s="54">
        <v>21</v>
      </c>
      <c r="O25" s="62">
        <v>29</v>
      </c>
      <c r="P25" s="56">
        <f t="shared" si="0"/>
        <v>71</v>
      </c>
    </row>
    <row r="26" spans="1:16" ht="15.75" thickBot="1" x14ac:dyDescent="0.3">
      <c r="G26" s="54">
        <v>23</v>
      </c>
      <c r="H26" s="55">
        <v>23</v>
      </c>
      <c r="I26" s="56">
        <v>77</v>
      </c>
      <c r="N26" s="54">
        <v>22</v>
      </c>
      <c r="O26" s="62">
        <v>30.5</v>
      </c>
      <c r="P26" s="56">
        <f t="shared" si="0"/>
        <v>69.5</v>
      </c>
    </row>
    <row r="27" spans="1:16" ht="15.75" thickBot="1" x14ac:dyDescent="0.3">
      <c r="G27" s="54">
        <v>24</v>
      </c>
      <c r="H27" s="55">
        <v>24</v>
      </c>
      <c r="I27" s="56">
        <v>76</v>
      </c>
      <c r="N27" s="54">
        <v>23</v>
      </c>
      <c r="O27" s="62">
        <v>32</v>
      </c>
      <c r="P27" s="56">
        <f t="shared" si="0"/>
        <v>68</v>
      </c>
    </row>
    <row r="28" spans="1:16" ht="15.75" thickBot="1" x14ac:dyDescent="0.3">
      <c r="G28" s="54">
        <v>25</v>
      </c>
      <c r="H28" s="55">
        <v>25</v>
      </c>
      <c r="I28" s="56">
        <v>75</v>
      </c>
      <c r="N28" s="54">
        <v>24</v>
      </c>
      <c r="O28" s="62">
        <v>33.5</v>
      </c>
      <c r="P28" s="56">
        <f t="shared" si="0"/>
        <v>66.5</v>
      </c>
    </row>
    <row r="29" spans="1:16" ht="15.75" thickBot="1" x14ac:dyDescent="0.3">
      <c r="G29" s="54">
        <v>26</v>
      </c>
      <c r="H29" s="55">
        <v>26</v>
      </c>
      <c r="I29" s="56">
        <v>74</v>
      </c>
      <c r="N29" s="54">
        <v>25</v>
      </c>
      <c r="O29" s="62">
        <v>35</v>
      </c>
      <c r="P29" s="56">
        <f t="shared" si="0"/>
        <v>65</v>
      </c>
    </row>
    <row r="30" spans="1:16" ht="15.75" thickBot="1" x14ac:dyDescent="0.3">
      <c r="G30" s="54">
        <v>27</v>
      </c>
      <c r="H30" s="55">
        <v>27</v>
      </c>
      <c r="I30" s="56">
        <v>73</v>
      </c>
      <c r="N30" s="54">
        <v>26</v>
      </c>
      <c r="O30" s="62">
        <v>36.5</v>
      </c>
      <c r="P30" s="56">
        <f t="shared" si="0"/>
        <v>63.5</v>
      </c>
    </row>
    <row r="31" spans="1:16" ht="15.75" thickBot="1" x14ac:dyDescent="0.3">
      <c r="A31" s="31"/>
      <c r="B31" s="42"/>
      <c r="C31" s="31"/>
      <c r="D31" s="31"/>
      <c r="E31" s="31"/>
      <c r="G31" s="54">
        <v>28</v>
      </c>
      <c r="H31" s="55">
        <v>28</v>
      </c>
      <c r="I31" s="56">
        <v>72</v>
      </c>
      <c r="N31" s="54">
        <v>27</v>
      </c>
      <c r="O31" s="62">
        <v>38</v>
      </c>
      <c r="P31" s="56">
        <f t="shared" si="0"/>
        <v>62</v>
      </c>
    </row>
    <row r="32" spans="1:16" ht="15.75" thickBot="1" x14ac:dyDescent="0.3">
      <c r="A32" s="31"/>
      <c r="B32" s="33"/>
      <c r="C32" s="31"/>
      <c r="D32" s="31"/>
      <c r="E32" s="31"/>
      <c r="G32" s="54">
        <v>29</v>
      </c>
      <c r="H32" s="55">
        <v>29</v>
      </c>
      <c r="I32" s="56">
        <v>71</v>
      </c>
      <c r="N32" s="54">
        <v>28</v>
      </c>
      <c r="O32" s="62">
        <v>39.5</v>
      </c>
      <c r="P32" s="56">
        <f t="shared" si="0"/>
        <v>60.5</v>
      </c>
    </row>
    <row r="33" spans="1:16" ht="15.75" thickBot="1" x14ac:dyDescent="0.3">
      <c r="A33" s="31"/>
      <c r="B33" s="34"/>
      <c r="C33" s="35"/>
      <c r="D33" s="77"/>
      <c r="E33" s="35"/>
      <c r="G33" s="54">
        <v>30</v>
      </c>
      <c r="H33" s="55">
        <v>30</v>
      </c>
      <c r="I33" s="56">
        <v>70</v>
      </c>
      <c r="N33" s="54">
        <v>29</v>
      </c>
      <c r="O33" s="62">
        <v>41</v>
      </c>
      <c r="P33" s="56">
        <f t="shared" si="0"/>
        <v>59</v>
      </c>
    </row>
    <row r="34" spans="1:16" ht="15.75" thickBot="1" x14ac:dyDescent="0.3">
      <c r="A34" s="31"/>
      <c r="B34" s="33"/>
      <c r="C34" s="31"/>
      <c r="D34" s="31"/>
      <c r="E34" s="31"/>
      <c r="G34" s="54">
        <v>31</v>
      </c>
      <c r="H34" s="55">
        <v>31</v>
      </c>
      <c r="I34" s="56">
        <v>69</v>
      </c>
      <c r="N34" s="54">
        <v>30</v>
      </c>
      <c r="O34" s="62">
        <v>42.5</v>
      </c>
      <c r="P34" s="56">
        <f t="shared" si="0"/>
        <v>57.5</v>
      </c>
    </row>
    <row r="35" spans="1:16" ht="15.75" thickBot="1" x14ac:dyDescent="0.3">
      <c r="A35" s="31"/>
      <c r="B35" s="42"/>
      <c r="C35" s="31"/>
      <c r="D35" s="31"/>
      <c r="E35" s="31"/>
      <c r="G35" s="54">
        <v>32</v>
      </c>
      <c r="H35" s="55">
        <v>32</v>
      </c>
      <c r="I35" s="56">
        <v>68</v>
      </c>
      <c r="N35" s="54">
        <v>31</v>
      </c>
      <c r="O35" s="62">
        <v>44</v>
      </c>
      <c r="P35" s="56">
        <f t="shared" si="0"/>
        <v>56</v>
      </c>
    </row>
    <row r="36" spans="1:16" ht="15.75" thickBot="1" x14ac:dyDescent="0.3">
      <c r="A36" s="37"/>
      <c r="B36" s="33"/>
      <c r="C36" s="31"/>
      <c r="D36" s="31"/>
      <c r="E36" s="31"/>
      <c r="G36" s="54">
        <v>33</v>
      </c>
      <c r="H36" s="55">
        <v>33</v>
      </c>
      <c r="I36" s="56">
        <v>67</v>
      </c>
      <c r="N36" s="54">
        <v>32</v>
      </c>
      <c r="O36" s="62">
        <v>45.5</v>
      </c>
      <c r="P36" s="56">
        <f t="shared" si="0"/>
        <v>54.5</v>
      </c>
    </row>
    <row r="37" spans="1:16" ht="15.75" thickBot="1" x14ac:dyDescent="0.3">
      <c r="A37" s="31"/>
      <c r="B37" s="34"/>
      <c r="C37" s="35"/>
      <c r="D37" s="36"/>
      <c r="E37" s="35"/>
      <c r="G37" s="54">
        <v>34</v>
      </c>
      <c r="H37" s="55">
        <v>34</v>
      </c>
      <c r="I37" s="56">
        <v>66</v>
      </c>
      <c r="N37" s="54">
        <v>33</v>
      </c>
      <c r="O37" s="62">
        <v>47</v>
      </c>
      <c r="P37" s="56">
        <f t="shared" si="0"/>
        <v>53</v>
      </c>
    </row>
    <row r="38" spans="1:16" ht="15.75" thickBot="1" x14ac:dyDescent="0.3">
      <c r="G38" s="54">
        <v>35</v>
      </c>
      <c r="H38" s="55">
        <v>35</v>
      </c>
      <c r="I38" s="56">
        <v>65</v>
      </c>
      <c r="N38" s="54">
        <v>34</v>
      </c>
      <c r="O38" s="62">
        <v>48.5</v>
      </c>
      <c r="P38" s="56">
        <f t="shared" si="0"/>
        <v>51.5</v>
      </c>
    </row>
    <row r="39" spans="1:16" ht="15.75" thickBot="1" x14ac:dyDescent="0.3">
      <c r="G39" s="54">
        <v>36</v>
      </c>
      <c r="H39" s="55">
        <v>36</v>
      </c>
      <c r="I39" s="56">
        <v>64</v>
      </c>
      <c r="N39" s="54">
        <v>35</v>
      </c>
      <c r="O39" s="62">
        <v>50</v>
      </c>
      <c r="P39" s="56">
        <f t="shared" si="0"/>
        <v>50</v>
      </c>
    </row>
    <row r="40" spans="1:16" ht="15.75" thickBot="1" x14ac:dyDescent="0.3">
      <c r="G40" s="54">
        <v>37</v>
      </c>
      <c r="H40" s="55">
        <v>37</v>
      </c>
      <c r="I40" s="56">
        <v>63</v>
      </c>
      <c r="N40" s="54">
        <v>36</v>
      </c>
      <c r="O40" s="62">
        <v>51.5</v>
      </c>
      <c r="P40" s="56">
        <f t="shared" si="0"/>
        <v>48.5</v>
      </c>
    </row>
    <row r="41" spans="1:16" ht="15.75" thickBot="1" x14ac:dyDescent="0.3">
      <c r="G41" s="54">
        <v>38</v>
      </c>
      <c r="H41" s="55">
        <v>38</v>
      </c>
      <c r="I41" s="56">
        <v>62</v>
      </c>
      <c r="N41" s="54">
        <v>37</v>
      </c>
      <c r="O41" s="62">
        <v>53</v>
      </c>
      <c r="P41" s="56">
        <f t="shared" si="0"/>
        <v>47</v>
      </c>
    </row>
    <row r="42" spans="1:16" ht="15.75" thickBot="1" x14ac:dyDescent="0.3">
      <c r="G42" s="54">
        <v>39</v>
      </c>
      <c r="H42" s="55">
        <v>39</v>
      </c>
      <c r="I42" s="56">
        <v>61</v>
      </c>
      <c r="N42" s="54">
        <v>38</v>
      </c>
      <c r="O42" s="62">
        <v>54.5</v>
      </c>
      <c r="P42" s="56">
        <f t="shared" si="0"/>
        <v>45.5</v>
      </c>
    </row>
    <row r="43" spans="1:16" ht="15.75" thickBot="1" x14ac:dyDescent="0.3">
      <c r="G43" s="54">
        <v>40</v>
      </c>
      <c r="H43" s="55">
        <v>40</v>
      </c>
      <c r="I43" s="56">
        <v>60</v>
      </c>
      <c r="N43" s="54">
        <v>39</v>
      </c>
      <c r="O43" s="62">
        <v>56</v>
      </c>
      <c r="P43" s="56">
        <f t="shared" si="0"/>
        <v>44</v>
      </c>
    </row>
    <row r="44" spans="1:16" ht="15.75" thickBot="1" x14ac:dyDescent="0.3">
      <c r="G44" s="54">
        <v>41</v>
      </c>
      <c r="H44" s="55">
        <v>41</v>
      </c>
      <c r="I44" s="56">
        <v>59</v>
      </c>
      <c r="N44" s="54">
        <v>40</v>
      </c>
      <c r="O44" s="62">
        <v>57.5</v>
      </c>
      <c r="P44" s="56">
        <f t="shared" si="0"/>
        <v>42.5</v>
      </c>
    </row>
    <row r="45" spans="1:16" ht="15.75" thickBot="1" x14ac:dyDescent="0.3">
      <c r="G45" s="54">
        <v>42</v>
      </c>
      <c r="H45" s="55">
        <v>42</v>
      </c>
      <c r="I45" s="56">
        <v>58</v>
      </c>
      <c r="N45" s="54">
        <v>41</v>
      </c>
      <c r="O45" s="62">
        <v>59</v>
      </c>
      <c r="P45" s="56">
        <f t="shared" si="0"/>
        <v>41</v>
      </c>
    </row>
    <row r="46" spans="1:16" ht="15.75" thickBot="1" x14ac:dyDescent="0.3">
      <c r="G46" s="54">
        <v>43</v>
      </c>
      <c r="H46" s="55">
        <v>43</v>
      </c>
      <c r="I46" s="56">
        <v>57</v>
      </c>
      <c r="N46" s="54">
        <v>42</v>
      </c>
      <c r="O46" s="62">
        <v>60.5</v>
      </c>
      <c r="P46" s="56">
        <f t="shared" si="0"/>
        <v>39.5</v>
      </c>
    </row>
    <row r="47" spans="1:16" ht="15.75" thickBot="1" x14ac:dyDescent="0.3">
      <c r="G47" s="54">
        <v>44</v>
      </c>
      <c r="H47" s="55">
        <v>44</v>
      </c>
      <c r="I47" s="56">
        <v>56</v>
      </c>
      <c r="N47" s="54">
        <v>43</v>
      </c>
      <c r="O47" s="62">
        <v>62</v>
      </c>
      <c r="P47" s="56">
        <f t="shared" si="0"/>
        <v>38</v>
      </c>
    </row>
    <row r="48" spans="1:16" ht="15.75" thickBot="1" x14ac:dyDescent="0.3">
      <c r="G48" s="54">
        <v>45</v>
      </c>
      <c r="H48" s="55">
        <v>45</v>
      </c>
      <c r="I48" s="56">
        <v>55</v>
      </c>
      <c r="N48" s="54">
        <v>44</v>
      </c>
      <c r="O48" s="62">
        <v>63.5</v>
      </c>
      <c r="P48" s="56">
        <f t="shared" si="0"/>
        <v>36.5</v>
      </c>
    </row>
    <row r="49" spans="7:16" ht="15.75" thickBot="1" x14ac:dyDescent="0.3">
      <c r="G49" s="54">
        <v>46</v>
      </c>
      <c r="H49" s="55">
        <v>46</v>
      </c>
      <c r="I49" s="56">
        <v>54</v>
      </c>
      <c r="N49" s="54">
        <v>45</v>
      </c>
      <c r="O49" s="62">
        <v>65</v>
      </c>
      <c r="P49" s="56">
        <f t="shared" si="0"/>
        <v>35</v>
      </c>
    </row>
    <row r="50" spans="7:16" ht="15.75" thickBot="1" x14ac:dyDescent="0.3">
      <c r="G50" s="54">
        <v>47</v>
      </c>
      <c r="H50" s="55">
        <v>47</v>
      </c>
      <c r="I50" s="56">
        <v>53</v>
      </c>
      <c r="N50" s="54">
        <v>46</v>
      </c>
      <c r="O50" s="62">
        <v>66.5</v>
      </c>
      <c r="P50" s="56">
        <f t="shared" si="0"/>
        <v>33.5</v>
      </c>
    </row>
    <row r="51" spans="7:16" ht="15.75" thickBot="1" x14ac:dyDescent="0.3">
      <c r="G51" s="54">
        <v>48</v>
      </c>
      <c r="H51" s="55">
        <v>48</v>
      </c>
      <c r="I51" s="56">
        <v>52</v>
      </c>
      <c r="N51" s="54">
        <v>47</v>
      </c>
      <c r="O51" s="62">
        <v>68</v>
      </c>
      <c r="P51" s="56">
        <f t="shared" si="0"/>
        <v>32</v>
      </c>
    </row>
    <row r="52" spans="7:16" ht="15.75" thickBot="1" x14ac:dyDescent="0.3">
      <c r="G52" s="54">
        <v>49</v>
      </c>
      <c r="H52" s="55">
        <v>49</v>
      </c>
      <c r="I52" s="56">
        <v>51</v>
      </c>
      <c r="N52" s="54">
        <v>48</v>
      </c>
      <c r="O52" s="62">
        <v>69.5</v>
      </c>
      <c r="P52" s="56">
        <f t="shared" si="0"/>
        <v>30.5</v>
      </c>
    </row>
    <row r="53" spans="7:16" ht="15.75" thickBot="1" x14ac:dyDescent="0.3">
      <c r="G53" s="54">
        <v>50</v>
      </c>
      <c r="H53" s="55">
        <v>50</v>
      </c>
      <c r="I53" s="56">
        <v>50</v>
      </c>
      <c r="N53" s="54">
        <v>49</v>
      </c>
      <c r="O53" s="62">
        <v>71</v>
      </c>
      <c r="P53" s="56">
        <f t="shared" si="0"/>
        <v>29</v>
      </c>
    </row>
    <row r="54" spans="7:16" ht="15.75" thickBot="1" x14ac:dyDescent="0.3">
      <c r="G54" s="54">
        <v>51</v>
      </c>
      <c r="H54" s="55">
        <v>51</v>
      </c>
      <c r="I54" s="56">
        <v>49</v>
      </c>
      <c r="N54" s="54">
        <v>50</v>
      </c>
      <c r="O54" s="62">
        <v>72.5</v>
      </c>
      <c r="P54" s="56">
        <f t="shared" si="0"/>
        <v>27.5</v>
      </c>
    </row>
    <row r="55" spans="7:16" ht="15.75" thickBot="1" x14ac:dyDescent="0.3">
      <c r="G55" s="54">
        <v>52</v>
      </c>
      <c r="H55" s="55">
        <v>52</v>
      </c>
      <c r="I55" s="56">
        <v>48</v>
      </c>
      <c r="N55" s="54">
        <v>51</v>
      </c>
      <c r="O55" s="62">
        <v>74</v>
      </c>
      <c r="P55" s="56">
        <f t="shared" si="0"/>
        <v>26</v>
      </c>
    </row>
    <row r="56" spans="7:16" ht="15.75" thickBot="1" x14ac:dyDescent="0.3">
      <c r="G56" s="54">
        <v>53</v>
      </c>
      <c r="H56" s="55">
        <v>53</v>
      </c>
      <c r="I56" s="56">
        <v>47</v>
      </c>
      <c r="N56" s="54">
        <v>52</v>
      </c>
      <c r="O56" s="62">
        <v>75.5</v>
      </c>
      <c r="P56" s="56">
        <f t="shared" si="0"/>
        <v>24.5</v>
      </c>
    </row>
    <row r="57" spans="7:16" ht="15.75" thickBot="1" x14ac:dyDescent="0.3">
      <c r="G57" s="54">
        <v>54</v>
      </c>
      <c r="H57" s="55">
        <v>54</v>
      </c>
      <c r="I57" s="56">
        <v>46</v>
      </c>
      <c r="N57" s="54">
        <v>53</v>
      </c>
      <c r="O57" s="62">
        <v>77</v>
      </c>
      <c r="P57" s="56">
        <f t="shared" si="0"/>
        <v>23</v>
      </c>
    </row>
    <row r="58" spans="7:16" ht="15.75" thickBot="1" x14ac:dyDescent="0.3">
      <c r="G58" s="54">
        <v>55</v>
      </c>
      <c r="H58" s="55">
        <v>55</v>
      </c>
      <c r="I58" s="56">
        <v>45</v>
      </c>
      <c r="N58" s="54">
        <v>54</v>
      </c>
      <c r="O58" s="62">
        <v>78.5</v>
      </c>
      <c r="P58" s="56">
        <f t="shared" si="0"/>
        <v>21.5</v>
      </c>
    </row>
    <row r="59" spans="7:16" ht="15.75" thickBot="1" x14ac:dyDescent="0.3">
      <c r="G59" s="54">
        <v>56</v>
      </c>
      <c r="H59" s="55">
        <v>56</v>
      </c>
      <c r="I59" s="56">
        <v>44</v>
      </c>
      <c r="N59" s="54">
        <v>55</v>
      </c>
      <c r="O59" s="62">
        <v>80</v>
      </c>
      <c r="P59" s="56">
        <f t="shared" si="0"/>
        <v>20</v>
      </c>
    </row>
    <row r="60" spans="7:16" ht="15.75" thickBot="1" x14ac:dyDescent="0.3">
      <c r="G60" s="54">
        <v>57</v>
      </c>
      <c r="H60" s="55">
        <v>57</v>
      </c>
      <c r="I60" s="56">
        <v>43</v>
      </c>
      <c r="N60" s="54">
        <v>56</v>
      </c>
      <c r="O60" s="62">
        <v>81.5</v>
      </c>
      <c r="P60" s="56">
        <f t="shared" si="0"/>
        <v>18.5</v>
      </c>
    </row>
    <row r="61" spans="7:16" ht="15.75" thickBot="1" x14ac:dyDescent="0.3">
      <c r="G61" s="54">
        <v>58</v>
      </c>
      <c r="H61" s="55">
        <v>58</v>
      </c>
      <c r="I61" s="56">
        <v>42</v>
      </c>
      <c r="N61" s="54">
        <v>57</v>
      </c>
      <c r="O61" s="62">
        <v>83</v>
      </c>
      <c r="P61" s="56">
        <f t="shared" si="0"/>
        <v>17</v>
      </c>
    </row>
    <row r="62" spans="7:16" ht="15.75" thickBot="1" x14ac:dyDescent="0.3">
      <c r="G62" s="54">
        <v>59</v>
      </c>
      <c r="H62" s="55">
        <v>59</v>
      </c>
      <c r="I62" s="56">
        <v>41</v>
      </c>
      <c r="N62" s="54">
        <v>58</v>
      </c>
      <c r="O62" s="62">
        <v>84.5</v>
      </c>
      <c r="P62" s="56">
        <f t="shared" si="0"/>
        <v>15.5</v>
      </c>
    </row>
    <row r="63" spans="7:16" ht="15.75" thickBot="1" x14ac:dyDescent="0.3">
      <c r="G63" s="54">
        <v>60</v>
      </c>
      <c r="H63" s="55">
        <v>60</v>
      </c>
      <c r="I63" s="56">
        <v>40</v>
      </c>
      <c r="N63" s="54">
        <v>59</v>
      </c>
      <c r="O63" s="62">
        <v>85</v>
      </c>
      <c r="P63" s="70">
        <f t="shared" si="0"/>
        <v>14</v>
      </c>
    </row>
    <row r="64" spans="7:16" ht="15.75" thickBot="1" x14ac:dyDescent="0.3">
      <c r="G64" s="54">
        <v>61</v>
      </c>
      <c r="H64" s="55">
        <v>61</v>
      </c>
      <c r="I64" s="56">
        <v>39</v>
      </c>
      <c r="N64" s="54">
        <v>60</v>
      </c>
    </row>
    <row r="65" spans="7:15" ht="15.75" thickBot="1" x14ac:dyDescent="0.3">
      <c r="G65" s="54">
        <v>62</v>
      </c>
      <c r="H65" s="55">
        <v>62</v>
      </c>
      <c r="I65" s="56">
        <v>38</v>
      </c>
      <c r="N65" s="54">
        <v>61</v>
      </c>
      <c r="O65" s="78"/>
    </row>
    <row r="66" spans="7:15" ht="15.75" thickBot="1" x14ac:dyDescent="0.3">
      <c r="G66" s="54">
        <v>63</v>
      </c>
      <c r="H66" s="55">
        <v>63</v>
      </c>
      <c r="I66" s="56">
        <v>37</v>
      </c>
      <c r="N66" s="54">
        <v>62</v>
      </c>
      <c r="O66" s="78"/>
    </row>
    <row r="67" spans="7:15" ht="15.75" thickBot="1" x14ac:dyDescent="0.3">
      <c r="G67" s="54">
        <v>64</v>
      </c>
      <c r="H67" s="55">
        <v>64</v>
      </c>
      <c r="I67" s="56">
        <v>36</v>
      </c>
      <c r="N67" s="54">
        <v>63</v>
      </c>
      <c r="O67" s="78"/>
    </row>
    <row r="68" spans="7:15" ht="15.75" thickBot="1" x14ac:dyDescent="0.3">
      <c r="G68" s="54">
        <v>65</v>
      </c>
      <c r="H68" s="55">
        <v>65</v>
      </c>
      <c r="I68" s="56">
        <v>35</v>
      </c>
      <c r="N68" s="54">
        <v>64</v>
      </c>
      <c r="O68" s="78"/>
    </row>
    <row r="69" spans="7:15" ht="15.75" thickBot="1" x14ac:dyDescent="0.3">
      <c r="G69" s="54">
        <v>66</v>
      </c>
      <c r="H69" s="55">
        <v>66</v>
      </c>
      <c r="I69" s="56">
        <v>34</v>
      </c>
      <c r="N69" s="54">
        <v>65</v>
      </c>
      <c r="O69" s="78"/>
    </row>
    <row r="70" spans="7:15" ht="15.75" thickBot="1" x14ac:dyDescent="0.3">
      <c r="G70" s="54">
        <v>67</v>
      </c>
      <c r="H70" s="55">
        <v>67</v>
      </c>
      <c r="I70" s="56">
        <v>33</v>
      </c>
      <c r="N70" s="54">
        <v>66</v>
      </c>
      <c r="O70" s="78"/>
    </row>
    <row r="71" spans="7:15" ht="15.75" thickBot="1" x14ac:dyDescent="0.3">
      <c r="G71" s="54">
        <v>68</v>
      </c>
      <c r="H71" s="55">
        <v>68</v>
      </c>
      <c r="I71" s="56">
        <v>32</v>
      </c>
      <c r="N71" s="54">
        <v>67</v>
      </c>
      <c r="O71" s="78"/>
    </row>
    <row r="72" spans="7:15" ht="15.75" thickBot="1" x14ac:dyDescent="0.3">
      <c r="G72" s="54">
        <v>69</v>
      </c>
      <c r="H72" s="55">
        <v>69</v>
      </c>
      <c r="I72" s="56">
        <v>31</v>
      </c>
      <c r="N72" s="54">
        <v>68</v>
      </c>
      <c r="O72" s="78"/>
    </row>
    <row r="73" spans="7:15" ht="15.75" thickBot="1" x14ac:dyDescent="0.3">
      <c r="G73" s="54">
        <v>70</v>
      </c>
      <c r="H73" s="55">
        <v>70</v>
      </c>
      <c r="I73" s="70">
        <v>30</v>
      </c>
      <c r="N73" s="54">
        <v>69</v>
      </c>
      <c r="O73" s="78"/>
    </row>
    <row r="74" spans="7:15" ht="15.75" thickBot="1" x14ac:dyDescent="0.3">
      <c r="G74" s="45"/>
      <c r="H74" s="79"/>
      <c r="I74" s="80"/>
      <c r="N74" s="54">
        <v>70</v>
      </c>
      <c r="O74" s="78"/>
    </row>
    <row r="75" spans="7:15" ht="15.75" thickBot="1" x14ac:dyDescent="0.3">
      <c r="G75" s="45"/>
      <c r="H75" s="79"/>
      <c r="N75" s="54"/>
      <c r="O75" s="78"/>
    </row>
    <row r="76" spans="7:15" x14ac:dyDescent="0.25">
      <c r="G76" s="45"/>
      <c r="H76" s="79"/>
    </row>
    <row r="77" spans="7:15" x14ac:dyDescent="0.25">
      <c r="G77" s="45"/>
      <c r="H77" s="79"/>
    </row>
    <row r="78" spans="7:15" x14ac:dyDescent="0.25">
      <c r="G78" s="45"/>
      <c r="H78" s="79"/>
    </row>
    <row r="79" spans="7:15" x14ac:dyDescent="0.25">
      <c r="G79" s="45"/>
      <c r="H79" s="79"/>
    </row>
    <row r="80" spans="7:15" x14ac:dyDescent="0.25">
      <c r="G80" s="45"/>
      <c r="H80" s="79"/>
    </row>
    <row r="81" spans="7:8" x14ac:dyDescent="0.25">
      <c r="G81" s="45"/>
      <c r="H81" s="79"/>
    </row>
    <row r="82" spans="7:8" x14ac:dyDescent="0.25">
      <c r="G82" s="45"/>
      <c r="H82" s="79"/>
    </row>
    <row r="83" spans="7:8" x14ac:dyDescent="0.25">
      <c r="G83" s="45"/>
      <c r="H83" s="79"/>
    </row>
    <row r="84" spans="7:8" x14ac:dyDescent="0.25">
      <c r="G84" s="45"/>
      <c r="H84" s="79"/>
    </row>
    <row r="85" spans="7:8" x14ac:dyDescent="0.25">
      <c r="G85" s="45"/>
      <c r="H85" s="7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84"/>
  <sheetViews>
    <sheetView tabSelected="1" topLeftCell="A4" zoomScale="130" zoomScaleNormal="130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0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10" width="12" bestFit="1" customWidth="1"/>
    <col min="11" max="11" width="12.5703125" customWidth="1"/>
  </cols>
  <sheetData>
    <row r="1" spans="1:16" x14ac:dyDescent="0.25">
      <c r="A1" s="6"/>
      <c r="B1" s="7"/>
      <c r="C1" s="7"/>
      <c r="D1" s="8"/>
    </row>
    <row r="2" spans="1:16" x14ac:dyDescent="0.25">
      <c r="A2" s="9"/>
      <c r="C2" s="95" t="s">
        <v>77</v>
      </c>
      <c r="D2" s="11"/>
      <c r="H2" s="95"/>
      <c r="I2" s="84" t="s">
        <v>75</v>
      </c>
      <c r="J2" s="87" t="s">
        <v>38</v>
      </c>
    </row>
    <row r="3" spans="1:16" ht="18.75" x14ac:dyDescent="0.3">
      <c r="A3" s="9" t="s">
        <v>10</v>
      </c>
      <c r="B3" s="12"/>
      <c r="C3" s="96">
        <f>C4+C5</f>
        <v>22500</v>
      </c>
      <c r="D3" s="13" t="s">
        <v>56</v>
      </c>
      <c r="F3" s="82" t="s">
        <v>68</v>
      </c>
      <c r="G3" s="83"/>
      <c r="H3" s="87" t="s">
        <v>64</v>
      </c>
      <c r="J3" s="119">
        <v>467</v>
      </c>
      <c r="L3" t="s">
        <v>76</v>
      </c>
    </row>
    <row r="4" spans="1:16" ht="30" x14ac:dyDescent="0.25">
      <c r="A4" s="14" t="s">
        <v>11</v>
      </c>
      <c r="B4" s="12"/>
      <c r="C4" s="96">
        <v>2800</v>
      </c>
      <c r="D4" s="15"/>
      <c r="F4" s="103" t="s">
        <v>74</v>
      </c>
      <c r="G4" s="83"/>
      <c r="H4" s="83" t="s">
        <v>59</v>
      </c>
      <c r="I4" s="119">
        <v>52.08</v>
      </c>
      <c r="J4" s="119">
        <f>I4*10.764</f>
        <v>560.58911999999998</v>
      </c>
      <c r="K4" s="2"/>
      <c r="L4" s="120" t="s">
        <v>64</v>
      </c>
      <c r="M4">
        <v>461</v>
      </c>
    </row>
    <row r="5" spans="1:16" x14ac:dyDescent="0.25">
      <c r="A5" s="9" t="s">
        <v>12</v>
      </c>
      <c r="B5" s="12"/>
      <c r="C5" s="96">
        <v>19700</v>
      </c>
      <c r="D5" s="15"/>
      <c r="G5" s="3"/>
      <c r="H5" s="3"/>
      <c r="I5" s="118"/>
      <c r="L5" s="120" t="s">
        <v>59</v>
      </c>
      <c r="M5" s="81">
        <f>M4*1.2</f>
        <v>553.19999999999993</v>
      </c>
    </row>
    <row r="6" spans="1:16" x14ac:dyDescent="0.25">
      <c r="A6" s="9" t="s">
        <v>13</v>
      </c>
      <c r="B6" s="12"/>
      <c r="C6" s="96">
        <f>C4</f>
        <v>2800</v>
      </c>
      <c r="D6" s="15"/>
      <c r="G6" s="3"/>
      <c r="H6" s="117"/>
      <c r="I6" s="118"/>
      <c r="J6">
        <f>J4/1.2</f>
        <v>467.1576</v>
      </c>
    </row>
    <row r="7" spans="1:16" x14ac:dyDescent="0.25">
      <c r="A7" s="9" t="s">
        <v>14</v>
      </c>
      <c r="B7" s="16"/>
      <c r="C7" s="3">
        <f>E9-E8</f>
        <v>35</v>
      </c>
      <c r="D7" s="17"/>
    </row>
    <row r="8" spans="1:16" x14ac:dyDescent="0.25">
      <c r="A8" s="9" t="s">
        <v>15</v>
      </c>
      <c r="B8" s="16"/>
      <c r="C8" s="3">
        <f>C9-C7</f>
        <v>25</v>
      </c>
      <c r="D8" s="104" t="s">
        <v>81</v>
      </c>
      <c r="E8" s="104">
        <v>1989</v>
      </c>
      <c r="J8">
        <f>J6*22000</f>
        <v>10277467.199999999</v>
      </c>
    </row>
    <row r="9" spans="1:16" x14ac:dyDescent="0.25">
      <c r="A9" s="9" t="s">
        <v>16</v>
      </c>
      <c r="B9" s="16"/>
      <c r="C9" s="3">
        <v>60</v>
      </c>
      <c r="D9" s="105"/>
      <c r="E9" s="104">
        <v>2024</v>
      </c>
      <c r="J9">
        <f>J8/J4</f>
        <v>18333.333333333332</v>
      </c>
      <c r="M9" s="81"/>
    </row>
    <row r="10" spans="1:16" ht="30" x14ac:dyDescent="0.25">
      <c r="A10" s="14" t="s">
        <v>17</v>
      </c>
      <c r="B10" s="16"/>
      <c r="C10" s="3">
        <f>90*C7/C9</f>
        <v>52.5</v>
      </c>
      <c r="D10" s="3"/>
      <c r="E10" s="4"/>
      <c r="F10" s="81"/>
      <c r="G10" s="81"/>
    </row>
    <row r="11" spans="1:16" x14ac:dyDescent="0.25">
      <c r="A11" s="9"/>
      <c r="B11" s="18"/>
      <c r="C11" s="97">
        <f>C10%</f>
        <v>0.52500000000000002</v>
      </c>
      <c r="D11" s="19"/>
      <c r="E11" s="2"/>
    </row>
    <row r="12" spans="1:16" x14ac:dyDescent="0.25">
      <c r="A12" s="9" t="s">
        <v>18</v>
      </c>
      <c r="B12" s="12"/>
      <c r="C12" s="96">
        <f>C6*C11</f>
        <v>1470</v>
      </c>
      <c r="D12" s="15"/>
      <c r="I12" s="3"/>
      <c r="P12" s="3"/>
    </row>
    <row r="13" spans="1:16" x14ac:dyDescent="0.25">
      <c r="A13" s="9" t="s">
        <v>19</v>
      </c>
      <c r="B13" s="12"/>
      <c r="C13" s="96">
        <f>C6-C12</f>
        <v>1330</v>
      </c>
      <c r="D13" s="15"/>
      <c r="I13" s="3"/>
      <c r="P13" s="3"/>
    </row>
    <row r="14" spans="1:16" x14ac:dyDescent="0.25">
      <c r="A14" s="9" t="s">
        <v>12</v>
      </c>
      <c r="B14" s="12"/>
      <c r="C14" s="96">
        <f>C5</f>
        <v>19700</v>
      </c>
      <c r="D14" s="15"/>
      <c r="F14" s="81"/>
      <c r="G14" s="81"/>
      <c r="H14" s="3"/>
    </row>
    <row r="15" spans="1:16" x14ac:dyDescent="0.25">
      <c r="B15" s="12"/>
      <c r="C15" s="96"/>
      <c r="D15" s="15"/>
      <c r="H15" s="3"/>
    </row>
    <row r="16" spans="1:16" x14ac:dyDescent="0.25">
      <c r="A16" s="20" t="s">
        <v>20</v>
      </c>
      <c r="B16" s="21"/>
      <c r="C16" s="98">
        <f>C14+C13</f>
        <v>21030</v>
      </c>
      <c r="D16" s="13"/>
      <c r="E16" s="39"/>
      <c r="H16" s="81"/>
    </row>
    <row r="17" spans="1:8" x14ac:dyDescent="0.25">
      <c r="B17" s="16"/>
      <c r="C17" s="3"/>
      <c r="D17" s="17"/>
      <c r="H17" s="81"/>
    </row>
    <row r="18" spans="1:8" ht="16.5" x14ac:dyDescent="0.3">
      <c r="A18" s="20" t="s">
        <v>64</v>
      </c>
      <c r="B18" s="4"/>
      <c r="C18" s="99">
        <v>467</v>
      </c>
      <c r="D18" s="43"/>
      <c r="E18" s="44"/>
    </row>
    <row r="19" spans="1:8" x14ac:dyDescent="0.25">
      <c r="A19" s="9"/>
      <c r="B19" s="3"/>
      <c r="C19" s="100">
        <f>C18*C16</f>
        <v>9821010</v>
      </c>
      <c r="D19" t="s">
        <v>43</v>
      </c>
      <c r="E19" s="22"/>
      <c r="H19" s="3"/>
    </row>
    <row r="20" spans="1:8" x14ac:dyDescent="0.25">
      <c r="A20" s="9"/>
      <c r="B20" s="39"/>
      <c r="C20" s="39">
        <f>C19*0.9</f>
        <v>8838909</v>
      </c>
      <c r="D20" t="s">
        <v>21</v>
      </c>
      <c r="E20" s="23"/>
      <c r="F20" s="5"/>
      <c r="H20" s="81"/>
    </row>
    <row r="21" spans="1:8" x14ac:dyDescent="0.25">
      <c r="A21" s="9"/>
      <c r="C21" s="39">
        <f>C19*80%</f>
        <v>7856808</v>
      </c>
      <c r="D21" t="s">
        <v>22</v>
      </c>
      <c r="E21" s="23"/>
      <c r="F21" s="39"/>
    </row>
    <row r="22" spans="1:8" x14ac:dyDescent="0.25">
      <c r="A22" s="9"/>
      <c r="E22" s="39"/>
    </row>
    <row r="23" spans="1:8" x14ac:dyDescent="0.25">
      <c r="A23" s="24" t="s">
        <v>23</v>
      </c>
      <c r="B23" s="25"/>
      <c r="C23" s="101">
        <f>C4*D23</f>
        <v>1569120</v>
      </c>
      <c r="D23" s="26">
        <f>C18*1.2</f>
        <v>560.4</v>
      </c>
      <c r="E23" s="39"/>
    </row>
    <row r="24" spans="1:8" x14ac:dyDescent="0.25">
      <c r="A24" s="9" t="s">
        <v>24</v>
      </c>
    </row>
    <row r="25" spans="1:8" x14ac:dyDescent="0.25">
      <c r="A25" s="27" t="s">
        <v>25</v>
      </c>
      <c r="B25" s="10"/>
      <c r="C25" s="39">
        <f>C19*0.03/12</f>
        <v>24552.524999999998</v>
      </c>
      <c r="D25" s="23"/>
      <c r="E25" s="39"/>
    </row>
    <row r="26" spans="1:8" x14ac:dyDescent="0.25">
      <c r="C26" s="39"/>
      <c r="D26" s="23"/>
      <c r="F26" s="83" t="s">
        <v>72</v>
      </c>
    </row>
    <row r="27" spans="1:8" x14ac:dyDescent="0.25">
      <c r="A27" s="4" t="s">
        <v>73</v>
      </c>
      <c r="B27" s="4"/>
      <c r="C27" s="102"/>
      <c r="D27" s="85"/>
    </row>
    <row r="28" spans="1:8" x14ac:dyDescent="0.25">
      <c r="D28" s="81"/>
    </row>
    <row r="29" spans="1:8" x14ac:dyDescent="0.25">
      <c r="D29"/>
      <c r="G29" s="2"/>
      <c r="H29" s="2"/>
    </row>
    <row r="30" spans="1:8" ht="18.75" x14ac:dyDescent="0.3">
      <c r="D30"/>
      <c r="E30" s="125" t="s">
        <v>82</v>
      </c>
      <c r="F30" s="125"/>
      <c r="G30" s="2"/>
      <c r="H30" s="2"/>
    </row>
    <row r="31" spans="1:8" ht="18.75" x14ac:dyDescent="0.3">
      <c r="D31"/>
      <c r="E31" s="125" t="s">
        <v>83</v>
      </c>
      <c r="F31" s="125"/>
      <c r="G31" s="2"/>
      <c r="H31" s="2"/>
    </row>
    <row r="32" spans="1:8" ht="18.75" x14ac:dyDescent="0.3">
      <c r="D32"/>
      <c r="E32" s="109" t="s">
        <v>43</v>
      </c>
      <c r="F32" s="109">
        <f>C19</f>
        <v>9821010</v>
      </c>
      <c r="G32" s="2"/>
      <c r="H32" s="2"/>
    </row>
    <row r="33" spans="1:8" ht="18.75" x14ac:dyDescent="0.3">
      <c r="D33"/>
      <c r="E33" s="109" t="s">
        <v>21</v>
      </c>
      <c r="F33" s="109">
        <f>F32*90%</f>
        <v>8838909</v>
      </c>
      <c r="G33" s="2"/>
      <c r="H33" s="86">
        <f>F32*80</f>
        <v>785680800</v>
      </c>
    </row>
    <row r="34" spans="1:8" ht="18.75" x14ac:dyDescent="0.3">
      <c r="D34"/>
      <c r="E34" s="109" t="s">
        <v>22</v>
      </c>
      <c r="F34" s="109">
        <f>F32*80%</f>
        <v>7856808</v>
      </c>
      <c r="G34" s="2"/>
      <c r="H34" s="2"/>
    </row>
    <row r="35" spans="1:8" x14ac:dyDescent="0.25">
      <c r="D35"/>
      <c r="E35" s="2"/>
      <c r="F35" s="2"/>
      <c r="G35" s="2"/>
      <c r="H35" s="2"/>
    </row>
    <row r="36" spans="1:8" x14ac:dyDescent="0.25">
      <c r="D36"/>
      <c r="E36" s="2"/>
      <c r="F36" s="2"/>
      <c r="G36" s="2"/>
      <c r="H36" s="2"/>
    </row>
    <row r="37" spans="1:8" x14ac:dyDescent="0.25">
      <c r="D37"/>
      <c r="E37" s="2"/>
      <c r="F37" s="2"/>
      <c r="G37" s="2"/>
      <c r="H37" s="2"/>
    </row>
    <row r="38" spans="1:8" x14ac:dyDescent="0.25">
      <c r="D38"/>
      <c r="E38" s="2"/>
      <c r="F38" s="2"/>
      <c r="G38" s="2"/>
      <c r="H38" s="2"/>
    </row>
    <row r="39" spans="1:8" x14ac:dyDescent="0.25">
      <c r="D39"/>
    </row>
    <row r="40" spans="1:8" x14ac:dyDescent="0.25">
      <c r="D40"/>
    </row>
    <row r="46" spans="1:8" x14ac:dyDescent="0.25">
      <c r="A46" s="28"/>
    </row>
    <row r="59" spans="1:1" ht="15.75" x14ac:dyDescent="0.25">
      <c r="A59" s="29"/>
    </row>
    <row r="60" spans="1:1" ht="15.75" x14ac:dyDescent="0.25">
      <c r="A60" s="29"/>
    </row>
    <row r="61" spans="1:1" ht="15.75" x14ac:dyDescent="0.25">
      <c r="A61" s="29"/>
    </row>
    <row r="62" spans="1:1" ht="15.75" x14ac:dyDescent="0.25">
      <c r="A62" s="29"/>
    </row>
    <row r="63" spans="1:1" ht="15.75" x14ac:dyDescent="0.25">
      <c r="A63" s="29"/>
    </row>
    <row r="64" spans="1:1" ht="15.75" x14ac:dyDescent="0.25">
      <c r="A64" s="29"/>
    </row>
    <row r="65" spans="1:1" ht="15.75" x14ac:dyDescent="0.25">
      <c r="A65" s="29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5"/>
  <sheetViews>
    <sheetView topLeftCell="F1" zoomScaleNormal="100" workbookViewId="0">
      <selection activeCell="U9" sqref="U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20" width="12.85546875" customWidth="1"/>
    <col min="21" max="21" width="16.140625" customWidth="1"/>
    <col min="22" max="22" width="13.85546875" customWidth="1"/>
    <col min="23" max="23" width="8.85546875" customWidth="1"/>
    <col min="24" max="24" width="6.28515625" customWidth="1"/>
    <col min="30" max="30" width="10.42578125" bestFit="1" customWidth="1"/>
    <col min="34" max="34" width="10.42578125" bestFit="1" customWidth="1"/>
  </cols>
  <sheetData>
    <row r="1" spans="1:34" s="1" customFormat="1" ht="60" x14ac:dyDescent="0.25">
      <c r="A1" s="1" t="s">
        <v>0</v>
      </c>
      <c r="B1" s="1" t="s">
        <v>4</v>
      </c>
      <c r="C1" s="1" t="s">
        <v>79</v>
      </c>
      <c r="D1" s="1" t="s">
        <v>7</v>
      </c>
      <c r="E1" s="1" t="s">
        <v>1</v>
      </c>
      <c r="F1" s="1" t="s">
        <v>6</v>
      </c>
      <c r="G1" s="1" t="s">
        <v>8</v>
      </c>
      <c r="H1" s="1" t="s">
        <v>9</v>
      </c>
      <c r="I1" s="1" t="s">
        <v>2</v>
      </c>
      <c r="J1" s="1" t="s">
        <v>3</v>
      </c>
      <c r="N1" s="1" t="s">
        <v>5</v>
      </c>
      <c r="P1" s="1" t="s">
        <v>64</v>
      </c>
      <c r="R1" s="1" t="s">
        <v>67</v>
      </c>
      <c r="S1" s="1" t="s">
        <v>78</v>
      </c>
      <c r="T1" s="1" t="s">
        <v>70</v>
      </c>
      <c r="U1" s="1" t="s">
        <v>69</v>
      </c>
      <c r="V1" s="1" t="s">
        <v>1</v>
      </c>
      <c r="W1" s="110"/>
      <c r="X1" s="1" t="s">
        <v>39</v>
      </c>
      <c r="Y1" s="110"/>
      <c r="Z1" s="110"/>
      <c r="AA1" s="110"/>
    </row>
    <row r="2" spans="1:34" x14ac:dyDescent="0.25">
      <c r="A2">
        <f t="shared" ref="A2:A14" si="0">N2</f>
        <v>0</v>
      </c>
      <c r="B2">
        <v>450</v>
      </c>
      <c r="C2">
        <f>B2*1.2</f>
        <v>540</v>
      </c>
      <c r="D2" s="106">
        <f t="shared" ref="D2:D14" si="1">C2*1.2</f>
        <v>648</v>
      </c>
      <c r="E2" s="106">
        <v>10500000</v>
      </c>
      <c r="F2" s="106">
        <f>E2/B2</f>
        <v>23333.333333333332</v>
      </c>
      <c r="G2" s="88">
        <f>E2/C2</f>
        <v>19444.444444444445</v>
      </c>
      <c r="H2">
        <f>E2/D2</f>
        <v>16203.703703703704</v>
      </c>
      <c r="I2">
        <v>3</v>
      </c>
      <c r="J2">
        <v>13</v>
      </c>
      <c r="P2" s="111"/>
      <c r="Q2" s="111"/>
      <c r="R2" s="108">
        <f>S2/1.2</f>
        <v>269.90730000000002</v>
      </c>
      <c r="S2" s="107">
        <f>30.09*10.764</f>
        <v>323.88875999999999</v>
      </c>
      <c r="T2" s="107">
        <f t="shared" ref="T2:T10" si="2">V2/R2</f>
        <v>22229.854472257695</v>
      </c>
      <c r="U2" s="107">
        <f t="shared" ref="U2:U10" si="3">V2/S2</f>
        <v>18524.878726881416</v>
      </c>
      <c r="V2" s="107">
        <v>6000000</v>
      </c>
      <c r="W2" s="121"/>
      <c r="X2" s="4">
        <v>2024</v>
      </c>
      <c r="Y2" s="2"/>
      <c r="Z2" s="2"/>
      <c r="AA2" s="2"/>
      <c r="AD2" s="41"/>
    </row>
    <row r="3" spans="1:34" x14ac:dyDescent="0.25">
      <c r="A3">
        <f t="shared" si="0"/>
        <v>0</v>
      </c>
      <c r="B3" s="113">
        <v>670</v>
      </c>
      <c r="C3">
        <f t="shared" ref="C3:C17" si="4">B3*1.2</f>
        <v>804</v>
      </c>
      <c r="D3" s="106">
        <f t="shared" si="1"/>
        <v>964.8</v>
      </c>
      <c r="E3" s="106">
        <v>18500000</v>
      </c>
      <c r="F3" s="106">
        <f t="shared" ref="F3:F6" si="5">E3/B3</f>
        <v>27611.940298507463</v>
      </c>
      <c r="G3" s="88">
        <f t="shared" ref="G3:G7" si="6">E3/C3</f>
        <v>23009.95024875622</v>
      </c>
      <c r="H3">
        <f t="shared" ref="H3:H7" si="7">E3/D3</f>
        <v>19174.958540630185</v>
      </c>
      <c r="I3">
        <v>4</v>
      </c>
      <c r="J3">
        <v>19</v>
      </c>
      <c r="P3" s="111"/>
      <c r="Q3" s="111"/>
      <c r="R3" s="111">
        <f t="shared" ref="R3:R5" si="8">S3/1.2</f>
        <v>269.90730000000002</v>
      </c>
      <c r="S3" s="106">
        <f>30.09*10.764</f>
        <v>323.88875999999999</v>
      </c>
      <c r="T3" s="106">
        <f t="shared" si="2"/>
        <v>22600.352046795324</v>
      </c>
      <c r="U3" s="106">
        <f t="shared" si="3"/>
        <v>18833.626705662773</v>
      </c>
      <c r="V3" s="106">
        <v>6100000</v>
      </c>
      <c r="W3" s="112"/>
      <c r="X3">
        <v>2022</v>
      </c>
      <c r="Y3" s="2"/>
      <c r="Z3" s="2"/>
      <c r="AA3" s="2"/>
      <c r="AH3" s="41"/>
    </row>
    <row r="4" spans="1:34" x14ac:dyDescent="0.25">
      <c r="A4">
        <f t="shared" si="0"/>
        <v>0</v>
      </c>
      <c r="B4" s="81">
        <v>410</v>
      </c>
      <c r="C4">
        <f t="shared" si="4"/>
        <v>492</v>
      </c>
      <c r="D4" s="106">
        <f t="shared" si="1"/>
        <v>590.4</v>
      </c>
      <c r="E4" s="106">
        <v>10500000</v>
      </c>
      <c r="F4" s="106">
        <f t="shared" si="5"/>
        <v>25609.756097560974</v>
      </c>
      <c r="G4" s="88">
        <f t="shared" si="6"/>
        <v>21341.463414634145</v>
      </c>
      <c r="H4">
        <f t="shared" si="7"/>
        <v>17784.552845528455</v>
      </c>
      <c r="I4">
        <v>2</v>
      </c>
      <c r="J4">
        <v>204</v>
      </c>
      <c r="P4" s="111"/>
      <c r="Q4" s="111"/>
      <c r="R4" s="111">
        <f t="shared" si="8"/>
        <v>452.71589999999998</v>
      </c>
      <c r="S4" s="106">
        <f>50.47*10.764</f>
        <v>543.25907999999993</v>
      </c>
      <c r="T4" s="106">
        <f t="shared" si="2"/>
        <v>17450.237555164287</v>
      </c>
      <c r="U4" s="106">
        <f t="shared" si="3"/>
        <v>14541.864629303574</v>
      </c>
      <c r="V4" s="106">
        <v>7900000</v>
      </c>
      <c r="W4" s="112"/>
      <c r="X4">
        <v>2022</v>
      </c>
      <c r="Y4" s="2"/>
      <c r="Z4" s="2"/>
      <c r="AA4" s="2"/>
    </row>
    <row r="5" spans="1:34" x14ac:dyDescent="0.25">
      <c r="A5">
        <f t="shared" si="0"/>
        <v>0</v>
      </c>
      <c r="B5" s="81">
        <v>450</v>
      </c>
      <c r="C5">
        <f t="shared" si="4"/>
        <v>540</v>
      </c>
      <c r="D5" s="106">
        <f t="shared" si="1"/>
        <v>648</v>
      </c>
      <c r="E5" s="106">
        <v>10600000</v>
      </c>
      <c r="F5" s="106">
        <f t="shared" si="5"/>
        <v>23555.555555555555</v>
      </c>
      <c r="G5" s="88">
        <f t="shared" si="6"/>
        <v>19629.629629629631</v>
      </c>
      <c r="H5">
        <f t="shared" si="7"/>
        <v>16358.024691358025</v>
      </c>
      <c r="I5">
        <v>5</v>
      </c>
      <c r="J5">
        <v>502</v>
      </c>
      <c r="P5" s="111"/>
      <c r="Q5" s="111"/>
      <c r="R5" s="111">
        <f t="shared" si="8"/>
        <v>463.47990000000004</v>
      </c>
      <c r="S5" s="106">
        <f>51.67*10.764</f>
        <v>556.17588000000001</v>
      </c>
      <c r="T5" s="106">
        <f t="shared" si="2"/>
        <v>17800.124665600382</v>
      </c>
      <c r="U5" s="106">
        <f t="shared" si="3"/>
        <v>14833.437221333654</v>
      </c>
      <c r="V5" s="106">
        <v>8250000</v>
      </c>
      <c r="W5" s="112"/>
      <c r="X5">
        <v>2021</v>
      </c>
      <c r="Y5" s="2"/>
      <c r="Z5" s="2"/>
      <c r="AA5" s="2"/>
    </row>
    <row r="6" spans="1:34" x14ac:dyDescent="0.25">
      <c r="A6" s="4">
        <f t="shared" si="0"/>
        <v>0</v>
      </c>
      <c r="B6" s="4">
        <v>450</v>
      </c>
      <c r="C6" s="4">
        <f t="shared" si="4"/>
        <v>540</v>
      </c>
      <c r="D6" s="107">
        <f t="shared" si="1"/>
        <v>648</v>
      </c>
      <c r="E6" s="107">
        <v>9500000</v>
      </c>
      <c r="F6" s="107">
        <f t="shared" si="5"/>
        <v>21111.111111111109</v>
      </c>
      <c r="G6" s="88">
        <f t="shared" si="6"/>
        <v>17592.592592592591</v>
      </c>
      <c r="H6">
        <f t="shared" si="7"/>
        <v>14660.493827160493</v>
      </c>
      <c r="I6">
        <v>1</v>
      </c>
      <c r="J6">
        <v>106</v>
      </c>
      <c r="P6" s="106"/>
      <c r="Q6" s="106"/>
      <c r="R6" s="108">
        <v>616</v>
      </c>
      <c r="S6" s="107">
        <f>R6*1.2</f>
        <v>739.19999999999993</v>
      </c>
      <c r="T6" s="107">
        <f t="shared" si="2"/>
        <v>18831.16883116883</v>
      </c>
      <c r="U6" s="107">
        <f t="shared" si="3"/>
        <v>15692.640692640694</v>
      </c>
      <c r="V6" s="107">
        <v>11600000</v>
      </c>
      <c r="W6" s="121"/>
      <c r="X6" s="4">
        <v>2024</v>
      </c>
      <c r="Y6" s="2"/>
      <c r="Z6" s="2"/>
      <c r="AA6" s="2"/>
    </row>
    <row r="7" spans="1:34" x14ac:dyDescent="0.25">
      <c r="A7">
        <f t="shared" si="0"/>
        <v>0</v>
      </c>
      <c r="B7">
        <v>450</v>
      </c>
      <c r="C7">
        <f t="shared" si="4"/>
        <v>540</v>
      </c>
      <c r="D7" s="106">
        <f t="shared" si="1"/>
        <v>648</v>
      </c>
      <c r="E7" s="106">
        <v>10000000</v>
      </c>
      <c r="F7" s="106">
        <f t="shared" ref="F7:F14" si="9">ROUND((E7/B7),0)</f>
        <v>22222</v>
      </c>
      <c r="G7" s="88">
        <f t="shared" si="6"/>
        <v>18518.518518518518</v>
      </c>
      <c r="H7">
        <f t="shared" si="7"/>
        <v>15432.098765432098</v>
      </c>
      <c r="I7">
        <v>6</v>
      </c>
      <c r="J7">
        <v>603</v>
      </c>
      <c r="P7" s="106"/>
      <c r="Q7" s="106"/>
      <c r="R7" s="111">
        <v>265</v>
      </c>
      <c r="S7" s="106">
        <f>R7*1.2</f>
        <v>318</v>
      </c>
      <c r="T7" s="106">
        <f t="shared" si="2"/>
        <v>26792.452830188678</v>
      </c>
      <c r="U7" s="106">
        <f t="shared" si="3"/>
        <v>22327.044025157233</v>
      </c>
      <c r="V7" s="106">
        <v>7100000</v>
      </c>
      <c r="W7" s="112"/>
      <c r="X7">
        <v>2024</v>
      </c>
      <c r="Y7" s="2"/>
      <c r="Z7" s="2"/>
      <c r="AA7" s="2"/>
    </row>
    <row r="8" spans="1:34" x14ac:dyDescent="0.25">
      <c r="A8">
        <f t="shared" si="0"/>
        <v>0</v>
      </c>
      <c r="B8">
        <v>438</v>
      </c>
      <c r="C8">
        <f t="shared" si="4"/>
        <v>525.6</v>
      </c>
      <c r="D8" s="106">
        <f t="shared" si="1"/>
        <v>630.72</v>
      </c>
      <c r="E8" s="106">
        <v>10200000</v>
      </c>
      <c r="F8" s="106">
        <f t="shared" si="9"/>
        <v>23288</v>
      </c>
      <c r="G8" s="88">
        <f t="shared" ref="G8:G9" si="10">F8/C8</f>
        <v>44.307458143074577</v>
      </c>
      <c r="H8">
        <f t="shared" ref="H8:H13" si="11">F8/D8</f>
        <v>36.922881785895484</v>
      </c>
      <c r="I8">
        <v>2</v>
      </c>
      <c r="J8">
        <v>204</v>
      </c>
      <c r="P8" s="106"/>
      <c r="Q8" s="106"/>
      <c r="R8" s="111">
        <v>426</v>
      </c>
      <c r="S8" s="106">
        <f>R8*1.1</f>
        <v>468.6</v>
      </c>
      <c r="T8" s="106">
        <f t="shared" si="2"/>
        <v>23474.178403755868</v>
      </c>
      <c r="U8" s="106">
        <f t="shared" si="3"/>
        <v>21340.162185232606</v>
      </c>
      <c r="V8" s="106">
        <v>10000000</v>
      </c>
      <c r="W8" s="112"/>
      <c r="X8">
        <v>2024</v>
      </c>
      <c r="Y8" s="2"/>
      <c r="Z8" s="2"/>
      <c r="AA8" s="2"/>
    </row>
    <row r="9" spans="1:34" x14ac:dyDescent="0.25">
      <c r="A9">
        <f t="shared" si="0"/>
        <v>0</v>
      </c>
      <c r="B9">
        <v>430</v>
      </c>
      <c r="C9">
        <f t="shared" si="4"/>
        <v>516</v>
      </c>
      <c r="D9" s="106">
        <f t="shared" si="1"/>
        <v>619.19999999999993</v>
      </c>
      <c r="E9" s="106">
        <v>11800000</v>
      </c>
      <c r="F9" s="106">
        <f t="shared" si="9"/>
        <v>27442</v>
      </c>
      <c r="G9" s="88">
        <f t="shared" si="10"/>
        <v>53.18217054263566</v>
      </c>
      <c r="H9">
        <f t="shared" si="11"/>
        <v>44.318475452196388</v>
      </c>
      <c r="I9">
        <v>1</v>
      </c>
      <c r="J9">
        <v>104</v>
      </c>
      <c r="P9" s="106"/>
      <c r="Q9" s="106"/>
      <c r="R9" s="108">
        <v>411.6</v>
      </c>
      <c r="S9" s="107">
        <f>R9*1.1</f>
        <v>452.76000000000005</v>
      </c>
      <c r="T9" s="107">
        <f t="shared" si="2"/>
        <v>23080.660835762876</v>
      </c>
      <c r="U9" s="107">
        <f t="shared" si="3"/>
        <v>20982.418941602613</v>
      </c>
      <c r="V9" s="107">
        <v>9500000</v>
      </c>
      <c r="W9" s="122"/>
      <c r="X9" s="4">
        <v>2024</v>
      </c>
      <c r="Y9" s="2"/>
      <c r="Z9" s="2"/>
      <c r="AA9" s="2"/>
    </row>
    <row r="10" spans="1:34" ht="16.5" x14ac:dyDescent="0.3">
      <c r="A10">
        <f t="shared" si="0"/>
        <v>0</v>
      </c>
      <c r="B10" s="4">
        <v>450</v>
      </c>
      <c r="C10" s="4">
        <f t="shared" si="4"/>
        <v>540</v>
      </c>
      <c r="D10" s="107">
        <v>0</v>
      </c>
      <c r="E10" s="107">
        <v>9800000</v>
      </c>
      <c r="F10" s="107">
        <f t="shared" si="9"/>
        <v>21778</v>
      </c>
      <c r="G10">
        <f t="shared" ref="G10:G14" si="12">ROUND((E10/C10),0)</f>
        <v>18148</v>
      </c>
      <c r="H10" t="e">
        <f t="shared" si="11"/>
        <v>#DIV/0!</v>
      </c>
      <c r="I10">
        <v>4</v>
      </c>
      <c r="J10">
        <v>403</v>
      </c>
      <c r="P10" s="106"/>
      <c r="Q10" s="106"/>
      <c r="R10" s="111">
        <v>550</v>
      </c>
      <c r="S10" s="106">
        <f>R10*1.1</f>
        <v>605</v>
      </c>
      <c r="T10" s="106">
        <f t="shared" si="2"/>
        <v>18727.272727272728</v>
      </c>
      <c r="U10" s="106">
        <f t="shared" si="3"/>
        <v>17024.793388429753</v>
      </c>
      <c r="V10" s="106">
        <v>10300000</v>
      </c>
      <c r="W10" s="2"/>
      <c r="X10" s="2">
        <v>2024</v>
      </c>
      <c r="Y10" s="114"/>
      <c r="Z10" s="115"/>
      <c r="AA10" s="115"/>
      <c r="AB10" s="30"/>
      <c r="AC10" s="30"/>
      <c r="AD10" s="30"/>
      <c r="AE10" s="30"/>
      <c r="AF10" s="30"/>
    </row>
    <row r="11" spans="1:34" ht="18.75" x14ac:dyDescent="0.25">
      <c r="A11">
        <f t="shared" si="0"/>
        <v>0</v>
      </c>
      <c r="B11">
        <v>418</v>
      </c>
      <c r="C11">
        <f t="shared" si="4"/>
        <v>501.59999999999997</v>
      </c>
      <c r="D11">
        <f t="shared" si="1"/>
        <v>601.91999999999996</v>
      </c>
      <c r="E11" s="106">
        <v>9500000</v>
      </c>
      <c r="F11">
        <f t="shared" si="9"/>
        <v>22727</v>
      </c>
      <c r="G11">
        <f t="shared" si="12"/>
        <v>18939</v>
      </c>
      <c r="H11">
        <f t="shared" si="11"/>
        <v>37.757509303561939</v>
      </c>
      <c r="S11" s="106">
        <f>R11*1.1</f>
        <v>0</v>
      </c>
      <c r="U11" s="106"/>
      <c r="V11" s="106"/>
      <c r="W11" s="2"/>
      <c r="X11" s="2"/>
      <c r="Y11" s="116"/>
      <c r="Z11" s="2"/>
      <c r="AA11" s="2"/>
    </row>
    <row r="12" spans="1:34" x14ac:dyDescent="0.25">
      <c r="A12">
        <f t="shared" si="0"/>
        <v>0</v>
      </c>
      <c r="C12">
        <f t="shared" si="4"/>
        <v>0</v>
      </c>
      <c r="D12">
        <f t="shared" si="1"/>
        <v>0</v>
      </c>
      <c r="E12" s="106"/>
      <c r="F12" t="e">
        <f t="shared" si="9"/>
        <v>#DIV/0!</v>
      </c>
      <c r="G12" t="e">
        <f t="shared" si="12"/>
        <v>#DIV/0!</v>
      </c>
      <c r="H12" t="e">
        <f t="shared" si="11"/>
        <v>#DIV/0!</v>
      </c>
      <c r="I12">
        <f t="shared" ref="I12:I14" si="13">W12</f>
        <v>0</v>
      </c>
      <c r="J12">
        <f t="shared" ref="J12:J14" si="14">X12</f>
        <v>0</v>
      </c>
      <c r="S12" s="106">
        <f>R12*1.1</f>
        <v>0</v>
      </c>
      <c r="U12" s="106"/>
      <c r="V12" s="106"/>
      <c r="W12" s="2"/>
      <c r="X12" s="2"/>
      <c r="Y12" s="2"/>
      <c r="Z12" s="2"/>
      <c r="AA12" s="2"/>
    </row>
    <row r="13" spans="1:34" x14ac:dyDescent="0.25">
      <c r="A13">
        <f t="shared" si="0"/>
        <v>0</v>
      </c>
      <c r="B13">
        <v>0</v>
      </c>
      <c r="C13">
        <f t="shared" si="4"/>
        <v>0</v>
      </c>
      <c r="D13">
        <f t="shared" si="1"/>
        <v>0</v>
      </c>
      <c r="E13" s="106"/>
      <c r="F13" t="e">
        <f t="shared" si="9"/>
        <v>#DIV/0!</v>
      </c>
      <c r="G13" t="e">
        <f t="shared" si="12"/>
        <v>#DIV/0!</v>
      </c>
      <c r="H13" t="e">
        <f t="shared" si="11"/>
        <v>#DIV/0!</v>
      </c>
      <c r="I13">
        <f t="shared" si="13"/>
        <v>0</v>
      </c>
      <c r="J13">
        <f t="shared" si="14"/>
        <v>0</v>
      </c>
      <c r="U13" s="106"/>
      <c r="V13" s="106"/>
      <c r="W13" s="2"/>
      <c r="X13" s="2"/>
      <c r="Y13" s="2"/>
      <c r="Z13" s="2"/>
      <c r="AA13" s="2"/>
    </row>
    <row r="14" spans="1:34" x14ac:dyDescent="0.25">
      <c r="A14">
        <f t="shared" si="0"/>
        <v>0</v>
      </c>
      <c r="B14">
        <v>0</v>
      </c>
      <c r="C14">
        <f t="shared" si="4"/>
        <v>0</v>
      </c>
      <c r="D14">
        <f t="shared" si="1"/>
        <v>0</v>
      </c>
      <c r="E14" s="106"/>
      <c r="F14" t="e">
        <f t="shared" si="9"/>
        <v>#DIV/0!</v>
      </c>
      <c r="G14" t="e">
        <f t="shared" si="12"/>
        <v>#DIV/0!</v>
      </c>
      <c r="H14" t="e">
        <f t="shared" ref="H14" si="15">ROUND((E14/D14),0)</f>
        <v>#DIV/0!</v>
      </c>
      <c r="I14">
        <f t="shared" si="13"/>
        <v>0</v>
      </c>
      <c r="J14">
        <f t="shared" si="14"/>
        <v>0</v>
      </c>
      <c r="U14" s="106"/>
      <c r="V14" s="106"/>
      <c r="W14" s="2"/>
      <c r="X14" s="2"/>
      <c r="Y14" s="2"/>
      <c r="Z14" s="2"/>
      <c r="AA14" s="2"/>
    </row>
    <row r="15" spans="1:34" x14ac:dyDescent="0.25">
      <c r="A15">
        <f t="shared" ref="A15:A18" si="16">N15</f>
        <v>0</v>
      </c>
      <c r="B15">
        <v>0</v>
      </c>
      <c r="C15">
        <f t="shared" si="4"/>
        <v>0</v>
      </c>
      <c r="D15">
        <f t="shared" ref="D15:D18" si="17">C15*1.2</f>
        <v>0</v>
      </c>
      <c r="E15" s="106"/>
      <c r="F15" t="e">
        <f t="shared" ref="F15:F18" si="18">ROUND((E15/B15),0)</f>
        <v>#DIV/0!</v>
      </c>
      <c r="G15" t="e">
        <f t="shared" ref="G15:G18" si="19">ROUND((E15/C15),0)</f>
        <v>#DIV/0!</v>
      </c>
      <c r="H15" t="e">
        <f t="shared" ref="H15:H18" si="20">ROUND((E15/D15),0)</f>
        <v>#DIV/0!</v>
      </c>
      <c r="I15">
        <f t="shared" ref="I15:J18" si="21">W15</f>
        <v>0</v>
      </c>
      <c r="J15">
        <f t="shared" si="21"/>
        <v>0</v>
      </c>
      <c r="U15" s="106"/>
      <c r="V15" s="106"/>
      <c r="W15" s="2"/>
      <c r="X15" s="2"/>
      <c r="Y15" s="2"/>
      <c r="Z15" s="2"/>
      <c r="AA15" s="2"/>
    </row>
    <row r="16" spans="1:34" x14ac:dyDescent="0.25">
      <c r="A16">
        <f t="shared" si="16"/>
        <v>0</v>
      </c>
      <c r="B16">
        <v>0</v>
      </c>
      <c r="C16">
        <f t="shared" si="4"/>
        <v>0</v>
      </c>
      <c r="D16">
        <f t="shared" si="17"/>
        <v>0</v>
      </c>
      <c r="E16" s="106"/>
      <c r="F16" t="e">
        <f t="shared" si="18"/>
        <v>#DIV/0!</v>
      </c>
      <c r="G16" t="e">
        <f t="shared" si="19"/>
        <v>#DIV/0!</v>
      </c>
      <c r="H16" t="e">
        <f t="shared" si="20"/>
        <v>#DIV/0!</v>
      </c>
      <c r="I16">
        <f t="shared" si="21"/>
        <v>0</v>
      </c>
      <c r="J16">
        <f t="shared" si="21"/>
        <v>0</v>
      </c>
      <c r="U16" s="106"/>
      <c r="V16" s="106"/>
    </row>
    <row r="17" spans="1:22" x14ac:dyDescent="0.25">
      <c r="A17">
        <f t="shared" si="16"/>
        <v>0</v>
      </c>
      <c r="B17">
        <f t="shared" ref="B17:B18" si="22">P17</f>
        <v>0</v>
      </c>
      <c r="C17">
        <f t="shared" si="4"/>
        <v>0</v>
      </c>
      <c r="D17">
        <f t="shared" si="17"/>
        <v>0</v>
      </c>
      <c r="E17" s="106"/>
      <c r="F17" t="e">
        <f t="shared" si="18"/>
        <v>#DIV/0!</v>
      </c>
      <c r="G17" t="e">
        <f t="shared" si="19"/>
        <v>#DIV/0!</v>
      </c>
      <c r="H17" t="e">
        <f t="shared" si="20"/>
        <v>#DIV/0!</v>
      </c>
      <c r="I17">
        <f t="shared" si="21"/>
        <v>0</v>
      </c>
      <c r="J17">
        <f t="shared" si="21"/>
        <v>0</v>
      </c>
      <c r="U17" s="106"/>
      <c r="V17" s="106"/>
    </row>
    <row r="18" spans="1:22" x14ac:dyDescent="0.25">
      <c r="A18">
        <f t="shared" si="16"/>
        <v>0</v>
      </c>
      <c r="B18">
        <f t="shared" si="22"/>
        <v>0</v>
      </c>
      <c r="C18">
        <f t="shared" ref="C18" si="23">B18*1.2</f>
        <v>0</v>
      </c>
      <c r="D18">
        <f t="shared" si="17"/>
        <v>0</v>
      </c>
      <c r="E18" s="106"/>
      <c r="F18" t="e">
        <f t="shared" si="18"/>
        <v>#DIV/0!</v>
      </c>
      <c r="G18" t="e">
        <f t="shared" si="19"/>
        <v>#DIV/0!</v>
      </c>
      <c r="H18" t="e">
        <f t="shared" si="20"/>
        <v>#DIV/0!</v>
      </c>
      <c r="I18">
        <f t="shared" si="21"/>
        <v>0</v>
      </c>
      <c r="J18">
        <f t="shared" si="21"/>
        <v>0</v>
      </c>
      <c r="U18" s="106"/>
      <c r="V18" s="106">
        <f>V2*1.1</f>
        <v>6600000.0000000009</v>
      </c>
    </row>
    <row r="19" spans="1:22" s="5" customFormat="1" x14ac:dyDescent="0.25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</row>
    <row r="20" spans="1:22" s="5" customFormat="1" ht="16.5" x14ac:dyDescent="0.3">
      <c r="B20" s="88"/>
      <c r="C20" s="88"/>
      <c r="D20" s="88"/>
      <c r="E20" s="88"/>
      <c r="F20" s="30"/>
      <c r="G20" s="88"/>
      <c r="H20" s="88"/>
      <c r="I20" s="88"/>
      <c r="J20" s="88"/>
      <c r="K20" s="88"/>
      <c r="L20" s="88"/>
      <c r="M20" s="88"/>
      <c r="N20" s="88"/>
    </row>
    <row r="21" spans="1:22" s="5" customFormat="1" x14ac:dyDescent="0.25">
      <c r="B21" s="89"/>
      <c r="C21" s="89"/>
      <c r="D21" s="89"/>
      <c r="E21" s="89"/>
      <c r="F21" s="91" t="s">
        <v>65</v>
      </c>
      <c r="G21" s="89"/>
      <c r="H21" s="89"/>
      <c r="I21" s="88"/>
      <c r="J21" s="88"/>
      <c r="K21" s="88"/>
      <c r="L21" s="88"/>
      <c r="M21" s="88"/>
      <c r="N21" s="88"/>
    </row>
    <row r="22" spans="1:22" s="5" customFormat="1" ht="16.5" x14ac:dyDescent="0.3">
      <c r="B22" s="89"/>
      <c r="C22" s="89" t="s">
        <v>63</v>
      </c>
      <c r="D22" s="89"/>
      <c r="E22" s="90"/>
      <c r="F22" s="92" t="s">
        <v>64</v>
      </c>
      <c r="G22" s="92">
        <v>394</v>
      </c>
      <c r="H22" s="89"/>
      <c r="I22" s="88"/>
      <c r="J22" s="88"/>
      <c r="K22" s="88"/>
      <c r="L22" s="88"/>
      <c r="M22" s="88"/>
      <c r="N22" s="88"/>
    </row>
    <row r="23" spans="1:22" s="5" customFormat="1" x14ac:dyDescent="0.25">
      <c r="B23" s="89"/>
      <c r="C23" s="89" t="s">
        <v>1</v>
      </c>
      <c r="D23" s="89">
        <v>7100000</v>
      </c>
      <c r="E23" s="89"/>
      <c r="F23" s="92" t="s">
        <v>60</v>
      </c>
      <c r="G23" s="92">
        <v>0</v>
      </c>
      <c r="H23" s="89"/>
      <c r="I23" s="88"/>
      <c r="J23" s="88"/>
      <c r="K23" s="88"/>
      <c r="L23" s="88"/>
      <c r="M23" s="88"/>
      <c r="N23" s="88"/>
    </row>
    <row r="24" spans="1:22" s="5" customFormat="1" x14ac:dyDescent="0.25">
      <c r="B24" s="89"/>
      <c r="C24" s="89"/>
      <c r="D24" s="89"/>
      <c r="E24" s="89"/>
      <c r="F24" s="92" t="s">
        <v>66</v>
      </c>
      <c r="G24" s="92">
        <v>0</v>
      </c>
      <c r="H24" s="89"/>
      <c r="I24" s="88"/>
      <c r="J24" s="88"/>
      <c r="K24" s="88"/>
      <c r="L24" s="88"/>
      <c r="M24" s="88"/>
      <c r="N24" s="88"/>
    </row>
    <row r="25" spans="1:22" s="5" customFormat="1" x14ac:dyDescent="0.25">
      <c r="B25" s="89"/>
      <c r="C25" s="89"/>
      <c r="D25" s="89"/>
      <c r="E25" s="89"/>
      <c r="F25" s="93" t="s">
        <v>67</v>
      </c>
      <c r="G25" s="93">
        <f>G22+G23+G24</f>
        <v>394</v>
      </c>
      <c r="H25" s="89"/>
      <c r="I25" s="88"/>
      <c r="J25" s="88"/>
      <c r="K25" s="88"/>
      <c r="L25" s="88"/>
      <c r="M25" s="88"/>
      <c r="N25" s="88"/>
    </row>
    <row r="26" spans="1:22" s="5" customFormat="1" x14ac:dyDescent="0.25">
      <c r="B26" s="89"/>
      <c r="C26" s="89"/>
      <c r="D26" s="89"/>
      <c r="E26" s="89"/>
      <c r="F26" s="92"/>
      <c r="G26" s="92"/>
      <c r="H26" s="89"/>
      <c r="I26" s="88"/>
      <c r="J26" s="88"/>
      <c r="K26" s="88"/>
      <c r="L26" s="88"/>
      <c r="M26" s="88"/>
      <c r="N26" s="88"/>
    </row>
    <row r="27" spans="1:22" s="5" customFormat="1" x14ac:dyDescent="0.25">
      <c r="B27" s="89"/>
      <c r="C27" s="89"/>
      <c r="D27" s="89"/>
      <c r="E27" s="89"/>
      <c r="F27" s="92" t="s">
        <v>59</v>
      </c>
      <c r="G27" s="92">
        <v>0</v>
      </c>
      <c r="H27" s="89"/>
      <c r="I27" s="88"/>
      <c r="J27" s="88"/>
      <c r="K27" s="88"/>
      <c r="L27" s="88"/>
      <c r="M27" s="88"/>
      <c r="N27" s="88"/>
    </row>
    <row r="28" spans="1:22" s="5" customFormat="1" x14ac:dyDescent="0.25">
      <c r="B28" s="89"/>
      <c r="C28" s="89"/>
      <c r="D28" s="89"/>
      <c r="E28" s="89"/>
      <c r="F28" s="92" t="s">
        <v>60</v>
      </c>
      <c r="G28" s="92">
        <v>0</v>
      </c>
      <c r="H28" s="89"/>
      <c r="I28" s="88"/>
      <c r="J28" s="88"/>
      <c r="K28" s="88"/>
      <c r="L28" s="88"/>
      <c r="M28" s="88"/>
      <c r="N28" s="88"/>
    </row>
    <row r="29" spans="1:22" s="5" customFormat="1" x14ac:dyDescent="0.25">
      <c r="B29" s="89"/>
      <c r="C29" s="89"/>
      <c r="D29" s="89"/>
      <c r="E29" s="89"/>
      <c r="F29" s="92" t="s">
        <v>58</v>
      </c>
      <c r="G29" s="92">
        <v>0</v>
      </c>
      <c r="H29" s="89"/>
      <c r="I29" s="88"/>
      <c r="J29" s="88"/>
      <c r="K29" s="88"/>
      <c r="L29" s="88"/>
      <c r="M29" s="88"/>
      <c r="N29" s="88"/>
    </row>
    <row r="30" spans="1:22" s="5" customFormat="1" x14ac:dyDescent="0.25">
      <c r="B30" s="89"/>
      <c r="C30" s="94"/>
      <c r="D30" s="94"/>
      <c r="E30" s="89"/>
      <c r="F30" s="93" t="s">
        <v>61</v>
      </c>
      <c r="G30" s="93">
        <f>SUM(G27:G29)</f>
        <v>0</v>
      </c>
      <c r="H30" s="89"/>
      <c r="I30" s="88"/>
      <c r="J30" s="88"/>
      <c r="K30" s="88"/>
      <c r="L30" s="88"/>
      <c r="M30" s="88"/>
      <c r="N30" s="88"/>
      <c r="P30" s="42"/>
      <c r="Q30" s="42"/>
      <c r="R30" s="42"/>
      <c r="S30" s="42"/>
      <c r="T30" s="42"/>
    </row>
    <row r="31" spans="1:22" s="5" customFormat="1" x14ac:dyDescent="0.25">
      <c r="B31" s="89"/>
      <c r="C31" s="94"/>
      <c r="D31" s="94"/>
      <c r="E31" s="89"/>
      <c r="F31" s="93" t="s">
        <v>62</v>
      </c>
      <c r="G31" s="92">
        <f>G30</f>
        <v>0</v>
      </c>
      <c r="H31" s="89" t="e">
        <f>G30/G31</f>
        <v>#DIV/0!</v>
      </c>
      <c r="I31" s="88"/>
      <c r="J31" s="88"/>
      <c r="K31" s="88"/>
      <c r="L31" s="88"/>
      <c r="M31" s="88"/>
      <c r="N31" s="88"/>
    </row>
    <row r="32" spans="1:22" s="5" customFormat="1" x14ac:dyDescent="0.25">
      <c r="B32" s="89"/>
      <c r="C32" s="94"/>
      <c r="D32" s="94"/>
      <c r="E32" s="89"/>
      <c r="F32" s="92" t="s">
        <v>42</v>
      </c>
      <c r="G32" s="92">
        <v>10000</v>
      </c>
      <c r="H32" s="89"/>
      <c r="I32" s="88"/>
      <c r="J32" s="88"/>
      <c r="K32" s="88"/>
      <c r="L32" s="88"/>
      <c r="M32" s="88"/>
      <c r="N32" s="88"/>
    </row>
    <row r="33" spans="2:23" s="5" customFormat="1" x14ac:dyDescent="0.25">
      <c r="B33" s="89"/>
      <c r="C33" s="94"/>
      <c r="D33" s="94"/>
      <c r="E33" s="89"/>
      <c r="F33" s="93" t="s">
        <v>43</v>
      </c>
      <c r="G33" s="93">
        <f>G25*G32</f>
        <v>3940000</v>
      </c>
      <c r="H33" s="89" t="e">
        <f>G33/D27</f>
        <v>#DIV/0!</v>
      </c>
      <c r="I33" s="88"/>
      <c r="J33" s="88"/>
      <c r="K33" s="88"/>
      <c r="L33" s="88"/>
      <c r="M33" s="88"/>
      <c r="N33" s="88"/>
    </row>
    <row r="34" spans="2:23" s="5" customFormat="1" x14ac:dyDescent="0.25">
      <c r="B34" s="89"/>
      <c r="C34" s="94"/>
      <c r="D34" s="94"/>
      <c r="E34" s="89"/>
      <c r="F34" s="93" t="s">
        <v>21</v>
      </c>
      <c r="G34" s="93">
        <f>G33*90%</f>
        <v>3546000</v>
      </c>
      <c r="H34" s="89"/>
      <c r="I34" s="88"/>
      <c r="J34" s="88"/>
      <c r="K34" s="88"/>
      <c r="L34" s="88"/>
      <c r="M34" s="88"/>
      <c r="N34" s="88"/>
    </row>
    <row r="35" spans="2:23" s="5" customFormat="1" x14ac:dyDescent="0.25">
      <c r="B35" s="89"/>
      <c r="C35" s="94"/>
      <c r="D35" s="94"/>
      <c r="E35" s="89"/>
      <c r="F35" s="93" t="s">
        <v>22</v>
      </c>
      <c r="G35" s="93">
        <f>G33*80%</f>
        <v>3152000</v>
      </c>
      <c r="H35" s="89"/>
      <c r="I35" s="88"/>
      <c r="J35" s="88"/>
      <c r="K35" s="88"/>
      <c r="L35" s="88"/>
      <c r="M35" s="88"/>
      <c r="N35" s="88"/>
    </row>
    <row r="36" spans="2:23" x14ac:dyDescent="0.25">
      <c r="B36" s="94"/>
      <c r="C36" s="94"/>
      <c r="D36" s="94"/>
      <c r="E36" s="94"/>
      <c r="F36" s="94"/>
      <c r="G36" s="94"/>
      <c r="H36" s="94"/>
    </row>
    <row r="37" spans="2:23" x14ac:dyDescent="0.25">
      <c r="B37" s="94"/>
      <c r="C37" s="94"/>
      <c r="D37" s="94"/>
      <c r="E37" s="94"/>
      <c r="F37" s="94"/>
      <c r="G37" s="94"/>
      <c r="H37" s="94"/>
      <c r="O37" s="5"/>
      <c r="P37" s="5"/>
      <c r="Q37" s="5"/>
      <c r="R37" s="5"/>
      <c r="S37" s="5"/>
      <c r="T37" s="5"/>
      <c r="U37" s="5"/>
      <c r="V37" s="5"/>
      <c r="W37" s="5"/>
    </row>
    <row r="38" spans="2:23" x14ac:dyDescent="0.25">
      <c r="B38" s="94"/>
      <c r="C38" s="94"/>
      <c r="D38" s="94"/>
      <c r="E38" s="94"/>
      <c r="F38" s="94"/>
      <c r="G38" s="94"/>
      <c r="H38" s="94"/>
      <c r="O38" s="5"/>
      <c r="P38" s="5"/>
      <c r="Q38" s="5"/>
      <c r="R38" s="5"/>
      <c r="S38" s="5"/>
      <c r="T38" s="5"/>
      <c r="U38" s="5"/>
      <c r="V38" s="5"/>
      <c r="W38" s="5"/>
    </row>
    <row r="39" spans="2:23" x14ac:dyDescent="0.25">
      <c r="B39" s="94"/>
      <c r="C39" s="94"/>
      <c r="D39" s="94"/>
      <c r="E39" s="94"/>
      <c r="F39" s="94"/>
      <c r="G39" s="94"/>
      <c r="H39" s="94"/>
      <c r="O39" s="5"/>
      <c r="P39" s="5"/>
      <c r="Q39" s="5"/>
      <c r="R39" s="5"/>
      <c r="S39" s="5"/>
      <c r="T39" s="5"/>
      <c r="U39" s="5"/>
      <c r="V39" s="5"/>
      <c r="W39" s="5"/>
    </row>
    <row r="40" spans="2:23" x14ac:dyDescent="0.25">
      <c r="B40" s="94"/>
      <c r="C40" s="94"/>
      <c r="D40" s="94"/>
      <c r="E40" s="94"/>
      <c r="F40" s="94"/>
      <c r="G40" s="94"/>
      <c r="H40" s="94"/>
      <c r="O40" s="5"/>
      <c r="P40" s="5"/>
      <c r="Q40" s="5"/>
      <c r="R40" s="5"/>
      <c r="S40" s="5"/>
      <c r="T40" s="5"/>
      <c r="U40" s="5"/>
      <c r="V40" s="5"/>
      <c r="W40" s="5"/>
    </row>
    <row r="41" spans="2:23" x14ac:dyDescent="0.25">
      <c r="B41" s="94"/>
      <c r="C41" s="94"/>
      <c r="D41" s="94"/>
      <c r="E41" s="94"/>
      <c r="F41" s="94"/>
      <c r="G41" s="94"/>
      <c r="H41" s="94"/>
      <c r="O41" s="5"/>
      <c r="P41" s="5"/>
      <c r="Q41" s="5"/>
      <c r="R41" s="5"/>
      <c r="S41" s="5"/>
      <c r="T41" s="5"/>
      <c r="U41" s="5"/>
      <c r="V41" s="5"/>
      <c r="W41" s="5"/>
    </row>
    <row r="42" spans="2:23" x14ac:dyDescent="0.25">
      <c r="B42" s="94"/>
      <c r="C42" s="94"/>
      <c r="D42" s="94"/>
      <c r="E42" s="94"/>
      <c r="F42" s="94"/>
      <c r="G42" s="94"/>
      <c r="H42" s="94"/>
      <c r="O42" s="5"/>
      <c r="P42" s="42"/>
      <c r="Q42" s="42"/>
      <c r="R42" s="42"/>
      <c r="S42" s="42"/>
      <c r="T42" s="42"/>
      <c r="U42" s="5"/>
      <c r="V42" s="5"/>
      <c r="W42" s="5"/>
    </row>
    <row r="43" spans="2:23" x14ac:dyDescent="0.25">
      <c r="B43" s="94"/>
      <c r="C43" s="94"/>
      <c r="D43" s="94"/>
      <c r="E43" s="94"/>
      <c r="F43" s="94"/>
      <c r="G43" s="94"/>
      <c r="H43" s="94"/>
      <c r="O43" s="5"/>
      <c r="P43" s="5"/>
      <c r="Q43" s="5"/>
      <c r="R43" s="5"/>
      <c r="S43" s="5"/>
      <c r="T43" s="5"/>
      <c r="U43" s="5"/>
      <c r="V43" s="5"/>
      <c r="W43" s="5"/>
    </row>
    <row r="44" spans="2:23" x14ac:dyDescent="0.25">
      <c r="B44" s="94"/>
      <c r="C44" s="94"/>
      <c r="D44" s="94"/>
      <c r="E44" s="94"/>
      <c r="F44" s="94"/>
      <c r="G44" s="94"/>
      <c r="H44" s="94"/>
      <c r="O44" s="5"/>
      <c r="P44" s="5"/>
      <c r="Q44" s="5"/>
      <c r="R44" s="5"/>
      <c r="S44" s="5"/>
      <c r="T44" s="5"/>
      <c r="U44" s="5"/>
      <c r="V44" s="5"/>
      <c r="W44" s="5"/>
    </row>
    <row r="45" spans="2:23" x14ac:dyDescent="0.25">
      <c r="O45" s="5"/>
      <c r="P45" s="5"/>
      <c r="Q45" s="5"/>
      <c r="R45" s="5"/>
      <c r="S45" s="5"/>
      <c r="T45" s="5"/>
      <c r="U45" s="5"/>
      <c r="V45" s="5"/>
      <c r="W45" s="5"/>
    </row>
    <row r="48" spans="2:23" x14ac:dyDescent="0.25">
      <c r="O48" s="5"/>
      <c r="P48" s="5"/>
      <c r="Q48" s="5"/>
      <c r="R48" s="5"/>
      <c r="S48" s="5"/>
      <c r="T48" s="5"/>
      <c r="U48" s="5"/>
      <c r="V48" s="5"/>
      <c r="W48" s="5"/>
    </row>
    <row r="49" spans="15:23" x14ac:dyDescent="0.25">
      <c r="O49" s="5"/>
      <c r="P49" s="5"/>
      <c r="Q49" s="5"/>
      <c r="R49" s="5"/>
      <c r="S49" s="5"/>
      <c r="T49" s="5"/>
      <c r="U49" s="5"/>
      <c r="V49" s="5"/>
      <c r="W49" s="5"/>
    </row>
    <row r="50" spans="15:23" x14ac:dyDescent="0.25">
      <c r="O50" s="5"/>
      <c r="P50" s="5"/>
      <c r="Q50" s="5"/>
      <c r="R50" s="5"/>
      <c r="S50" s="5"/>
      <c r="T50" s="5"/>
      <c r="U50" s="5"/>
      <c r="V50" s="5"/>
      <c r="W50" s="5"/>
    </row>
    <row r="51" spans="15:23" x14ac:dyDescent="0.25">
      <c r="O51" s="5"/>
      <c r="P51" s="5"/>
      <c r="Q51" s="5"/>
      <c r="R51" s="5"/>
      <c r="S51" s="5"/>
      <c r="T51" s="5"/>
      <c r="U51" s="5"/>
      <c r="V51" s="5"/>
      <c r="W51" s="5"/>
    </row>
    <row r="52" spans="15:23" x14ac:dyDescent="0.25">
      <c r="O52" s="5"/>
      <c r="P52" s="42"/>
      <c r="Q52" s="42"/>
      <c r="R52" s="42"/>
      <c r="S52" s="42"/>
      <c r="T52" s="42"/>
      <c r="U52" s="5"/>
      <c r="V52" s="5"/>
      <c r="W52" s="5"/>
    </row>
    <row r="53" spans="15:23" x14ac:dyDescent="0.25">
      <c r="O53" s="5"/>
      <c r="P53" s="5"/>
      <c r="Q53" s="5"/>
      <c r="R53" s="5"/>
      <c r="S53" s="5"/>
      <c r="T53" s="5"/>
      <c r="U53" s="5"/>
      <c r="V53" s="5"/>
      <c r="W53" s="5"/>
    </row>
    <row r="54" spans="15:23" x14ac:dyDescent="0.25">
      <c r="O54" s="5"/>
      <c r="P54" s="5"/>
      <c r="Q54" s="5"/>
      <c r="R54" s="5"/>
      <c r="S54" s="5"/>
      <c r="T54" s="5"/>
      <c r="U54" s="5"/>
      <c r="V54" s="5"/>
      <c r="W54" s="5"/>
    </row>
    <row r="55" spans="15:23" x14ac:dyDescent="0.25">
      <c r="O55" s="5"/>
      <c r="P55" s="5"/>
      <c r="Q55" s="5"/>
      <c r="R55" s="5"/>
      <c r="S55" s="5"/>
      <c r="T55" s="5"/>
      <c r="U55" s="5"/>
      <c r="V55" s="5"/>
      <c r="W55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5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26" t="s">
        <v>57</v>
      </c>
      <c r="G117" s="126"/>
      <c r="H117" s="126"/>
      <c r="I117" s="126"/>
      <c r="J117" s="126"/>
      <c r="K117" s="126"/>
      <c r="L117" s="126"/>
      <c r="M117" s="12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16" workbookViewId="0">
      <selection activeCell="Q355" sqref="Q35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11:Q145"/>
  <sheetViews>
    <sheetView topLeftCell="A118" workbookViewId="0">
      <selection activeCell="V137" sqref="V137"/>
    </sheetView>
  </sheetViews>
  <sheetFormatPr defaultRowHeight="15" x14ac:dyDescent="0.25"/>
  <sheetData>
    <row r="11" spans="15:16" x14ac:dyDescent="0.25">
      <c r="O11" t="s">
        <v>71</v>
      </c>
      <c r="P11">
        <v>9</v>
      </c>
    </row>
    <row r="34" spans="15:16" x14ac:dyDescent="0.25">
      <c r="O34" t="s">
        <v>71</v>
      </c>
      <c r="P34">
        <v>10</v>
      </c>
    </row>
    <row r="36" spans="15:16" x14ac:dyDescent="0.25">
      <c r="O36" t="s">
        <v>80</v>
      </c>
    </row>
    <row r="63" spans="15:16" x14ac:dyDescent="0.25">
      <c r="O63" t="s">
        <v>71</v>
      </c>
      <c r="P63">
        <v>30</v>
      </c>
    </row>
    <row r="101" spans="16:17" x14ac:dyDescent="0.25">
      <c r="P101" t="s">
        <v>71</v>
      </c>
      <c r="Q101">
        <v>34</v>
      </c>
    </row>
    <row r="102" spans="16:17" x14ac:dyDescent="0.25">
      <c r="P102" t="s">
        <v>80</v>
      </c>
    </row>
    <row r="145" spans="16:17" x14ac:dyDescent="0.25">
      <c r="P145" t="s">
        <v>71</v>
      </c>
      <c r="Q145">
        <v>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2024-11-16T05:18:30Z</dcterms:modified>
</cp:coreProperties>
</file>