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I\RBC - Thane\Peter George\"/>
    </mc:Choice>
  </mc:AlternateContent>
  <xr:revisionPtr revIDLastSave="0" documentId="13_ncr:1_{2F54D104-C349-4EC0-BE8F-ABA1D00FC1A6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D2" i="25" l="1"/>
  <c r="C4" i="4"/>
  <c r="C5" i="4"/>
  <c r="C6" i="4"/>
  <c r="C7" i="4"/>
  <c r="C8" i="4"/>
  <c r="C9" i="4"/>
  <c r="C10" i="4"/>
  <c r="C11" i="4"/>
  <c r="C12" i="4"/>
  <c r="C13" i="4"/>
  <c r="C14" i="4"/>
  <c r="C3" i="4"/>
  <c r="C2" i="4"/>
  <c r="U6" i="4" l="1"/>
  <c r="U5" i="4"/>
  <c r="T3" i="4"/>
  <c r="T5" i="4"/>
  <c r="S3" i="4"/>
  <c r="S5" i="4"/>
  <c r="S11" i="4"/>
  <c r="S12" i="4"/>
  <c r="R3" i="4"/>
  <c r="R4" i="4"/>
  <c r="T4" i="4" s="1"/>
  <c r="R5" i="4"/>
  <c r="R6" i="4"/>
  <c r="S6" i="4" s="1"/>
  <c r="R7" i="4"/>
  <c r="S7" i="4" s="1"/>
  <c r="R8" i="4"/>
  <c r="S8" i="4" s="1"/>
  <c r="R9" i="4"/>
  <c r="T9" i="4" s="1"/>
  <c r="R10" i="4"/>
  <c r="S10" i="4" s="1"/>
  <c r="T2" i="4"/>
  <c r="S2" i="4"/>
  <c r="R2" i="4"/>
  <c r="J4" i="23"/>
  <c r="Q12" i="23"/>
  <c r="T12" i="23" s="1"/>
  <c r="P12" i="23"/>
  <c r="N12" i="23"/>
  <c r="O12" i="23" s="1"/>
  <c r="J3" i="23"/>
  <c r="F6" i="4"/>
  <c r="F5" i="4"/>
  <c r="F3" i="4"/>
  <c r="G7" i="4"/>
  <c r="C15" i="4"/>
  <c r="F4" i="4"/>
  <c r="F2" i="4"/>
  <c r="T10" i="4" l="1"/>
  <c r="S9" i="4"/>
  <c r="S4" i="4"/>
  <c r="R12" i="23"/>
  <c r="S12" i="23"/>
  <c r="U4" i="4"/>
  <c r="U2" i="4" l="1"/>
  <c r="U3" i="4"/>
  <c r="G4" i="4"/>
  <c r="G5" i="4"/>
  <c r="G6" i="4"/>
  <c r="D8" i="4"/>
  <c r="G3" i="4"/>
  <c r="G2" i="4"/>
  <c r="D11" i="4"/>
  <c r="D12" i="4"/>
  <c r="D7" i="4" l="1"/>
  <c r="H7" i="4" s="1"/>
  <c r="D23" i="23" l="1"/>
  <c r="C23" i="23" s="1"/>
  <c r="C16" i="4" l="1"/>
  <c r="N22" i="4"/>
  <c r="G25" i="4"/>
  <c r="G33" i="4" s="1"/>
  <c r="N24" i="4" l="1"/>
  <c r="V18" i="4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H4" i="4" s="1"/>
  <c r="D5" i="4"/>
  <c r="H5" i="4" s="1"/>
  <c r="D6" i="4"/>
  <c r="H6" i="4" s="1"/>
  <c r="D9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J11" i="4"/>
  <c r="I11" i="4"/>
  <c r="A11" i="4"/>
  <c r="A10" i="4"/>
  <c r="A9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T6" i="4"/>
  <c r="T8" i="4"/>
  <c r="T7" i="4"/>
</calcChain>
</file>

<file path=xl/sharedStrings.xml><?xml version="1.0" encoding="utf-8"?>
<sst xmlns="http://schemas.openxmlformats.org/spreadsheetml/2006/main" count="106" uniqueCount="84">
  <si>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</si>
  <si>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</si>
  <si>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</si>
  <si>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</si>
  <si>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</si>
  <si>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</si>
  <si>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</si>
  <si>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</si>
  <si>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</si>
  <si>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</si>
  <si>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</si>
  <si>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</si>
  <si>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</si>
  <si>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</si>
  <si>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</si>
  <si>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</si>
  <si>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</si>
  <si>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</si>
  <si>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</si>
  <si>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</si>
  <si>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</si>
  <si>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</si>
  <si>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</si>
  <si>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</si>
  <si>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</si>
  <si>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</si>
  <si>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</si>
  <si>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</si>
  <si>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</si>
  <si>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</si>
  <si>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</si>
  <si>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</si>
  <si>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</si>
  <si>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</si>
  <si>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</si>
  <si>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</si>
  <si>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</si>
  <si>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</si>
  <si>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</si>
  <si>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</si>
  <si>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</si>
  <si>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</si>
  <si>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</si>
  <si>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</si>
  <si>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</si>
  <si>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</si>
  <si>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</si>
  <si>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</si>
  <si>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</si>
  <si>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</si>
  <si>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</si>
  <si>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</si>
  <si>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</si>
  <si>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</si>
  <si>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</si>
  <si>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</si>
  <si>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</si>
  <si>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</si>
  <si>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</si>
  <si>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</si>
  <si>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</si>
  <si>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</si>
  <si>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</si>
  <si>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</si>
  <si>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</si>
  <si>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</si>
  <si>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</si>
  <si>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</si>
  <si>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</si>
  <si>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</si>
  <si>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</si>
  <si>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</si>
  <si>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1st Flr</t>
  </si>
  <si>
    <t>page</t>
  </si>
  <si>
    <t>UC</t>
  </si>
  <si>
    <t>Other Area</t>
  </si>
  <si>
    <t>2 BHK</t>
  </si>
  <si>
    <t>Lead No. 12341</t>
  </si>
  <si>
    <t>BOI -  RBC - Thane Branch  -Mr. Peter George - Residential Flat No. 902, 9th Floor, Island caves, tower T02 , Village - Mahim, District - Mumbai, PIN Code - 400 016, State - Maharashtra, India</t>
  </si>
  <si>
    <t>BOI (Andheri -W)</t>
  </si>
  <si>
    <t xml:space="preserve">Other </t>
  </si>
  <si>
    <t>BUA (10%)</t>
  </si>
  <si>
    <t>Mr. Peter George</t>
  </si>
  <si>
    <t>Built up area (10%)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</si>
</sst>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" fontId="1" fillId="0" borderId="0" xfId="0" applyNumberFormat="1" applyFont="1"/>
    <xf numFmtId="43" fontId="0" fillId="0" borderId="0" xfId="1" applyFont="1" applyFill="1"/>
    <xf numFmtId="43" fontId="12" fillId="0" borderId="0" xfId="1" applyFont="1" applyFill="1"/>
    <xf numFmtId="0" fontId="14" fillId="0" borderId="0" xfId="0" applyFont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0" fontId="17" fillId="0" borderId="8" xfId="0" applyFont="1" applyBorder="1" applyAlignment="1">
      <alignment horizontal="center" vertical="center"/>
    </xf>
    <xf numFmtId="1" fontId="17" fillId="0" borderId="8" xfId="0" applyNumberFormat="1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164" fontId="18" fillId="0" borderId="8" xfId="1" applyNumberFormat="1" applyFont="1" applyBorder="1" applyAlignment="1">
      <alignment horizontal="left"/>
    </xf>
    <xf numFmtId="164" fontId="18" fillId="0" borderId="8" xfId="1" applyNumberFormat="1" applyFont="1" applyBorder="1" applyAlignment="1">
      <alignment horizontal="center"/>
    </xf>
    <xf numFmtId="164" fontId="18" fillId="0" borderId="8" xfId="1" applyNumberFormat="1" applyFont="1" applyBorder="1" applyAlignment="1">
      <alignment horizontal="center" vertical="top" wrapText="1"/>
    </xf>
    <xf numFmtId="3" fontId="0" fillId="0" borderId="0" xfId="0" applyNumberFormat="1"/>
    <xf numFmtId="4" fontId="0" fillId="2" borderId="0" xfId="0" applyNumberFormat="1" applyFill="1"/>
    <xf numFmtId="3" fontId="0" fillId="2" borderId="0" xfId="0" applyNumberFormat="1" applyFill="1"/>
    <xf numFmtId="43" fontId="11" fillId="0" borderId="8" xfId="1" applyFont="1" applyFill="1" applyBorder="1"/>
    <xf numFmtId="43" fontId="0" fillId="2" borderId="0" xfId="1" applyFont="1" applyFill="1"/>
    <xf numFmtId="1" fontId="0" fillId="0" borderId="0" xfId="0" applyNumberFormat="1" applyAlignment="1">
      <alignment horizontal="right"/>
    </xf>
    <xf numFmtId="1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9</xdr:row>
      <xdr:rowOff>95250</xdr:rowOff>
    </xdr:from>
    <xdr:to>
      <xdr:col>9</xdr:col>
      <xdr:colOff>552450</xdr:colOff>
      <xdr:row>32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762B72C-A305-06D3-6A2F-A15767417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0"/>
          <a:ext cx="5734050" cy="4457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14</xdr:col>
      <xdr:colOff>125033</xdr:colOff>
      <xdr:row>52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ADC33-84DC-7A59-1704-B60F9C96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575500"/>
          <a:ext cx="8659433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11</xdr:col>
      <xdr:colOff>267673</xdr:colOff>
      <xdr:row>99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83FB4E-3A41-C665-51E7-652274C5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957500"/>
          <a:ext cx="6973273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11</xdr:col>
      <xdr:colOff>324831</xdr:colOff>
      <xdr:row>147</xdr:row>
      <xdr:rowOff>58354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DED871-DB00-7754-A2E7-E88777ED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0101500"/>
          <a:ext cx="7030431" cy="8630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11</xdr:col>
      <xdr:colOff>334357</xdr:colOff>
      <xdr:row>192</xdr:row>
      <xdr:rowOff>48802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7CF3C4-011B-103A-8F10-7F725335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8864500"/>
          <a:ext cx="7039957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382074</xdr:colOff>
      <xdr:row>20</xdr:row>
      <xdr:rowOff>76742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7AB3BC-3F7E-6E4A-350A-4F3DC283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7274" cy="38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14</xdr:col>
      <xdr:colOff>563245</xdr:colOff>
      <xdr:row>62</xdr:row>
      <xdr:rowOff>162985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EA29C7-EDB4-9D45-1C15-9F4E5F3E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9097645" cy="7592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18</xdr:col>
      <xdr:colOff>544532</xdr:colOff>
      <xdr:row>106</xdr:row>
      <xdr:rowOff>48669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716EF9-7DA9-0145-ED13-A0339A539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63500"/>
          <a:ext cx="11517332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3" sqref="C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215620*0.5</f>
        <v>107810</v>
      </c>
      <c r="E2" s="40">
        <f>C3+D2</f>
        <v>323430</v>
      </c>
      <c r="G2" s="125" t="s">
        <v>45</v>
      </c>
      <c r="H2" s="126"/>
    </row>
    <row r="3" spans="2:17" ht="15.75" thickBot="1" x14ac:dyDescent="0.3">
      <c r="B3" s="32" t="s">
        <v>35</v>
      </c>
      <c r="C3" s="34">
        <v>215620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36</v>
      </c>
      <c r="C4" s="34">
        <v>107810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26</v>
      </c>
      <c r="L4" s="59" t="s">
        <v>27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323430</v>
      </c>
      <c r="D5" s="36" t="s">
        <v>37</v>
      </c>
      <c r="E5" s="37">
        <f>ROUND(C5/10.764,0)</f>
        <v>30047</v>
      </c>
      <c r="F5" s="36" t="s">
        <v>38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18400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28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305030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30</v>
      </c>
      <c r="L7" s="62" t="s">
        <v>31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0.08</v>
      </c>
      <c r="D8" s="67">
        <f>1-C8</f>
        <v>0.92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280628</v>
      </c>
      <c r="E9" s="32"/>
      <c r="F9" s="32"/>
      <c r="G9" s="55">
        <v>6</v>
      </c>
      <c r="H9" s="56">
        <v>6</v>
      </c>
      <c r="I9" s="57">
        <v>94</v>
      </c>
      <c r="K9" s="68" t="s">
        <v>29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299028</v>
      </c>
      <c r="D10" s="36" t="s">
        <v>37</v>
      </c>
      <c r="E10" s="37">
        <f>ROUND(C10/10.764,0)</f>
        <v>27780</v>
      </c>
      <c r="F10" s="36" t="s">
        <v>38</v>
      </c>
      <c r="G10" s="55">
        <v>7</v>
      </c>
      <c r="H10" s="56">
        <v>7</v>
      </c>
      <c r="I10" s="57">
        <v>93</v>
      </c>
      <c r="K10" s="70" t="s">
        <v>32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33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39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34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40</v>
      </c>
      <c r="C13" s="41">
        <v>2016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41</v>
      </c>
      <c r="C14" s="41">
        <f>C12-C13</f>
        <v>8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52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84"/>
  <sheetViews>
    <sheetView tabSelected="1" zoomScale="130" zoomScaleNormal="130" workbookViewId="0">
      <selection activeCell="F11" sqref="F1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20" x14ac:dyDescent="0.25">
      <c r="A1" s="7"/>
      <c r="B1" s="8"/>
      <c r="C1" s="8"/>
      <c r="D1" s="9"/>
    </row>
    <row r="2" spans="1:20" x14ac:dyDescent="0.25">
      <c r="A2" s="10"/>
      <c r="C2" s="100" t="s">
        <v>72</v>
      </c>
      <c r="D2" s="12"/>
      <c r="F2" s="5"/>
      <c r="G2" s="5"/>
      <c r="H2" s="109" t="s">
        <v>65</v>
      </c>
      <c r="I2" s="84" t="s">
        <v>75</v>
      </c>
      <c r="J2" s="84" t="s">
        <v>68</v>
      </c>
    </row>
    <row r="3" spans="1:20" ht="18.75" x14ac:dyDescent="0.3">
      <c r="A3" s="10" t="s">
        <v>10</v>
      </c>
      <c r="B3" s="13"/>
      <c r="C3" s="101">
        <f>C4+C5</f>
        <v>38000</v>
      </c>
      <c r="D3" s="14" t="s">
        <v>57</v>
      </c>
      <c r="F3" s="83" t="s">
        <v>69</v>
      </c>
      <c r="G3" s="84"/>
      <c r="H3" s="88">
        <v>768</v>
      </c>
      <c r="I3" s="85">
        <v>42</v>
      </c>
      <c r="J3" s="88">
        <f>H3+I3</f>
        <v>810</v>
      </c>
    </row>
    <row r="4" spans="1:20" ht="30" x14ac:dyDescent="0.25">
      <c r="A4" s="15" t="s">
        <v>11</v>
      </c>
      <c r="B4" s="13"/>
      <c r="C4" s="101">
        <v>3000</v>
      </c>
      <c r="D4" s="16"/>
      <c r="F4" s="108" t="s">
        <v>76</v>
      </c>
      <c r="G4" s="84"/>
      <c r="H4" s="84" t="s">
        <v>60</v>
      </c>
      <c r="I4" s="85"/>
      <c r="J4" s="84">
        <f>J3*1.1</f>
        <v>891.00000000000011</v>
      </c>
      <c r="K4" s="3"/>
      <c r="L4" s="3"/>
    </row>
    <row r="5" spans="1:20" x14ac:dyDescent="0.25">
      <c r="A5" s="10" t="s">
        <v>12</v>
      </c>
      <c r="B5" s="13"/>
      <c r="C5" s="101">
        <v>35000</v>
      </c>
      <c r="D5" s="16"/>
      <c r="F5" s="5"/>
      <c r="G5" s="84"/>
      <c r="H5" s="84"/>
      <c r="I5" s="85"/>
    </row>
    <row r="6" spans="1:20" x14ac:dyDescent="0.25">
      <c r="A6" s="10" t="s">
        <v>13</v>
      </c>
      <c r="B6" s="13"/>
      <c r="C6" s="101">
        <f>C4</f>
        <v>3000</v>
      </c>
      <c r="D6" s="16"/>
      <c r="F6" s="5"/>
      <c r="G6" s="84"/>
      <c r="H6" s="88"/>
      <c r="I6" s="85"/>
    </row>
    <row r="7" spans="1:20" x14ac:dyDescent="0.25">
      <c r="A7" s="10" t="s">
        <v>14</v>
      </c>
      <c r="B7" s="17"/>
      <c r="C7" s="4">
        <v>0</v>
      </c>
      <c r="D7" s="18"/>
    </row>
    <row r="8" spans="1:20" x14ac:dyDescent="0.25">
      <c r="A8" s="10" t="s">
        <v>15</v>
      </c>
      <c r="B8" s="17"/>
      <c r="C8" s="4">
        <f>C9-C7</f>
        <v>60</v>
      </c>
      <c r="D8" s="109" t="s">
        <v>74</v>
      </c>
      <c r="E8" s="109">
        <v>0</v>
      </c>
    </row>
    <row r="9" spans="1:20" x14ac:dyDescent="0.25">
      <c r="A9" s="10" t="s">
        <v>16</v>
      </c>
      <c r="B9" s="17"/>
      <c r="C9" s="4">
        <v>60</v>
      </c>
      <c r="D9" s="110"/>
      <c r="E9" s="109">
        <v>2024</v>
      </c>
      <c r="M9" s="82"/>
    </row>
    <row r="10" spans="1:20" ht="30" x14ac:dyDescent="0.25">
      <c r="A10" s="15" t="s">
        <v>17</v>
      </c>
      <c r="B10" s="17"/>
      <c r="C10" s="4">
        <f>90*C7/C9</f>
        <v>0</v>
      </c>
      <c r="D10" s="4"/>
      <c r="E10" s="5"/>
      <c r="F10" s="82"/>
      <c r="G10" s="82"/>
    </row>
    <row r="11" spans="1:20" x14ac:dyDescent="0.25">
      <c r="A11" s="10"/>
      <c r="B11" s="19"/>
      <c r="C11" s="102">
        <f>C10%</f>
        <v>0</v>
      </c>
      <c r="D11" s="20"/>
      <c r="E11" s="3"/>
    </row>
    <row r="12" spans="1:20" x14ac:dyDescent="0.25">
      <c r="A12" s="10" t="s">
        <v>18</v>
      </c>
      <c r="B12" s="13"/>
      <c r="C12" s="101">
        <f>C6*C11</f>
        <v>0</v>
      </c>
      <c r="D12" s="16"/>
      <c r="I12" s="112">
        <v>903</v>
      </c>
      <c r="J12" s="112">
        <v>9</v>
      </c>
      <c r="K12" s="112" t="s">
        <v>76</v>
      </c>
      <c r="L12" s="112">
        <v>768</v>
      </c>
      <c r="M12" s="112">
        <v>42</v>
      </c>
      <c r="N12" s="112">
        <f t="shared" ref="N12" si="0">L12+M12</f>
        <v>810</v>
      </c>
      <c r="O12" s="113">
        <f t="shared" ref="O12" si="1">N12*1.1</f>
        <v>891.00000000000011</v>
      </c>
      <c r="P12" s="114">
        <f>P11</f>
        <v>0</v>
      </c>
      <c r="Q12" s="115">
        <f t="shared" ref="Q12" si="2">N12*P12</f>
        <v>0</v>
      </c>
      <c r="R12" s="116">
        <f t="shared" ref="R12" si="3">Q12*0.9</f>
        <v>0</v>
      </c>
      <c r="S12" s="116">
        <f t="shared" ref="S12" si="4">Q12*0.8</f>
        <v>0</v>
      </c>
      <c r="T12" s="117">
        <f t="shared" ref="T12" si="5">MROUND((Q12*0.03/12),500)</f>
        <v>0</v>
      </c>
    </row>
    <row r="13" spans="1:20" x14ac:dyDescent="0.25">
      <c r="A13" s="10" t="s">
        <v>19</v>
      </c>
      <c r="B13" s="13"/>
      <c r="C13" s="101">
        <f>C6-C12</f>
        <v>3000</v>
      </c>
      <c r="D13" s="16"/>
    </row>
    <row r="14" spans="1:20" x14ac:dyDescent="0.25">
      <c r="A14" s="10" t="s">
        <v>12</v>
      </c>
      <c r="B14" s="13"/>
      <c r="C14" s="101">
        <f>C5</f>
        <v>35000</v>
      </c>
      <c r="D14" s="16"/>
      <c r="F14" s="82"/>
      <c r="G14" s="82"/>
      <c r="H14" s="4"/>
    </row>
    <row r="15" spans="1:20" x14ac:dyDescent="0.25">
      <c r="B15" s="13"/>
      <c r="C15" s="101"/>
      <c r="D15" s="16"/>
      <c r="H15" s="4"/>
    </row>
    <row r="16" spans="1:20" x14ac:dyDescent="0.25">
      <c r="A16" s="21" t="s">
        <v>20</v>
      </c>
      <c r="B16" s="22"/>
      <c r="C16" s="103">
        <f>C14+C13</f>
        <v>38000</v>
      </c>
      <c r="D16" s="14"/>
      <c r="E16" s="40"/>
      <c r="H16" s="82"/>
    </row>
    <row r="17" spans="1:8" x14ac:dyDescent="0.25">
      <c r="B17" s="17"/>
      <c r="C17" s="4"/>
      <c r="D17" s="18"/>
      <c r="H17" s="82"/>
    </row>
    <row r="18" spans="1:8" ht="16.5" x14ac:dyDescent="0.3">
      <c r="A18" s="21" t="s">
        <v>65</v>
      </c>
      <c r="B18" s="5"/>
      <c r="C18" s="104">
        <v>810</v>
      </c>
      <c r="D18" s="44"/>
      <c r="E18" s="45"/>
    </row>
    <row r="19" spans="1:8" x14ac:dyDescent="0.25">
      <c r="A19" s="10"/>
      <c r="B19" s="4"/>
      <c r="C19" s="105">
        <f>C18*C16</f>
        <v>30780000</v>
      </c>
      <c r="D19" t="s">
        <v>43</v>
      </c>
      <c r="E19" s="23"/>
      <c r="H19" s="4"/>
    </row>
    <row r="20" spans="1:8" x14ac:dyDescent="0.25">
      <c r="A20" s="10"/>
      <c r="B20" s="40"/>
      <c r="C20" s="40">
        <f>C19*0.9</f>
        <v>27702000</v>
      </c>
      <c r="D20" t="s">
        <v>21</v>
      </c>
      <c r="E20" s="24"/>
      <c r="F20" s="6"/>
      <c r="H20" s="82"/>
    </row>
    <row r="21" spans="1:8" x14ac:dyDescent="0.25">
      <c r="A21" s="10"/>
      <c r="C21" s="40">
        <f>C19*80%</f>
        <v>24624000</v>
      </c>
      <c r="D21" t="s">
        <v>22</v>
      </c>
      <c r="E21" s="24"/>
      <c r="F21" s="40"/>
    </row>
    <row r="22" spans="1:8" x14ac:dyDescent="0.25">
      <c r="A22" s="10"/>
      <c r="E22" s="40"/>
    </row>
    <row r="23" spans="1:8" x14ac:dyDescent="0.25">
      <c r="A23" s="25" t="s">
        <v>23</v>
      </c>
      <c r="B23" s="26"/>
      <c r="C23" s="106">
        <f>C4*D23</f>
        <v>2673000.0000000005</v>
      </c>
      <c r="D23" s="27">
        <f>C18*1.1</f>
        <v>891.00000000000011</v>
      </c>
      <c r="E23" s="40"/>
    </row>
    <row r="24" spans="1:8" x14ac:dyDescent="0.25">
      <c r="A24" s="10" t="s">
        <v>24</v>
      </c>
    </row>
    <row r="25" spans="1:8" x14ac:dyDescent="0.25">
      <c r="A25" s="28" t="s">
        <v>25</v>
      </c>
      <c r="B25" s="11"/>
      <c r="C25" s="40">
        <f>C19*0.03/12</f>
        <v>76950</v>
      </c>
      <c r="D25" s="24"/>
      <c r="E25" s="40"/>
    </row>
    <row r="26" spans="1:8" x14ac:dyDescent="0.25">
      <c r="C26" s="40"/>
      <c r="D26" s="24"/>
      <c r="F26" s="84" t="s">
        <v>77</v>
      </c>
    </row>
    <row r="27" spans="1:8" x14ac:dyDescent="0.25">
      <c r="A27" s="5" t="s">
        <v>78</v>
      </c>
      <c r="B27" s="5"/>
      <c r="C27" s="107"/>
      <c r="D27" s="86"/>
    </row>
    <row r="28" spans="1:8" x14ac:dyDescent="0.25">
      <c r="D28" s="82"/>
    </row>
    <row r="29" spans="1:8" x14ac:dyDescent="0.25">
      <c r="D29"/>
      <c r="G29" s="3"/>
      <c r="H29" s="3"/>
    </row>
    <row r="30" spans="1:8" ht="18.75" x14ac:dyDescent="0.3">
      <c r="D30"/>
      <c r="E30" s="127" t="s">
        <v>79</v>
      </c>
      <c r="F30" s="127"/>
      <c r="G30" s="3"/>
      <c r="H30" s="3"/>
    </row>
    <row r="31" spans="1:8" ht="18.75" x14ac:dyDescent="0.3">
      <c r="D31"/>
      <c r="E31" s="127" t="s">
        <v>82</v>
      </c>
      <c r="F31" s="127"/>
      <c r="G31" s="3"/>
      <c r="H31" s="3"/>
    </row>
    <row r="32" spans="1:8" ht="18.75" x14ac:dyDescent="0.3">
      <c r="D32"/>
      <c r="E32" s="121" t="s">
        <v>43</v>
      </c>
      <c r="F32" s="121">
        <f>C19</f>
        <v>30780000</v>
      </c>
      <c r="G32" s="3"/>
      <c r="H32" s="3"/>
    </row>
    <row r="33" spans="1:8" ht="18.75" x14ac:dyDescent="0.3">
      <c r="D33"/>
      <c r="E33" s="121" t="s">
        <v>21</v>
      </c>
      <c r="F33" s="121">
        <f>F32*90%</f>
        <v>27702000</v>
      </c>
      <c r="G33" s="3"/>
      <c r="H33" s="87">
        <f>F32*80</f>
        <v>2462400000</v>
      </c>
    </row>
    <row r="34" spans="1:8" ht="18.75" x14ac:dyDescent="0.3">
      <c r="D34"/>
      <c r="E34" s="121" t="s">
        <v>22</v>
      </c>
      <c r="F34" s="121">
        <f>F32*80%</f>
        <v>24624000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topLeftCell="I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83</v>
      </c>
      <c r="D1" s="1" t="s">
        <v>7</v>
      </c>
      <c r="E1" s="1" t="s">
        <v>1</v>
      </c>
      <c r="F1" s="1" t="s">
        <v>6</v>
      </c>
      <c r="G1" s="1" t="s">
        <v>8</v>
      </c>
      <c r="H1" s="1" t="s">
        <v>9</v>
      </c>
      <c r="I1" s="1" t="s">
        <v>2</v>
      </c>
      <c r="J1" s="1" t="s">
        <v>3</v>
      </c>
      <c r="N1" s="1" t="s">
        <v>5</v>
      </c>
      <c r="P1" s="1" t="s">
        <v>65</v>
      </c>
      <c r="Q1" s="1" t="s">
        <v>80</v>
      </c>
      <c r="R1" s="1" t="s">
        <v>68</v>
      </c>
      <c r="S1" s="1" t="s">
        <v>81</v>
      </c>
      <c r="T1" s="1" t="s">
        <v>71</v>
      </c>
      <c r="U1" s="1" t="s">
        <v>70</v>
      </c>
      <c r="V1" s="1" t="s">
        <v>1</v>
      </c>
      <c r="W1" s="2"/>
      <c r="X1" s="2"/>
      <c r="Y1" s="2"/>
      <c r="Z1" s="2"/>
      <c r="AA1" s="2"/>
    </row>
    <row r="2" spans="1:34" x14ac:dyDescent="0.25">
      <c r="A2">
        <f t="shared" ref="A2:A14" si="0">N2</f>
        <v>0</v>
      </c>
      <c r="B2" s="5">
        <v>751</v>
      </c>
      <c r="C2" s="5">
        <f>B2*1.1</f>
        <v>826.1</v>
      </c>
      <c r="D2" s="119">
        <f t="shared" ref="D2:D14" si="1">C2*1.2</f>
        <v>991.31999999999994</v>
      </c>
      <c r="E2" s="119">
        <v>29000000</v>
      </c>
      <c r="F2" s="119">
        <f>E2/B2</f>
        <v>38615.179760319574</v>
      </c>
      <c r="G2" s="122">
        <f>E2/C2</f>
        <v>35104.708873017793</v>
      </c>
      <c r="H2" s="5">
        <f>E2/D2</f>
        <v>29253.924060848163</v>
      </c>
      <c r="I2">
        <v>5</v>
      </c>
      <c r="J2">
        <v>601</v>
      </c>
      <c r="P2" s="118">
        <v>1220</v>
      </c>
      <c r="Q2" s="118">
        <v>145</v>
      </c>
      <c r="R2" s="118">
        <f>P2+Q2</f>
        <v>1365</v>
      </c>
      <c r="S2" s="111">
        <f>R2*1.1</f>
        <v>1501.5000000000002</v>
      </c>
      <c r="T2" s="111">
        <f>V2/R2</f>
        <v>41341.757509157513</v>
      </c>
      <c r="U2" s="111">
        <f>V2/S2</f>
        <v>37583.415917415914</v>
      </c>
      <c r="V2" s="111">
        <v>56431499</v>
      </c>
      <c r="W2" s="89"/>
      <c r="X2" s="3"/>
      <c r="Y2" s="3"/>
      <c r="Z2" s="3"/>
      <c r="AA2" s="3"/>
      <c r="AD2" s="42"/>
    </row>
    <row r="3" spans="1:34" x14ac:dyDescent="0.25">
      <c r="A3">
        <f t="shared" si="0"/>
        <v>0</v>
      </c>
      <c r="B3" s="123">
        <v>733</v>
      </c>
      <c r="C3">
        <f>B3*1.1</f>
        <v>806.30000000000007</v>
      </c>
      <c r="D3" s="111">
        <f t="shared" si="1"/>
        <v>967.56000000000006</v>
      </c>
      <c r="E3" s="111">
        <v>32300000</v>
      </c>
      <c r="F3" s="111">
        <f t="shared" ref="F3:F6" si="2">E3/B3</f>
        <v>44065.484311050481</v>
      </c>
      <c r="G3" s="90">
        <f t="shared" ref="G3:G7" si="3">E3/C3</f>
        <v>40059.531191864065</v>
      </c>
      <c r="H3">
        <f t="shared" ref="H3:H7" si="4">E3/D3</f>
        <v>33382.942659886721</v>
      </c>
      <c r="I3">
        <v>16</v>
      </c>
      <c r="J3">
        <v>1601</v>
      </c>
      <c r="P3" s="118">
        <v>1220</v>
      </c>
      <c r="Q3" s="118">
        <v>145</v>
      </c>
      <c r="R3" s="118">
        <f t="shared" ref="R3:R10" si="5">P3+Q3</f>
        <v>1365</v>
      </c>
      <c r="S3" s="111">
        <f t="shared" ref="S3:S12" si="6">R3*1.1</f>
        <v>1501.5000000000002</v>
      </c>
      <c r="T3" s="111">
        <f t="shared" ref="T3:T10" si="7">V3/R3</f>
        <v>42742.413919413921</v>
      </c>
      <c r="U3" s="111">
        <f>V3/S3</f>
        <v>38856.739926739923</v>
      </c>
      <c r="V3" s="111">
        <v>58343395</v>
      </c>
      <c r="W3" s="89"/>
      <c r="X3" s="3"/>
      <c r="Y3" s="3"/>
      <c r="Z3" s="3"/>
      <c r="AA3" s="3"/>
      <c r="AH3" s="42"/>
    </row>
    <row r="4" spans="1:34" x14ac:dyDescent="0.25">
      <c r="A4" s="5">
        <f t="shared" si="0"/>
        <v>0</v>
      </c>
      <c r="B4" s="124">
        <v>810</v>
      </c>
      <c r="C4" s="5">
        <f t="shared" ref="C4:C14" si="8">B4*1.1</f>
        <v>891.00000000000011</v>
      </c>
      <c r="D4" s="119">
        <f t="shared" si="1"/>
        <v>1069.2</v>
      </c>
      <c r="E4" s="119">
        <v>31000000</v>
      </c>
      <c r="F4" s="119">
        <f t="shared" si="2"/>
        <v>38271.604938271608</v>
      </c>
      <c r="G4" s="122">
        <f t="shared" si="3"/>
        <v>34792.368125701454</v>
      </c>
      <c r="H4" s="5">
        <f t="shared" si="4"/>
        <v>28993.640104751215</v>
      </c>
      <c r="I4">
        <v>8</v>
      </c>
      <c r="J4">
        <v>802</v>
      </c>
      <c r="P4" s="118">
        <v>1220</v>
      </c>
      <c r="Q4" s="118">
        <v>145</v>
      </c>
      <c r="R4" s="118">
        <f t="shared" si="5"/>
        <v>1365</v>
      </c>
      <c r="S4" s="111">
        <f t="shared" si="6"/>
        <v>1501.5000000000002</v>
      </c>
      <c r="T4" s="111">
        <f t="shared" si="7"/>
        <v>36425.958974358975</v>
      </c>
      <c r="U4" s="111">
        <f>V4/S4</f>
        <v>33114.508158508157</v>
      </c>
      <c r="V4" s="111">
        <v>49721434</v>
      </c>
      <c r="W4" s="89"/>
      <c r="X4" s="3"/>
      <c r="Y4" s="3"/>
      <c r="Z4" s="3"/>
      <c r="AA4" s="3"/>
    </row>
    <row r="5" spans="1:34" x14ac:dyDescent="0.25">
      <c r="A5">
        <f t="shared" si="0"/>
        <v>0</v>
      </c>
      <c r="B5" s="82">
        <v>712</v>
      </c>
      <c r="C5">
        <f t="shared" si="8"/>
        <v>783.2</v>
      </c>
      <c r="D5" s="111">
        <f t="shared" si="1"/>
        <v>939.84</v>
      </c>
      <c r="E5" s="111">
        <v>27800000</v>
      </c>
      <c r="F5" s="111">
        <f t="shared" si="2"/>
        <v>39044.943820224718</v>
      </c>
      <c r="G5" s="90">
        <f t="shared" si="3"/>
        <v>35495.403472931561</v>
      </c>
      <c r="H5">
        <f t="shared" si="4"/>
        <v>29579.502894109635</v>
      </c>
      <c r="I5">
        <v>17</v>
      </c>
      <c r="J5">
        <v>1701</v>
      </c>
      <c r="P5" s="129">
        <v>1220</v>
      </c>
      <c r="Q5" s="129">
        <v>145</v>
      </c>
      <c r="R5" s="129">
        <f t="shared" si="5"/>
        <v>1365</v>
      </c>
      <c r="S5" s="130">
        <f t="shared" si="6"/>
        <v>1501.5000000000002</v>
      </c>
      <c r="T5" s="130">
        <f t="shared" si="7"/>
        <v>39843.702564102561</v>
      </c>
      <c r="U5" s="130">
        <f>V5/S5</f>
        <v>36221.54778554778</v>
      </c>
      <c r="V5" s="130">
        <v>54386654</v>
      </c>
      <c r="W5" s="89"/>
      <c r="X5" s="3"/>
      <c r="Y5" s="3"/>
      <c r="Z5" s="3"/>
      <c r="AA5" s="3"/>
    </row>
    <row r="6" spans="1:34" x14ac:dyDescent="0.25">
      <c r="A6">
        <f t="shared" si="0"/>
        <v>0</v>
      </c>
      <c r="B6" s="5">
        <v>797</v>
      </c>
      <c r="C6" s="5">
        <f t="shared" si="8"/>
        <v>876.7</v>
      </c>
      <c r="D6" s="119">
        <f t="shared" si="1"/>
        <v>1052.04</v>
      </c>
      <c r="E6" s="119">
        <v>31100000</v>
      </c>
      <c r="F6" s="119">
        <f t="shared" si="2"/>
        <v>39021.329987452948</v>
      </c>
      <c r="G6" s="122">
        <f t="shared" si="3"/>
        <v>35473.936352229954</v>
      </c>
      <c r="H6" s="5">
        <f t="shared" si="4"/>
        <v>29561.613626858296</v>
      </c>
      <c r="I6">
        <v>9</v>
      </c>
      <c r="J6">
        <v>902</v>
      </c>
      <c r="P6" s="130">
        <v>768</v>
      </c>
      <c r="Q6" s="130">
        <v>42</v>
      </c>
      <c r="R6" s="129">
        <f t="shared" si="5"/>
        <v>810</v>
      </c>
      <c r="S6" s="130">
        <f t="shared" si="6"/>
        <v>891.00000000000011</v>
      </c>
      <c r="T6" s="130">
        <f t="shared" si="7"/>
        <v>37214.322222222225</v>
      </c>
      <c r="U6" s="130">
        <f>V6/S6</f>
        <v>33831.202020202014</v>
      </c>
      <c r="V6" s="130">
        <v>30143601</v>
      </c>
      <c r="W6" s="89"/>
      <c r="X6" s="3"/>
      <c r="Y6" s="3"/>
      <c r="Z6" s="3"/>
      <c r="AA6" s="3"/>
    </row>
    <row r="7" spans="1:34" x14ac:dyDescent="0.25">
      <c r="A7">
        <f t="shared" si="0"/>
        <v>0</v>
      </c>
      <c r="C7">
        <f t="shared" si="8"/>
        <v>0</v>
      </c>
      <c r="D7" s="111">
        <f t="shared" si="1"/>
        <v>0</v>
      </c>
      <c r="E7" s="111"/>
      <c r="F7" s="111" t="e">
        <f t="shared" ref="F7:F14" si="9">ROUND((E7/B7),0)</f>
        <v>#DIV/0!</v>
      </c>
      <c r="G7" s="90" t="e">
        <f t="shared" si="3"/>
        <v>#DIV/0!</v>
      </c>
      <c r="H7" t="e">
        <f t="shared" si="4"/>
        <v>#DIV/0!</v>
      </c>
      <c r="I7">
        <v>4</v>
      </c>
      <c r="J7">
        <v>403</v>
      </c>
      <c r="P7" s="130">
        <v>797</v>
      </c>
      <c r="Q7" s="130">
        <v>84</v>
      </c>
      <c r="R7" s="129">
        <f t="shared" si="5"/>
        <v>881</v>
      </c>
      <c r="S7" s="130">
        <f t="shared" si="6"/>
        <v>969.1</v>
      </c>
      <c r="T7" s="130">
        <f t="shared" si="7"/>
        <v>36423.079455164589</v>
      </c>
      <c r="U7" s="130"/>
      <c r="V7" s="130">
        <v>32088733</v>
      </c>
      <c r="W7" s="89"/>
      <c r="X7" s="3"/>
      <c r="Y7" s="3"/>
      <c r="Z7" s="3"/>
      <c r="AA7" s="3"/>
    </row>
    <row r="8" spans="1:34" x14ac:dyDescent="0.25">
      <c r="A8">
        <f t="shared" si="0"/>
        <v>0</v>
      </c>
      <c r="C8">
        <f t="shared" si="8"/>
        <v>0</v>
      </c>
      <c r="D8" s="111">
        <f t="shared" si="1"/>
        <v>0</v>
      </c>
      <c r="E8" s="111"/>
      <c r="F8" s="111" t="e">
        <f t="shared" si="9"/>
        <v>#DIV/0!</v>
      </c>
      <c r="G8" s="90" t="e">
        <f t="shared" ref="G8:G9" si="10">F8/C8</f>
        <v>#DIV/0!</v>
      </c>
      <c r="H8" t="e">
        <f t="shared" ref="H8:H13" si="11">F8/D8</f>
        <v>#DIV/0!</v>
      </c>
      <c r="I8">
        <v>6</v>
      </c>
      <c r="J8">
        <v>607</v>
      </c>
      <c r="P8" s="130">
        <v>768</v>
      </c>
      <c r="Q8" s="130">
        <v>40</v>
      </c>
      <c r="R8" s="129">
        <f t="shared" si="5"/>
        <v>808</v>
      </c>
      <c r="S8" s="130">
        <f t="shared" si="6"/>
        <v>888.80000000000007</v>
      </c>
      <c r="T8" s="130">
        <f t="shared" si="7"/>
        <v>37282.006188118808</v>
      </c>
      <c r="U8" s="130"/>
      <c r="V8" s="130">
        <v>30123861</v>
      </c>
      <c r="W8" s="89"/>
      <c r="X8" s="3"/>
      <c r="Y8" s="3"/>
      <c r="Z8" s="3"/>
      <c r="AA8" s="3"/>
    </row>
    <row r="9" spans="1:34" x14ac:dyDescent="0.25">
      <c r="A9">
        <f t="shared" si="0"/>
        <v>0</v>
      </c>
      <c r="C9">
        <f t="shared" si="8"/>
        <v>0</v>
      </c>
      <c r="D9" s="111">
        <f t="shared" si="1"/>
        <v>0</v>
      </c>
      <c r="E9" s="111"/>
      <c r="F9" s="111" t="e">
        <f t="shared" si="9"/>
        <v>#DIV/0!</v>
      </c>
      <c r="G9" s="90" t="e">
        <f t="shared" si="10"/>
        <v>#DIV/0!</v>
      </c>
      <c r="H9" t="e">
        <f t="shared" si="11"/>
        <v>#DIV/0!</v>
      </c>
      <c r="I9" s="5">
        <v>18</v>
      </c>
      <c r="J9" s="5">
        <v>1802</v>
      </c>
      <c r="K9" s="5"/>
      <c r="L9" s="5"/>
      <c r="M9" s="5"/>
      <c r="N9" s="5"/>
      <c r="O9" s="5"/>
      <c r="P9" s="119">
        <v>768</v>
      </c>
      <c r="Q9" s="119">
        <v>42</v>
      </c>
      <c r="R9" s="120">
        <f t="shared" si="5"/>
        <v>810</v>
      </c>
      <c r="S9" s="119">
        <f t="shared" si="6"/>
        <v>891.00000000000011</v>
      </c>
      <c r="T9" s="119">
        <f t="shared" si="7"/>
        <v>38665.132098765433</v>
      </c>
      <c r="U9" s="119"/>
      <c r="V9" s="119">
        <v>31318757</v>
      </c>
      <c r="W9" s="3"/>
      <c r="X9" s="3"/>
      <c r="Y9" s="3"/>
      <c r="Z9" s="3"/>
      <c r="AA9" s="3"/>
    </row>
    <row r="10" spans="1:34" ht="16.5" x14ac:dyDescent="0.3">
      <c r="A10">
        <f t="shared" si="0"/>
        <v>0</v>
      </c>
      <c r="C10">
        <f t="shared" si="8"/>
        <v>0</v>
      </c>
      <c r="D10" s="111">
        <v>0</v>
      </c>
      <c r="E10" s="111"/>
      <c r="F10" s="111" t="e">
        <f t="shared" si="9"/>
        <v>#DIV/0!</v>
      </c>
      <c r="G10" t="e">
        <f t="shared" ref="G10:G14" si="12">ROUND((E10/C10),0)</f>
        <v>#DIV/0!</v>
      </c>
      <c r="H10" t="e">
        <f t="shared" si="11"/>
        <v>#DIV/0!</v>
      </c>
      <c r="I10" s="5">
        <v>15</v>
      </c>
      <c r="J10" s="5">
        <v>1509</v>
      </c>
      <c r="K10" s="5"/>
      <c r="L10" s="5"/>
      <c r="M10" s="5"/>
      <c r="N10" s="5"/>
      <c r="O10" s="5"/>
      <c r="P10" s="119">
        <v>995</v>
      </c>
      <c r="Q10" s="119">
        <v>53</v>
      </c>
      <c r="R10" s="120">
        <f t="shared" si="5"/>
        <v>1048</v>
      </c>
      <c r="S10" s="119">
        <f t="shared" si="6"/>
        <v>1152.8000000000002</v>
      </c>
      <c r="T10" s="119">
        <f t="shared" si="7"/>
        <v>37572.034351145041</v>
      </c>
      <c r="U10" s="119"/>
      <c r="V10" s="119">
        <v>39375492</v>
      </c>
      <c r="W10" s="3"/>
      <c r="X10" s="3"/>
      <c r="Y10" s="97"/>
      <c r="Z10" s="98"/>
      <c r="AA10" s="98"/>
      <c r="AB10" s="31"/>
      <c r="AC10" s="31"/>
      <c r="AD10" s="31"/>
      <c r="AE10" s="31"/>
      <c r="AF10" s="31"/>
    </row>
    <row r="11" spans="1:34" ht="18.75" x14ac:dyDescent="0.25">
      <c r="A11">
        <f t="shared" si="0"/>
        <v>0</v>
      </c>
      <c r="C11">
        <f t="shared" si="8"/>
        <v>0</v>
      </c>
      <c r="D11">
        <f t="shared" si="1"/>
        <v>0</v>
      </c>
      <c r="E11" s="111"/>
      <c r="F11" t="e">
        <f t="shared" si="9"/>
        <v>#DIV/0!</v>
      </c>
      <c r="G11" t="e">
        <f t="shared" si="12"/>
        <v>#DIV/0!</v>
      </c>
      <c r="H11" t="e">
        <f t="shared" si="11"/>
        <v>#DIV/0!</v>
      </c>
      <c r="I11">
        <f t="shared" ref="I11:I14" si="13">W11</f>
        <v>0</v>
      </c>
      <c r="J11">
        <f t="shared" ref="J11:J14" si="14">X11</f>
        <v>0</v>
      </c>
      <c r="S11" s="111">
        <f t="shared" si="6"/>
        <v>0</v>
      </c>
      <c r="U11" s="111"/>
      <c r="V11" s="111"/>
      <c r="W11" s="3"/>
      <c r="X11" s="3"/>
      <c r="Y11" s="99"/>
      <c r="Z11" s="3"/>
      <c r="AA11" s="3"/>
    </row>
    <row r="12" spans="1:34" x14ac:dyDescent="0.25">
      <c r="A12">
        <f t="shared" si="0"/>
        <v>0</v>
      </c>
      <c r="C12">
        <f t="shared" si="8"/>
        <v>0</v>
      </c>
      <c r="D12">
        <f t="shared" si="1"/>
        <v>0</v>
      </c>
      <c r="E12" s="111"/>
      <c r="F12" t="e">
        <f t="shared" si="9"/>
        <v>#DIV/0!</v>
      </c>
      <c r="G12" t="e">
        <f t="shared" si="12"/>
        <v>#DIV/0!</v>
      </c>
      <c r="H12" t="e">
        <f t="shared" si="11"/>
        <v>#DIV/0!</v>
      </c>
      <c r="I12">
        <f t="shared" si="13"/>
        <v>0</v>
      </c>
      <c r="J12">
        <f t="shared" si="14"/>
        <v>0</v>
      </c>
      <c r="S12" s="111">
        <f t="shared" si="6"/>
        <v>0</v>
      </c>
      <c r="U12" s="111"/>
      <c r="V12" s="111"/>
      <c r="W12" s="3"/>
      <c r="X12" s="3"/>
      <c r="Y12" s="3"/>
      <c r="Z12" s="3"/>
      <c r="AA12" s="3"/>
    </row>
    <row r="13" spans="1:34" x14ac:dyDescent="0.25">
      <c r="A13">
        <f t="shared" si="0"/>
        <v>0</v>
      </c>
      <c r="B13">
        <v>0</v>
      </c>
      <c r="C13">
        <f t="shared" si="8"/>
        <v>0</v>
      </c>
      <c r="D13">
        <f t="shared" si="1"/>
        <v>0</v>
      </c>
      <c r="E13" s="111"/>
      <c r="F13" t="e">
        <f t="shared" si="9"/>
        <v>#DIV/0!</v>
      </c>
      <c r="G13" t="e">
        <f t="shared" si="12"/>
        <v>#DIV/0!</v>
      </c>
      <c r="H13" t="e">
        <f t="shared" si="11"/>
        <v>#DIV/0!</v>
      </c>
      <c r="I13">
        <f t="shared" si="13"/>
        <v>0</v>
      </c>
      <c r="J13">
        <f t="shared" si="14"/>
        <v>0</v>
      </c>
      <c r="U13" s="111"/>
      <c r="V13" s="111"/>
      <c r="W13" s="3"/>
      <c r="X13" s="3"/>
      <c r="Y13" s="3"/>
      <c r="Z13" s="3"/>
      <c r="AA13" s="3"/>
    </row>
    <row r="14" spans="1:34" x14ac:dyDescent="0.25">
      <c r="A14">
        <f t="shared" si="0"/>
        <v>0</v>
      </c>
      <c r="B14">
        <v>0</v>
      </c>
      <c r="C14">
        <f t="shared" si="8"/>
        <v>0</v>
      </c>
      <c r="D14">
        <f t="shared" si="1"/>
        <v>0</v>
      </c>
      <c r="E14" s="111"/>
      <c r="F14" t="e">
        <f t="shared" si="9"/>
        <v>#DIV/0!</v>
      </c>
      <c r="G14" t="e">
        <f t="shared" si="12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U14" s="111"/>
      <c r="V14" s="111"/>
      <c r="W14" s="3"/>
      <c r="X14" s="3"/>
      <c r="Y14" s="3"/>
      <c r="Z14" s="3"/>
      <c r="AA14" s="3"/>
    </row>
    <row r="15" spans="1:34" x14ac:dyDescent="0.25">
      <c r="A15">
        <f t="shared" ref="A15:A18" si="16">N15</f>
        <v>0</v>
      </c>
      <c r="B15">
        <v>0</v>
      </c>
      <c r="C15">
        <f t="shared" ref="C15" si="17">B15*1.2</f>
        <v>0</v>
      </c>
      <c r="D15">
        <f t="shared" ref="D15:D18" si="18">C15*1.2</f>
        <v>0</v>
      </c>
      <c r="E15" s="111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W15</f>
        <v>0</v>
      </c>
      <c r="J15">
        <f t="shared" si="22"/>
        <v>0</v>
      </c>
      <c r="U15" s="111"/>
      <c r="V15" s="111"/>
      <c r="W15" s="3"/>
      <c r="X15" s="3"/>
      <c r="Y15" s="3"/>
      <c r="Z15" s="3"/>
      <c r="AA15" s="3"/>
    </row>
    <row r="16" spans="1:34" x14ac:dyDescent="0.25">
      <c r="A16">
        <f t="shared" si="16"/>
        <v>0</v>
      </c>
      <c r="B16">
        <v>0</v>
      </c>
      <c r="C16">
        <f t="shared" ref="C16:C18" si="23">B16*1.2</f>
        <v>0</v>
      </c>
      <c r="D16">
        <f t="shared" si="18"/>
        <v>0</v>
      </c>
      <c r="E16" s="111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U16" s="111"/>
      <c r="V16" s="111"/>
    </row>
    <row r="17" spans="1:22" x14ac:dyDescent="0.25">
      <c r="A17">
        <f t="shared" si="16"/>
        <v>0</v>
      </c>
      <c r="B17">
        <f t="shared" ref="B17:B18" si="24">P17</f>
        <v>0</v>
      </c>
      <c r="C17">
        <f t="shared" si="23"/>
        <v>0</v>
      </c>
      <c r="D17">
        <f t="shared" si="18"/>
        <v>0</v>
      </c>
      <c r="E17" s="111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U17" s="111"/>
      <c r="V17" s="111"/>
    </row>
    <row r="18" spans="1:22" x14ac:dyDescent="0.25">
      <c r="A18">
        <f t="shared" si="16"/>
        <v>0</v>
      </c>
      <c r="B18">
        <f t="shared" si="24"/>
        <v>0</v>
      </c>
      <c r="C18">
        <f t="shared" si="23"/>
        <v>0</v>
      </c>
      <c r="D18">
        <f t="shared" si="18"/>
        <v>0</v>
      </c>
      <c r="E18" s="111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U18" s="111"/>
      <c r="V18" s="111">
        <f>V2*1.1</f>
        <v>62074648.900000006</v>
      </c>
    </row>
    <row r="19" spans="1:22" s="6" customFormat="1" x14ac:dyDescent="0.25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1:22" s="6" customFormat="1" ht="16.5" x14ac:dyDescent="0.3">
      <c r="B20" s="90"/>
      <c r="C20" s="90"/>
      <c r="D20" s="90"/>
      <c r="E20" s="90"/>
      <c r="F20" s="31"/>
      <c r="G20" s="90"/>
      <c r="H20" s="90"/>
      <c r="I20" s="90"/>
      <c r="J20" s="90"/>
      <c r="K20" s="90"/>
      <c r="L20" s="90"/>
      <c r="M20" s="90"/>
      <c r="N20" s="90"/>
    </row>
    <row r="21" spans="1:22" s="6" customFormat="1" x14ac:dyDescent="0.25">
      <c r="B21" s="91"/>
      <c r="C21" s="91"/>
      <c r="D21" s="91"/>
      <c r="E21" s="91"/>
      <c r="F21" s="93" t="s">
        <v>66</v>
      </c>
      <c r="G21" s="91"/>
      <c r="H21" s="91"/>
      <c r="I21" s="90"/>
      <c r="J21" s="90"/>
      <c r="K21" s="90"/>
      <c r="L21" s="90"/>
      <c r="M21" s="90"/>
      <c r="N21" s="90"/>
    </row>
    <row r="22" spans="1:22" s="6" customFormat="1" ht="16.5" x14ac:dyDescent="0.3">
      <c r="B22" s="91"/>
      <c r="C22" s="91" t="s">
        <v>64</v>
      </c>
      <c r="D22" s="91"/>
      <c r="E22" s="92"/>
      <c r="F22" s="94" t="s">
        <v>65</v>
      </c>
      <c r="G22" s="94">
        <v>394</v>
      </c>
      <c r="H22" s="91"/>
      <c r="I22" s="90">
        <f>G22*9500</f>
        <v>3743000</v>
      </c>
      <c r="J22" s="90"/>
      <c r="K22" s="90"/>
      <c r="L22" s="90"/>
      <c r="M22" s="90"/>
      <c r="N22" s="90">
        <f>G22*1.2</f>
        <v>472.79999999999995</v>
      </c>
    </row>
    <row r="23" spans="1:22" s="6" customFormat="1" x14ac:dyDescent="0.25">
      <c r="B23" s="91"/>
      <c r="C23" s="91" t="s">
        <v>1</v>
      </c>
      <c r="D23" s="91">
        <v>7100000</v>
      </c>
      <c r="E23" s="91"/>
      <c r="F23" s="94" t="s">
        <v>61</v>
      </c>
      <c r="G23" s="94">
        <v>0</v>
      </c>
      <c r="H23" s="91"/>
      <c r="I23" s="90"/>
      <c r="J23" s="90"/>
      <c r="K23" s="90"/>
      <c r="L23" s="90"/>
      <c r="M23" s="90"/>
      <c r="N23" s="90"/>
    </row>
    <row r="24" spans="1:22" s="6" customFormat="1" x14ac:dyDescent="0.25">
      <c r="B24" s="91"/>
      <c r="C24" s="91"/>
      <c r="D24" s="91"/>
      <c r="E24" s="91"/>
      <c r="F24" s="94" t="s">
        <v>67</v>
      </c>
      <c r="G24" s="94">
        <v>0</v>
      </c>
      <c r="H24" s="91"/>
      <c r="I24" s="90"/>
      <c r="J24" s="90"/>
      <c r="K24" s="90"/>
      <c r="L24" s="90"/>
      <c r="M24" s="90"/>
      <c r="N24" s="90">
        <f>G25*1.2</f>
        <v>472.79999999999995</v>
      </c>
    </row>
    <row r="25" spans="1:22" s="6" customFormat="1" x14ac:dyDescent="0.25">
      <c r="B25" s="91"/>
      <c r="C25" s="91"/>
      <c r="D25" s="91"/>
      <c r="E25" s="91"/>
      <c r="F25" s="95" t="s">
        <v>68</v>
      </c>
      <c r="G25" s="95">
        <f>G22+G23+G24</f>
        <v>394</v>
      </c>
      <c r="H25" s="91"/>
      <c r="I25" s="90"/>
      <c r="J25" s="90"/>
      <c r="K25" s="90"/>
      <c r="L25" s="90"/>
      <c r="M25" s="90"/>
      <c r="N25" s="90"/>
    </row>
    <row r="26" spans="1:22" s="6" customFormat="1" x14ac:dyDescent="0.25">
      <c r="B26" s="91"/>
      <c r="C26" s="91"/>
      <c r="D26" s="91"/>
      <c r="E26" s="91"/>
      <c r="F26" s="94"/>
      <c r="G26" s="94"/>
      <c r="H26" s="91"/>
      <c r="I26" s="90"/>
      <c r="J26" s="90"/>
      <c r="K26" s="90"/>
      <c r="L26" s="90"/>
      <c r="M26" s="90"/>
      <c r="N26" s="90"/>
    </row>
    <row r="27" spans="1:22" s="6" customFormat="1" x14ac:dyDescent="0.25">
      <c r="B27" s="91"/>
      <c r="C27" s="91"/>
      <c r="D27" s="91"/>
      <c r="E27" s="91"/>
      <c r="F27" s="94" t="s">
        <v>60</v>
      </c>
      <c r="G27" s="94">
        <v>0</v>
      </c>
      <c r="H27" s="91"/>
      <c r="I27" s="90" t="e">
        <f>G33/G27</f>
        <v>#DIV/0!</v>
      </c>
      <c r="J27" s="90"/>
      <c r="K27" s="90"/>
      <c r="L27" s="90"/>
      <c r="M27" s="90"/>
      <c r="N27" s="90"/>
    </row>
    <row r="28" spans="1:22" s="6" customFormat="1" x14ac:dyDescent="0.25">
      <c r="B28" s="91"/>
      <c r="C28" s="91"/>
      <c r="D28" s="91"/>
      <c r="E28" s="91"/>
      <c r="F28" s="94" t="s">
        <v>61</v>
      </c>
      <c r="G28" s="94">
        <v>0</v>
      </c>
      <c r="H28" s="91"/>
      <c r="I28" s="90"/>
      <c r="J28" s="90"/>
      <c r="K28" s="90"/>
      <c r="L28" s="90"/>
      <c r="M28" s="90"/>
      <c r="N28" s="90"/>
    </row>
    <row r="29" spans="1:22" s="6" customFormat="1" x14ac:dyDescent="0.25">
      <c r="B29" s="91"/>
      <c r="C29" s="91"/>
      <c r="D29" s="91"/>
      <c r="E29" s="91"/>
      <c r="F29" s="94" t="s">
        <v>59</v>
      </c>
      <c r="G29" s="94">
        <v>0</v>
      </c>
      <c r="H29" s="91"/>
      <c r="I29" s="90"/>
      <c r="J29" s="90"/>
      <c r="K29" s="90"/>
      <c r="L29" s="90"/>
      <c r="M29" s="90"/>
      <c r="N29" s="90"/>
    </row>
    <row r="30" spans="1:22" s="6" customFormat="1" x14ac:dyDescent="0.25">
      <c r="B30" s="91"/>
      <c r="C30" s="96"/>
      <c r="D30" s="96"/>
      <c r="E30" s="91"/>
      <c r="F30" s="95" t="s">
        <v>62</v>
      </c>
      <c r="G30" s="95">
        <f>SUM(G27:G29)</f>
        <v>0</v>
      </c>
      <c r="H30" s="91"/>
      <c r="I30" s="90" t="e">
        <f>I22/G30</f>
        <v>#DIV/0!</v>
      </c>
      <c r="J30" s="90"/>
      <c r="K30" s="90"/>
      <c r="L30" s="90"/>
      <c r="M30" s="90"/>
      <c r="N30" s="90"/>
      <c r="P30" s="43"/>
      <c r="Q30" s="43"/>
      <c r="R30" s="43"/>
      <c r="S30" s="43"/>
      <c r="T30" s="43"/>
    </row>
    <row r="31" spans="1:22" s="6" customFormat="1" x14ac:dyDescent="0.25">
      <c r="B31" s="91"/>
      <c r="C31" s="96"/>
      <c r="D31" s="96"/>
      <c r="E31" s="91"/>
      <c r="F31" s="95" t="s">
        <v>63</v>
      </c>
      <c r="G31" s="94">
        <f>G30</f>
        <v>0</v>
      </c>
      <c r="H31" s="91" t="e">
        <f>G30/G31</f>
        <v>#DIV/0!</v>
      </c>
      <c r="I31" s="90" t="s">
        <v>44</v>
      </c>
      <c r="J31" s="90"/>
      <c r="K31" s="90"/>
      <c r="L31" s="90"/>
      <c r="M31" s="90"/>
      <c r="N31" s="90"/>
    </row>
    <row r="32" spans="1:22" s="6" customFormat="1" x14ac:dyDescent="0.25">
      <c r="B32" s="91"/>
      <c r="C32" s="96"/>
      <c r="D32" s="96"/>
      <c r="E32" s="91"/>
      <c r="F32" s="94" t="s">
        <v>42</v>
      </c>
      <c r="G32" s="94">
        <v>10000</v>
      </c>
      <c r="H32" s="91"/>
      <c r="I32" s="90"/>
      <c r="J32" s="90"/>
      <c r="K32" s="90"/>
      <c r="L32" s="90"/>
      <c r="M32" s="90"/>
      <c r="N32" s="90"/>
    </row>
    <row r="33" spans="2:23" s="6" customFormat="1" x14ac:dyDescent="0.25">
      <c r="B33" s="91"/>
      <c r="C33" s="96"/>
      <c r="D33" s="96"/>
      <c r="E33" s="91"/>
      <c r="F33" s="95" t="s">
        <v>43</v>
      </c>
      <c r="G33" s="95">
        <f>G25*G32</f>
        <v>3940000</v>
      </c>
      <c r="H33" s="91" t="e">
        <f>G33/D27</f>
        <v>#DIV/0!</v>
      </c>
      <c r="I33" s="90"/>
      <c r="J33" s="90"/>
      <c r="K33" s="90"/>
      <c r="L33" s="90"/>
      <c r="M33" s="90"/>
      <c r="N33" s="90"/>
    </row>
    <row r="34" spans="2:23" s="6" customFormat="1" x14ac:dyDescent="0.25">
      <c r="B34" s="91"/>
      <c r="C34" s="96"/>
      <c r="D34" s="96"/>
      <c r="E34" s="91"/>
      <c r="F34" s="95" t="s">
        <v>21</v>
      </c>
      <c r="G34" s="95">
        <f>G33*90%</f>
        <v>3546000</v>
      </c>
      <c r="H34" s="91"/>
      <c r="I34" s="90"/>
      <c r="J34" s="90"/>
      <c r="K34" s="90"/>
      <c r="L34" s="90"/>
      <c r="M34" s="90"/>
      <c r="N34" s="90"/>
    </row>
    <row r="35" spans="2:23" s="6" customFormat="1" x14ac:dyDescent="0.25">
      <c r="B35" s="91"/>
      <c r="C35" s="96"/>
      <c r="D35" s="96"/>
      <c r="E35" s="91"/>
      <c r="F35" s="95" t="s">
        <v>22</v>
      </c>
      <c r="G35" s="95">
        <f>G33*80%</f>
        <v>3152000</v>
      </c>
      <c r="H35" s="91"/>
      <c r="I35" s="90"/>
      <c r="J35" s="90"/>
      <c r="K35" s="90"/>
      <c r="L35" s="90"/>
      <c r="M35" s="90"/>
      <c r="N35" s="90"/>
    </row>
    <row r="36" spans="2:23" x14ac:dyDescent="0.25">
      <c r="B36" s="96"/>
      <c r="C36" s="96"/>
      <c r="D36" s="96"/>
      <c r="E36" s="96"/>
      <c r="F36" s="96"/>
      <c r="G36" s="96"/>
      <c r="H36" s="96"/>
    </row>
    <row r="37" spans="2:23" x14ac:dyDescent="0.25">
      <c r="B37" s="96"/>
      <c r="C37" s="96"/>
      <c r="D37" s="96"/>
      <c r="E37" s="96"/>
      <c r="F37" s="96"/>
      <c r="G37" s="96"/>
      <c r="H37" s="96"/>
      <c r="O37" s="6"/>
      <c r="P37" s="6"/>
      <c r="Q37" s="6"/>
      <c r="R37" s="6"/>
      <c r="S37" s="6"/>
      <c r="T37" s="6"/>
      <c r="U37" s="6"/>
      <c r="V37" s="6"/>
      <c r="W37" s="6"/>
    </row>
    <row r="38" spans="2:23" x14ac:dyDescent="0.25">
      <c r="B38" s="96"/>
      <c r="C38" s="96"/>
      <c r="D38" s="96"/>
      <c r="E38" s="96"/>
      <c r="F38" s="96"/>
      <c r="G38" s="96"/>
      <c r="H38" s="96"/>
      <c r="O38" s="6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96"/>
      <c r="C39" s="96"/>
      <c r="D39" s="96"/>
      <c r="E39" s="96"/>
      <c r="F39" s="96"/>
      <c r="G39" s="96"/>
      <c r="H39" s="96"/>
      <c r="O39" s="6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96"/>
      <c r="C40" s="96"/>
      <c r="D40" s="96"/>
      <c r="E40" s="96"/>
      <c r="F40" s="96"/>
      <c r="G40" s="96"/>
      <c r="H40" s="96"/>
      <c r="O40" s="6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96"/>
      <c r="C41" s="96"/>
      <c r="D41" s="96"/>
      <c r="E41" s="96"/>
      <c r="F41" s="96"/>
      <c r="G41" s="96"/>
      <c r="H41" s="96"/>
      <c r="O41" s="6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96"/>
      <c r="C42" s="96"/>
      <c r="D42" s="96"/>
      <c r="E42" s="96"/>
      <c r="F42" s="96"/>
      <c r="G42" s="96"/>
      <c r="H42" s="96"/>
      <c r="O42" s="6"/>
      <c r="P42" s="43"/>
      <c r="Q42" s="43"/>
      <c r="R42" s="43"/>
      <c r="S42" s="43"/>
      <c r="T42" s="43"/>
      <c r="U42" s="6"/>
      <c r="V42" s="6"/>
      <c r="W42" s="6"/>
    </row>
    <row r="43" spans="2:23" x14ac:dyDescent="0.25">
      <c r="B43" s="96"/>
      <c r="C43" s="96"/>
      <c r="D43" s="96"/>
      <c r="E43" s="96"/>
      <c r="F43" s="96"/>
      <c r="G43" s="96"/>
      <c r="H43" s="96"/>
      <c r="O43" s="6"/>
      <c r="P43" s="6"/>
      <c r="Q43" s="6"/>
      <c r="R43" s="6"/>
      <c r="S43" s="6"/>
      <c r="T43" s="6"/>
      <c r="U43" s="6"/>
      <c r="V43" s="6"/>
      <c r="W43" s="6"/>
    </row>
    <row r="44" spans="2:23" x14ac:dyDescent="0.25">
      <c r="B44" s="96"/>
      <c r="C44" s="96"/>
      <c r="D44" s="96"/>
      <c r="E44" s="96"/>
      <c r="F44" s="96"/>
      <c r="G44" s="96"/>
      <c r="H44" s="96"/>
      <c r="O44" s="6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O45" s="6"/>
      <c r="P45" s="6"/>
      <c r="Q45" s="6"/>
      <c r="R45" s="6"/>
      <c r="S45" s="6"/>
      <c r="T45" s="6"/>
      <c r="U45" s="6"/>
      <c r="V45" s="6"/>
      <c r="W45" s="6"/>
    </row>
    <row r="48" spans="2:23" x14ac:dyDescent="0.25">
      <c r="O48" s="6"/>
      <c r="P48" s="6"/>
      <c r="Q48" s="6"/>
      <c r="R48" s="6"/>
      <c r="S48" s="6"/>
      <c r="T48" s="6"/>
      <c r="U48" s="6"/>
      <c r="V48" s="6"/>
      <c r="W48" s="6"/>
    </row>
    <row r="49" spans="15:23" x14ac:dyDescent="0.25">
      <c r="O49" s="6"/>
      <c r="P49" s="6"/>
      <c r="Q49" s="6"/>
      <c r="R49" s="6"/>
      <c r="S49" s="6"/>
      <c r="T49" s="6"/>
      <c r="U49" s="6"/>
      <c r="V49" s="6"/>
      <c r="W49" s="6"/>
    </row>
    <row r="50" spans="15:23" x14ac:dyDescent="0.25">
      <c r="O50" s="6"/>
      <c r="P50" s="6"/>
      <c r="Q50" s="6"/>
      <c r="R50" s="6"/>
      <c r="S50" s="6"/>
      <c r="T50" s="6"/>
      <c r="U50" s="6"/>
      <c r="V50" s="6"/>
      <c r="W50" s="6"/>
    </row>
    <row r="51" spans="15:23" x14ac:dyDescent="0.25">
      <c r="O51" s="6"/>
      <c r="P51" s="6"/>
      <c r="Q51" s="6"/>
      <c r="R51" s="6"/>
      <c r="S51" s="6"/>
      <c r="T51" s="6"/>
      <c r="U51" s="6"/>
      <c r="V51" s="6"/>
      <c r="W51" s="6"/>
    </row>
    <row r="52" spans="15:23" x14ac:dyDescent="0.25">
      <c r="O52" s="6"/>
      <c r="P52" s="43"/>
      <c r="Q52" s="43"/>
      <c r="R52" s="43"/>
      <c r="S52" s="43"/>
      <c r="T52" s="43"/>
      <c r="U52" s="6"/>
      <c r="V52" s="6"/>
      <c r="W52" s="6"/>
    </row>
    <row r="53" spans="15:23" x14ac:dyDescent="0.25">
      <c r="O53" s="6"/>
      <c r="P53" s="6"/>
      <c r="Q53" s="6"/>
      <c r="R53" s="6"/>
      <c r="S53" s="6"/>
      <c r="T53" s="6"/>
      <c r="U53" s="6"/>
      <c r="V53" s="6"/>
      <c r="W53" s="6"/>
    </row>
    <row r="54" spans="15:23" x14ac:dyDescent="0.25">
      <c r="O54" s="6"/>
      <c r="P54" s="6"/>
      <c r="Q54" s="6"/>
      <c r="R54" s="6"/>
      <c r="S54" s="6"/>
      <c r="T54" s="6"/>
      <c r="U54" s="6"/>
      <c r="V54" s="6"/>
      <c r="W54" s="6"/>
    </row>
    <row r="55" spans="15:23" x14ac:dyDescent="0.25">
      <c r="O55" s="6"/>
      <c r="P55" s="6"/>
      <c r="Q55" s="6"/>
      <c r="R55" s="6"/>
      <c r="S55" s="6"/>
      <c r="T55" s="6"/>
      <c r="U55" s="6"/>
      <c r="V55" s="6"/>
      <c r="W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8" t="s">
        <v>58</v>
      </c>
      <c r="G117" s="128"/>
      <c r="H117" s="128"/>
      <c r="I117" s="128"/>
      <c r="J117" s="128"/>
      <c r="K117" s="128"/>
      <c r="L117" s="128"/>
      <c r="M117" s="128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42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U72:V72"/>
  <sheetViews>
    <sheetView topLeftCell="A37" workbookViewId="0">
      <selection activeCell="V72" sqref="V72"/>
    </sheetView>
  </sheetViews>
  <sheetFormatPr defaultRowHeight="15" x14ac:dyDescent="0.25"/>
  <sheetData>
    <row r="72" spans="21:22" x14ac:dyDescent="0.25">
      <c r="U72" t="s">
        <v>73</v>
      </c>
      <c r="V72">
        <v>56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2024-11-14T07:07:47Z</dcterms:modified>
</cp:coreProperties>
</file>