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610C828-31BD-47B7-86A4-97832DEBD4E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2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E26" i="4" l="1"/>
  <c r="G38" i="4"/>
  <c r="G37" i="4"/>
  <c r="G36" i="4"/>
  <c r="G35" i="4"/>
  <c r="G34" i="4"/>
  <c r="G33" i="4"/>
  <c r="G32" i="4"/>
  <c r="G3" i="4"/>
  <c r="C19" i="4" l="1"/>
  <c r="F3" i="4" l="1"/>
  <c r="C12" i="4" l="1"/>
  <c r="C21" i="4" l="1"/>
  <c r="U34" i="4" l="1"/>
  <c r="C14" i="4" l="1"/>
  <c r="C6" i="4"/>
  <c r="C15" i="4" l="1"/>
  <c r="D6" i="4"/>
  <c r="C17" i="4"/>
  <c r="C23" i="4" s="1"/>
  <c r="E23" i="4" l="1"/>
  <c r="E25" i="4" s="1"/>
  <c r="F23" i="4"/>
  <c r="F24" i="4" s="1"/>
  <c r="C26" i="4" s="1"/>
  <c r="E28" i="4" l="1"/>
  <c r="C25" i="4" s="1"/>
  <c r="C28" i="4" l="1"/>
  <c r="C32" i="4" s="1"/>
  <c r="C33" i="4" l="1"/>
</calcChain>
</file>

<file path=xl/sharedStrings.xml><?xml version="1.0" encoding="utf-8"?>
<sst xmlns="http://schemas.openxmlformats.org/spreadsheetml/2006/main" count="42" uniqueCount="42">
  <si>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</si>
  <si>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</si>
  <si>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</si>
  <si>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</si>
  <si>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</si>
  <si>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</si>
  <si>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</si>
  <si>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</si>
  <si>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</si>
  <si>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</si>
  <si>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</si>
  <si>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</si>
  <si>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</si>
  <si>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</si>
  <si>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</si>
  <si>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</si>
  <si>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</si>
  <si>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</si>
  <si>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</si>
  <si>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</si>
  <si>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</si>
  <si>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</si>
  <si>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</si>
  <si>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</si>
  <si>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</si>
  <si>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</si>
  <si>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</si>
  <si>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</si>
  <si>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</si>
  <si>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</si>
  <si>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above 10 lakhs</t>
  </si>
  <si>
    <t>ca</t>
  </si>
  <si>
    <t>bua</t>
  </si>
  <si>
    <t>Cost Inflation Index - 2001</t>
  </si>
  <si>
    <t>Cost Inflation Index -  2023-2024</t>
  </si>
  <si>
    <t xml:space="preserve">{(100-10) x20}/70.00 </t>
  </si>
  <si>
    <t>Mr. Prayag Vernekar &amp; Mr. Prashant Vernekar</t>
  </si>
  <si>
    <t>allot ltr</t>
  </si>
  <si>
    <t>mca</t>
  </si>
  <si>
    <t>stamp duty - 8%</t>
  </si>
  <si>
    <t>whichever is less</t>
  </si>
  <si>
    <t>agreement - 11.09.23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</si>
</sst>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5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0" fontId="0" fillId="5" borderId="2" xfId="0" applyFill="1" applyBorder="1" applyAlignment="1">
      <alignment horizontal="center" vertical="top"/>
    </xf>
    <xf numFmtId="0" fontId="2" fillId="0" borderId="0" xfId="0" applyFont="1"/>
    <xf numFmtId="0" fontId="9" fillId="8" borderId="3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4" xfId="2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5" borderId="6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405092</xdr:colOff>
      <xdr:row>6</xdr:row>
      <xdr:rowOff>96931</xdr:rowOff>
    </xdr:from>
    <xdr:to>
      <xdr:col>23</xdr:col>
      <xdr:colOff>559797</xdr:colOff>
      <xdr:row>42</xdr:row>
      <xdr:rowOff>11412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317" y="1382806"/>
          <a:ext cx="11679955" cy="7020131"/>
        </a:xfrm>
        <a:prstGeom prst="rect">
          <a:avLst/>
        </a:prstGeom>
      </xdr:spPr>
    </xdr:pic>
    <xdr:clientData/>
  </xdr:twoCellAnchor>
  <xdr:twoCellAnchor editAs="oneCell">
    <xdr:from>
      <xdr:col>7</xdr:col>
      <xdr:colOff>475689</xdr:colOff>
      <xdr:row>38</xdr:row>
      <xdr:rowOff>23532</xdr:rowOff>
    </xdr:from>
    <xdr:to>
      <xdr:col>26</xdr:col>
      <xdr:colOff>146859</xdr:colOff>
      <xdr:row>76</xdr:row>
      <xdr:rowOff>98818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3914" y="7653057"/>
          <a:ext cx="13025220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67705</xdr:colOff>
      <xdr:row>34</xdr:row>
      <xdr:rowOff>162798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E7E07B-FA38-42AC-B0E6-59673482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7382905" cy="6258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144264</xdr:colOff>
      <xdr:row>40</xdr:row>
      <xdr:rowOff>29643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D1D89-B189-467B-A3D7-43E3362E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55014" cy="764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4" zoomScaleNormal="100" workbookViewId="0">
      <selection activeCell="C35" sqref="C35:D37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1" t="s">
        <v>36</v>
      </c>
      <c r="B1" s="52"/>
      <c r="C1" s="53"/>
    </row>
    <row r="2" spans="1:12" ht="15" customHeight="1" x14ac:dyDescent="0.3">
      <c r="A2" s="54" t="s">
        <v>9</v>
      </c>
      <c r="B2" s="55"/>
      <c r="C2" s="24">
        <v>2001</v>
      </c>
      <c r="E2" t="s">
        <v>31</v>
      </c>
      <c r="F2" s="23">
        <v>513.25</v>
      </c>
    </row>
    <row r="3" spans="1:12" x14ac:dyDescent="0.25">
      <c r="A3" s="25"/>
      <c r="B3" s="25"/>
      <c r="C3" s="25"/>
      <c r="E3" t="s">
        <v>32</v>
      </c>
      <c r="F3">
        <f>ROUND(F2*1.2,2)</f>
        <v>615.9</v>
      </c>
      <c r="G3">
        <f>F3/10.764</f>
        <v>57.21850613154961</v>
      </c>
      <c r="L3" s="3"/>
    </row>
    <row r="4" spans="1:12" x14ac:dyDescent="0.25">
      <c r="A4" s="25" t="s">
        <v>10</v>
      </c>
      <c r="B4" s="25"/>
      <c r="C4" s="25">
        <v>2001</v>
      </c>
      <c r="G4" s="60" t="s">
        <v>14</v>
      </c>
      <c r="H4" s="61"/>
      <c r="K4" s="59"/>
      <c r="L4" s="59"/>
    </row>
    <row r="5" spans="1:12" x14ac:dyDescent="0.25">
      <c r="A5" s="25" t="s">
        <v>0</v>
      </c>
      <c r="B5" s="25"/>
      <c r="C5" s="25">
        <v>1978</v>
      </c>
      <c r="D5" t="s">
        <v>37</v>
      </c>
      <c r="G5" s="15" t="s">
        <v>26</v>
      </c>
      <c r="H5" s="16">
        <v>54</v>
      </c>
      <c r="J5" s="10"/>
    </row>
    <row r="6" spans="1:12" x14ac:dyDescent="0.25">
      <c r="A6" s="25" t="s">
        <v>1</v>
      </c>
      <c r="B6" s="26"/>
      <c r="C6" s="25">
        <f>C4-C5</f>
        <v>23</v>
      </c>
      <c r="D6">
        <f>70-C6</f>
        <v>47</v>
      </c>
      <c r="G6" s="15" t="s">
        <v>27</v>
      </c>
      <c r="H6" s="18">
        <v>2</v>
      </c>
    </row>
    <row r="7" spans="1:12" x14ac:dyDescent="0.25">
      <c r="A7" s="56" t="s">
        <v>15</v>
      </c>
      <c r="B7" s="26" t="s">
        <v>11</v>
      </c>
      <c r="C7" s="26" t="s">
        <v>12</v>
      </c>
      <c r="G7" s="15" t="s">
        <v>28</v>
      </c>
      <c r="H7" s="17">
        <v>22200</v>
      </c>
      <c r="I7" s="2"/>
    </row>
    <row r="8" spans="1:12" ht="15.75" customHeight="1" x14ac:dyDescent="0.25">
      <c r="A8" s="57"/>
      <c r="B8" s="26"/>
      <c r="C8" s="27">
        <v>57.24</v>
      </c>
      <c r="F8" s="1"/>
      <c r="G8" s="13"/>
      <c r="H8" s="14"/>
      <c r="I8" s="2"/>
    </row>
    <row r="9" spans="1:12" ht="33.75" customHeight="1" x14ac:dyDescent="0.25">
      <c r="A9" s="49"/>
      <c r="B9" s="26"/>
      <c r="C9" s="26"/>
      <c r="G9" s="9" t="s">
        <v>19</v>
      </c>
      <c r="H9" s="2"/>
      <c r="K9" s="1"/>
    </row>
    <row r="10" spans="1:12" x14ac:dyDescent="0.25">
      <c r="A10" s="28" t="s">
        <v>18</v>
      </c>
      <c r="B10" s="29"/>
      <c r="C10" s="30">
        <v>5500</v>
      </c>
      <c r="D10" t="s">
        <v>23</v>
      </c>
      <c r="I10" s="2"/>
    </row>
    <row r="11" spans="1:12" x14ac:dyDescent="0.25">
      <c r="A11" s="28"/>
      <c r="B11" s="29"/>
      <c r="C11" s="29"/>
      <c r="D11" t="s">
        <v>24</v>
      </c>
    </row>
    <row r="12" spans="1:12" x14ac:dyDescent="0.25">
      <c r="A12" s="29" t="s">
        <v>16</v>
      </c>
      <c r="B12" s="29"/>
      <c r="C12" s="30">
        <f>ROUND(C8*C10,0)</f>
        <v>314820</v>
      </c>
      <c r="D12" s="2" t="s">
        <v>25</v>
      </c>
      <c r="I12" s="4"/>
      <c r="J12" s="4"/>
      <c r="K12" s="4"/>
    </row>
    <row r="13" spans="1:12" x14ac:dyDescent="0.25">
      <c r="A13" s="29"/>
      <c r="B13" s="29"/>
      <c r="C13" s="30"/>
      <c r="D13" t="s">
        <v>29</v>
      </c>
      <c r="F13" s="6"/>
      <c r="G13" s="6"/>
      <c r="H13" s="6"/>
      <c r="I13" s="4"/>
      <c r="J13" s="4"/>
      <c r="K13" s="4"/>
    </row>
    <row r="14" spans="1:12" x14ac:dyDescent="0.25">
      <c r="A14" s="29" t="s">
        <v>2</v>
      </c>
      <c r="B14" s="29"/>
      <c r="C14" s="29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1" t="s">
        <v>35</v>
      </c>
      <c r="B15" s="29"/>
      <c r="C15" s="32">
        <f>C14*C6/70</f>
        <v>29.571428571428573</v>
      </c>
      <c r="F15" s="6"/>
      <c r="G15" s="6"/>
      <c r="H15" s="7"/>
      <c r="I15" s="4"/>
      <c r="J15" s="4"/>
      <c r="K15" s="4"/>
    </row>
    <row r="16" spans="1:12" x14ac:dyDescent="0.25">
      <c r="A16" s="29"/>
      <c r="B16" s="29"/>
      <c r="C16" s="33">
        <v>0.29570000000000002</v>
      </c>
      <c r="G16" s="6"/>
      <c r="H16" s="5"/>
      <c r="I16" s="58"/>
      <c r="J16" s="58"/>
      <c r="K16" s="58"/>
    </row>
    <row r="17" spans="1:11" x14ac:dyDescent="0.25">
      <c r="A17" s="25" t="s">
        <v>3</v>
      </c>
      <c r="B17" s="25"/>
      <c r="C17" s="34">
        <f>ROUND(C12*C16,0)</f>
        <v>93092</v>
      </c>
      <c r="D17" s="2"/>
      <c r="E17" s="2"/>
    </row>
    <row r="18" spans="1:11" x14ac:dyDescent="0.25">
      <c r="A18" s="35" t="s">
        <v>13</v>
      </c>
      <c r="B18" s="35"/>
      <c r="C18" s="35"/>
      <c r="E18" s="1"/>
    </row>
    <row r="19" spans="1:11" x14ac:dyDescent="0.25">
      <c r="A19" s="36" t="s">
        <v>17</v>
      </c>
      <c r="B19" s="36"/>
      <c r="C19" s="37">
        <f>H7</f>
        <v>22200</v>
      </c>
    </row>
    <row r="20" spans="1:11" x14ac:dyDescent="0.25">
      <c r="A20" s="38"/>
      <c r="B20" s="38"/>
      <c r="C20" s="38"/>
    </row>
    <row r="21" spans="1:11" x14ac:dyDescent="0.25">
      <c r="A21" s="39" t="s">
        <v>20</v>
      </c>
      <c r="B21" s="39"/>
      <c r="C21" s="40">
        <f>ROUND(C19*C8,0)</f>
        <v>1270728</v>
      </c>
    </row>
    <row r="22" spans="1:11" x14ac:dyDescent="0.25">
      <c r="A22" s="41"/>
      <c r="B22" s="41"/>
      <c r="C22" s="42"/>
      <c r="E22" t="s">
        <v>21</v>
      </c>
      <c r="F22" t="s">
        <v>22</v>
      </c>
    </row>
    <row r="23" spans="1:11" x14ac:dyDescent="0.25">
      <c r="A23" s="43" t="s">
        <v>4</v>
      </c>
      <c r="B23" s="43"/>
      <c r="C23" s="44">
        <f>C21-C17</f>
        <v>1177636</v>
      </c>
      <c r="E23" s="2">
        <f>C23</f>
        <v>1177636</v>
      </c>
      <c r="F23" s="2">
        <f>C23</f>
        <v>1177636</v>
      </c>
      <c r="G23" s="1"/>
    </row>
    <row r="24" spans="1:11" x14ac:dyDescent="0.25">
      <c r="A24" s="41"/>
      <c r="B24" s="41"/>
      <c r="C24" s="41"/>
      <c r="D24" t="s">
        <v>30</v>
      </c>
      <c r="E24" s="2">
        <v>1000000</v>
      </c>
      <c r="F24" s="12">
        <f>ROUND(F23*1%,0)</f>
        <v>11776</v>
      </c>
      <c r="G24" s="2"/>
    </row>
    <row r="25" spans="1:11" x14ac:dyDescent="0.25">
      <c r="A25" s="29" t="s">
        <v>5</v>
      </c>
      <c r="B25" s="29"/>
      <c r="C25" s="45">
        <f>E28</f>
        <v>52950</v>
      </c>
      <c r="E25" s="2">
        <f>MROUND(E23-E24,500)</f>
        <v>177500</v>
      </c>
      <c r="F25">
        <v>20000</v>
      </c>
      <c r="G25" t="s">
        <v>40</v>
      </c>
    </row>
    <row r="26" spans="1:11" x14ac:dyDescent="0.25">
      <c r="A26" s="29" t="s">
        <v>6</v>
      </c>
      <c r="B26" s="29"/>
      <c r="C26" s="45">
        <f>F24</f>
        <v>11776</v>
      </c>
      <c r="D26" t="s">
        <v>39</v>
      </c>
      <c r="E26" s="2">
        <f>E25*8%</f>
        <v>14200</v>
      </c>
      <c r="G26" s="1"/>
      <c r="K26" s="1"/>
    </row>
    <row r="27" spans="1:11" x14ac:dyDescent="0.25">
      <c r="A27" s="29"/>
      <c r="B27" s="29"/>
      <c r="C27" s="29"/>
      <c r="E27" s="1">
        <v>38750</v>
      </c>
      <c r="J27" s="8"/>
      <c r="K27" s="8"/>
    </row>
    <row r="28" spans="1:11" x14ac:dyDescent="0.25">
      <c r="A28" s="46" t="s">
        <v>7</v>
      </c>
      <c r="B28" s="46"/>
      <c r="C28" s="47">
        <f>ROUND(C26+C25+C23,0)</f>
        <v>1242362</v>
      </c>
      <c r="E28" s="11">
        <f>E26+E27</f>
        <v>52950</v>
      </c>
      <c r="J28" s="8"/>
    </row>
    <row r="29" spans="1:11" x14ac:dyDescent="0.25">
      <c r="A29" s="48" t="s">
        <v>33</v>
      </c>
      <c r="B29" s="29"/>
      <c r="C29" s="30">
        <v>100</v>
      </c>
      <c r="E29" s="2"/>
      <c r="J29" s="8"/>
    </row>
    <row r="30" spans="1:11" x14ac:dyDescent="0.25">
      <c r="A30" s="29" t="s">
        <v>34</v>
      </c>
      <c r="B30" s="29"/>
      <c r="C30" s="30">
        <v>348</v>
      </c>
      <c r="J30" s="1"/>
    </row>
    <row r="31" spans="1:11" x14ac:dyDescent="0.25">
      <c r="A31" s="29" t="s">
        <v>41</v>
      </c>
      <c r="B31" s="29"/>
      <c r="C31" s="30"/>
      <c r="E31" t="s">
        <v>38</v>
      </c>
      <c r="J31" s="8"/>
    </row>
    <row r="32" spans="1:11" x14ac:dyDescent="0.25">
      <c r="A32" s="29" t="s">
        <v>8</v>
      </c>
      <c r="B32" s="29"/>
      <c r="C32" s="30">
        <f>C28*C30/C29</f>
        <v>4323419.76</v>
      </c>
      <c r="E32" s="2">
        <v>23.89</v>
      </c>
      <c r="F32">
        <v>10.08</v>
      </c>
      <c r="G32" s="2">
        <f>F32*E32</f>
        <v>240.81120000000001</v>
      </c>
      <c r="J32" s="2"/>
    </row>
    <row r="33" spans="1:21" x14ac:dyDescent="0.25">
      <c r="A33" s="46"/>
      <c r="B33" s="46"/>
      <c r="C33" s="47">
        <f>ROUND(C32,0)</f>
        <v>4323420</v>
      </c>
      <c r="E33">
        <v>7.93</v>
      </c>
      <c r="F33">
        <v>11.13</v>
      </c>
      <c r="G33" s="2">
        <f t="shared" ref="G33:G37" si="0">F33*E33</f>
        <v>88.260900000000007</v>
      </c>
    </row>
    <row r="34" spans="1:21" x14ac:dyDescent="0.25">
      <c r="E34">
        <v>7.22</v>
      </c>
      <c r="F34">
        <v>6.31</v>
      </c>
      <c r="G34" s="2">
        <f t="shared" si="0"/>
        <v>45.558199999999992</v>
      </c>
      <c r="U34">
        <f>32.91+37.7</f>
        <v>70.61</v>
      </c>
    </row>
    <row r="35" spans="1:21" x14ac:dyDescent="0.25">
      <c r="E35">
        <v>5</v>
      </c>
      <c r="F35">
        <v>3.86</v>
      </c>
      <c r="G35" s="2">
        <f t="shared" si="0"/>
        <v>19.3</v>
      </c>
    </row>
    <row r="36" spans="1:21" x14ac:dyDescent="0.25">
      <c r="C36" s="2"/>
      <c r="E36">
        <v>4.53</v>
      </c>
      <c r="F36">
        <v>3.14</v>
      </c>
      <c r="G36" s="2">
        <f t="shared" si="0"/>
        <v>14.224200000000002</v>
      </c>
    </row>
    <row r="37" spans="1:21" x14ac:dyDescent="0.25">
      <c r="C37" s="2"/>
      <c r="E37">
        <v>11</v>
      </c>
      <c r="F37">
        <v>10</v>
      </c>
      <c r="G37" s="2">
        <f t="shared" si="0"/>
        <v>110</v>
      </c>
    </row>
    <row r="38" spans="1:21" x14ac:dyDescent="0.25">
      <c r="G38" s="12">
        <f>SUM(G32:G37)</f>
        <v>518.1545000000001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topLeftCell="A16" workbookViewId="0">
      <selection activeCell="B2" sqref="B2"/>
    </sheetView>
  </sheetViews>
  <sheetFormatPr defaultRowHeight="15" x14ac:dyDescent="0.25"/>
  <sheetData>
    <row r="2" spans="2:2" x14ac:dyDescent="0.25">
      <c r="B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workbookViewId="0"/>
  </sheetViews>
  <sheetFormatPr defaultRowHeight="15" x14ac:dyDescent="0.25"/>
  <cols>
    <col min="11" max="11" width="19.140625" bestFit="1" customWidth="1"/>
  </cols>
  <sheetData>
    <row r="1" spans="1:1" x14ac:dyDescent="0.25">
      <c r="A1" s="50"/>
    </row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62"/>
      <c r="L59" s="63"/>
      <c r="M59" s="64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2024-11-16T06:51:16Z</dcterms:modified>
</cp:coreProperties>
</file>