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November 2024\Ganesh Nivrutti Berade - SBI\"/>
    </mc:Choice>
  </mc:AlternateContent>
  <xr:revisionPtr revIDLastSave="0" documentId="13_ncr:1_{FDE5D98F-7883-4495-95A1-CCDA37F953A8}" xr6:coauthVersionLast="45" xr6:coauthVersionMax="45" xr10:uidLastSave="{00000000-0000-0000-0000-000000000000}"/>
  <bookViews>
    <workbookView xWindow="-120" yWindow="-120" windowWidth="29040" windowHeight="15720" activeTab="11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R21" i="17" l="1"/>
  <c r="U14" i="16"/>
  <c r="T14" i="16"/>
  <c r="T15" i="13"/>
  <c r="S15" i="13"/>
  <c r="I37" i="4" l="1"/>
  <c r="G37" i="4"/>
  <c r="G34" i="4"/>
  <c r="G35" i="4"/>
  <c r="G36" i="4"/>
  <c r="G33" i="4"/>
  <c r="W31" i="4" l="1"/>
  <c r="P9" i="4" l="1"/>
  <c r="Q9" i="4" s="1"/>
  <c r="B9" i="4" s="1"/>
  <c r="C9" i="4" s="1"/>
  <c r="D9" i="4" s="1"/>
  <c r="J9" i="4"/>
  <c r="I9" i="4"/>
  <c r="E9" i="4"/>
  <c r="H9" i="4" s="1"/>
  <c r="A9" i="4"/>
  <c r="P8" i="4"/>
  <c r="Q8" i="4" s="1"/>
  <c r="B8" i="4" s="1"/>
  <c r="C8" i="4" s="1"/>
  <c r="D8" i="4" s="1"/>
  <c r="J8" i="4"/>
  <c r="I8" i="4"/>
  <c r="E8" i="4"/>
  <c r="H8" i="4" s="1"/>
  <c r="A8" i="4"/>
  <c r="P24" i="4"/>
  <c r="B24" i="4" s="1"/>
  <c r="C24" i="4" s="1"/>
  <c r="D24" i="4" s="1"/>
  <c r="J24" i="4"/>
  <c r="I24" i="4"/>
  <c r="E24" i="4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Q7" i="4" s="1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24" i="4" l="1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B27" i="4" s="1"/>
  <c r="C27" i="4" s="1"/>
  <c r="D27" i="4" s="1"/>
  <c r="J27" i="4"/>
  <c r="I27" i="4"/>
  <c r="E27" i="4"/>
  <c r="A27" i="4"/>
  <c r="P26" i="4"/>
  <c r="B26" i="4" s="1"/>
  <c r="C26" i="4" s="1"/>
  <c r="D26" i="4" s="1"/>
  <c r="J26" i="4"/>
  <c r="I26" i="4"/>
  <c r="E26" i="4"/>
  <c r="A26" i="4"/>
  <c r="P25" i="4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l="1"/>
  <c r="Y45" i="4"/>
  <c r="S41" i="4"/>
  <c r="W51" i="4" l="1"/>
  <c r="W47" i="4"/>
</calcChain>
</file>

<file path=xl/sharedStrings.xml><?xml version="1.0" encoding="utf-8"?>
<sst xmlns="http://schemas.openxmlformats.org/spreadsheetml/2006/main" count="52" uniqueCount="46">
  <si>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</si>
  <si>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</si>
  <si>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</si>
  <si>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</si>
  <si>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</si>
  <si>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</si>
  <si>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</si>
  <si>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</si>
  <si>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</si>
  <si>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</si>
  <si>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</si>
  <si>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</si>
  <si>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</si>
  <si>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</si>
  <si>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</si>
  <si>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</si>
  <si>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</si>
  <si>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</si>
  <si>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</si>
  <si>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</si>
  <si>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</si>
  <si>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</si>
  <si>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</si>
  <si>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</si>
  <si>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</si>
  <si>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</si>
  <si>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</si>
  <si>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</si>
  <si>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</si>
  <si>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</si>
  <si>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</si>
  <si>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</si>
  <si>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</si>
  <si>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</si>
  <si>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</si>
  <si>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</si>
  <si>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</si>
  <si>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</si>
  <si>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</si>
  <si>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State Bank of India ( RACPC Ghatkopar (West) - Ganesh Nivrutti Berade</t>
  </si>
  <si>
    <t>Agree CA</t>
  </si>
  <si>
    <t>Bal</t>
  </si>
  <si>
    <t>FB</t>
  </si>
  <si>
    <t>AP</t>
  </si>
  <si>
    <t>As per Rera</t>
  </si>
  <si>
    <t>FMV /RV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</si>
</sst>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13" fillId="0" borderId="0" xfId="0" applyFont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96454</xdr:colOff>
      <xdr:row>40</xdr:row>
      <xdr:rowOff>29579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917DBE-A72B-4DCB-AC4C-777A9BAA55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630854" cy="7192379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</xdr:colOff>
      <xdr:row>0</xdr:row>
      <xdr:rowOff>0</xdr:rowOff>
    </xdr:from>
    <xdr:to>
      <xdr:col>13</xdr:col>
      <xdr:colOff>477247</xdr:colOff>
      <xdr:row>46</xdr:row>
      <xdr:rowOff>106013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094960-79AE-44BF-9ED6-1A7915A666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57300" y="0"/>
          <a:ext cx="7144747" cy="8869013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47625</xdr:colOff>
      <xdr:row>3</xdr:row>
      <xdr:rowOff>9525</xdr:rowOff>
    </xdr:from>
    <xdr:to>
      <xdr:col>17</xdr:col>
      <xdr:colOff>306027</xdr:colOff>
      <xdr:row>36</xdr:row>
      <xdr:rowOff>38981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B4BA917-887C-4031-A211-2025B42767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76425" y="581025"/>
          <a:ext cx="8792802" cy="631595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163139</xdr:colOff>
      <xdr:row>44</xdr:row>
      <xdr:rowOff>29589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31EE922-8506-420E-B987-17E82B3834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8697539" cy="72685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144086</xdr:colOff>
      <xdr:row>42</xdr:row>
      <xdr:rowOff>58248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3F19125-AEEB-4487-AFAB-A5ECAEDB8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678486" cy="786874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191718</xdr:colOff>
      <xdr:row>41</xdr:row>
      <xdr:rowOff>58175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1B6A27F-9D84-42F1-93AE-FDAB3C4C4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26118" cy="73448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220297</xdr:colOff>
      <xdr:row>42</xdr:row>
      <xdr:rowOff>115247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6F59F97-D4C7-48C5-A726-F9FBFBC59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754697" cy="6782747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210770</xdr:colOff>
      <xdr:row>33</xdr:row>
      <xdr:rowOff>77088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9731735-7AB7-431B-81B9-DCEDBA65B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745170" cy="636358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334613</xdr:colOff>
      <xdr:row>37</xdr:row>
      <xdr:rowOff>181957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E8F208-CB45-4409-9D33-EF0F449080B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69013" cy="7039957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306034</xdr:colOff>
      <xdr:row>37</xdr:row>
      <xdr:rowOff>143852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8D9D8CD-6D6B-4E7B-BBF8-B85F202C83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40434" cy="7001852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277455</xdr:colOff>
      <xdr:row>46</xdr:row>
      <xdr:rowOff>29775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B41F54F-2648-4BED-B6A1-55938AAF9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11855" cy="86022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opLeftCell="A7" zoomScaleNormal="100" workbookViewId="0">
      <selection activeCell="W36" sqref="W3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2" t="s">
        <v>35</v>
      </c>
      <c r="B2" s="42"/>
      <c r="C2" s="42"/>
      <c r="D2" s="42"/>
      <c r="E2" s="42"/>
      <c r="F2" s="42"/>
      <c r="G2" s="42"/>
      <c r="H2" s="42"/>
      <c r="I2" s="42"/>
      <c r="J2" s="42"/>
      <c r="K2" s="42"/>
      <c r="L2" s="42"/>
      <c r="M2" s="42"/>
      <c r="N2" s="42"/>
      <c r="O2" s="42"/>
      <c r="P2" s="42"/>
      <c r="Q2" s="42"/>
      <c r="R2" s="42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491</v>
      </c>
      <c r="C3" s="4">
        <f>B3*1.2</f>
        <v>589.19999999999993</v>
      </c>
      <c r="D3" s="4">
        <f t="shared" ref="D3:D14" si="2">C3*1.2</f>
        <v>707.03999999999985</v>
      </c>
      <c r="E3" s="5">
        <f t="shared" ref="E3:E14" si="3">R3</f>
        <v>3406542</v>
      </c>
      <c r="F3" s="9">
        <f t="shared" ref="F3:F14" si="4">ROUND((E3/B3),0)</f>
        <v>6938</v>
      </c>
      <c r="G3" s="9">
        <f t="shared" ref="G3:G14" si="5">ROUND((E3/C3),0)</f>
        <v>5782</v>
      </c>
      <c r="H3" s="9">
        <f t="shared" ref="H3:H14" si="6">ROUND((E3/D3),0)</f>
        <v>4818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491</v>
      </c>
      <c r="R3" s="2">
        <v>3406542</v>
      </c>
    </row>
    <row r="4" spans="1:20" x14ac:dyDescent="0.25">
      <c r="A4" s="4">
        <f t="shared" ref="A4:A9" si="9">N4</f>
        <v>0</v>
      </c>
      <c r="B4" s="4">
        <f t="shared" ref="B4:B9" si="10">Q4</f>
        <v>491</v>
      </c>
      <c r="C4" s="4">
        <f t="shared" ref="C4:C9" si="11">B4*1.2</f>
        <v>589.19999999999993</v>
      </c>
      <c r="D4" s="4">
        <f t="shared" ref="D4:D9" si="12">C4*1.2</f>
        <v>707.03999999999985</v>
      </c>
      <c r="E4" s="5">
        <f t="shared" ref="E4:E9" si="13">R4</f>
        <v>3630000</v>
      </c>
      <c r="F4" s="9">
        <f t="shared" ref="F4:F9" si="14">ROUND((E4/B4),0)</f>
        <v>7393</v>
      </c>
      <c r="G4" s="9">
        <f t="shared" ref="G4:G9" si="15">ROUND((E4/C4),0)</f>
        <v>6161</v>
      </c>
      <c r="H4" s="9">
        <f t="shared" ref="H4:H9" si="16">ROUND((E4/D4),0)</f>
        <v>5134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491</v>
      </c>
      <c r="R4" s="2">
        <v>3630000</v>
      </c>
    </row>
    <row r="5" spans="1:20" s="47" customFormat="1" x14ac:dyDescent="0.25">
      <c r="A5" s="45">
        <f t="shared" si="9"/>
        <v>0</v>
      </c>
      <c r="B5" s="45">
        <f t="shared" si="10"/>
        <v>491</v>
      </c>
      <c r="C5" s="45">
        <f t="shared" si="11"/>
        <v>589.19999999999993</v>
      </c>
      <c r="D5" s="45">
        <f t="shared" si="12"/>
        <v>707.03999999999985</v>
      </c>
      <c r="E5" s="46">
        <f t="shared" si="13"/>
        <v>3837500</v>
      </c>
      <c r="F5" s="45">
        <f t="shared" si="14"/>
        <v>7816</v>
      </c>
      <c r="G5" s="45">
        <f t="shared" si="15"/>
        <v>6513</v>
      </c>
      <c r="H5" s="45">
        <f t="shared" si="16"/>
        <v>5428</v>
      </c>
      <c r="I5" s="45" t="e">
        <f>#REF!</f>
        <v>#REF!</v>
      </c>
      <c r="J5" s="45">
        <f t="shared" si="17"/>
        <v>0</v>
      </c>
      <c r="O5" s="47">
        <v>0</v>
      </c>
      <c r="P5" s="47">
        <f t="shared" si="18"/>
        <v>0</v>
      </c>
      <c r="Q5" s="47">
        <v>491</v>
      </c>
      <c r="R5" s="48">
        <v>3837500</v>
      </c>
    </row>
    <row r="6" spans="1:20" s="47" customFormat="1" x14ac:dyDescent="0.25">
      <c r="A6" s="45">
        <f t="shared" si="9"/>
        <v>0</v>
      </c>
      <c r="B6" s="45">
        <f t="shared" si="10"/>
        <v>442</v>
      </c>
      <c r="C6" s="45">
        <f t="shared" si="11"/>
        <v>530.4</v>
      </c>
      <c r="D6" s="45">
        <f t="shared" si="12"/>
        <v>636.4799999999999</v>
      </c>
      <c r="E6" s="46">
        <f t="shared" si="13"/>
        <v>3690000</v>
      </c>
      <c r="F6" s="45">
        <f t="shared" si="14"/>
        <v>8348</v>
      </c>
      <c r="G6" s="45">
        <f t="shared" si="15"/>
        <v>6957</v>
      </c>
      <c r="H6" s="45">
        <f t="shared" si="16"/>
        <v>5798</v>
      </c>
      <c r="I6" s="45" t="e">
        <f>#REF!</f>
        <v>#REF!</v>
      </c>
      <c r="J6" s="45">
        <f t="shared" si="17"/>
        <v>0</v>
      </c>
      <c r="O6" s="47">
        <v>0</v>
      </c>
      <c r="P6" s="47">
        <f t="shared" si="18"/>
        <v>0</v>
      </c>
      <c r="Q6" s="47">
        <v>442</v>
      </c>
      <c r="R6" s="48">
        <v>3690000</v>
      </c>
    </row>
    <row r="7" spans="1:20" x14ac:dyDescent="0.25">
      <c r="A7" s="4">
        <f t="shared" si="9"/>
        <v>0</v>
      </c>
      <c r="B7" s="4">
        <f t="shared" si="10"/>
        <v>0</v>
      </c>
      <c r="C7" s="4">
        <f t="shared" si="11"/>
        <v>0</v>
      </c>
      <c r="D7" s="4">
        <f t="shared" si="12"/>
        <v>0</v>
      </c>
      <c r="E7" s="5">
        <f t="shared" si="13"/>
        <v>0</v>
      </c>
      <c r="F7" s="9" t="e">
        <f t="shared" si="14"/>
        <v>#DIV/0!</v>
      </c>
      <c r="G7" s="9" t="e">
        <f t="shared" si="15"/>
        <v>#DIV/0!</v>
      </c>
      <c r="H7" s="9" t="e">
        <f t="shared" si="16"/>
        <v>#DIV/0!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f t="shared" ref="Q7:Q9" si="19">P7/1.2</f>
        <v>0</v>
      </c>
      <c r="R7" s="2">
        <v>0</v>
      </c>
    </row>
    <row r="8" spans="1:20" x14ac:dyDescent="0.25">
      <c r="A8" s="4">
        <f t="shared" si="9"/>
        <v>0</v>
      </c>
      <c r="B8" s="4">
        <f t="shared" si="10"/>
        <v>0</v>
      </c>
      <c r="C8" s="4">
        <f t="shared" si="11"/>
        <v>0</v>
      </c>
      <c r="D8" s="4">
        <f t="shared" si="12"/>
        <v>0</v>
      </c>
      <c r="E8" s="5">
        <f t="shared" si="13"/>
        <v>0</v>
      </c>
      <c r="F8" s="9" t="e">
        <f t="shared" si="14"/>
        <v>#DIV/0!</v>
      </c>
      <c r="G8" s="9" t="e">
        <f t="shared" si="15"/>
        <v>#DIV/0!</v>
      </c>
      <c r="H8" s="9" t="e">
        <f t="shared" si="16"/>
        <v>#DIV/0!</v>
      </c>
      <c r="I8" s="4" t="e">
        <f>#REF!</f>
        <v>#REF!</v>
      </c>
      <c r="J8" s="4">
        <f t="shared" si="17"/>
        <v>0</v>
      </c>
      <c r="O8">
        <v>0</v>
      </c>
      <c r="P8">
        <f t="shared" si="18"/>
        <v>0</v>
      </c>
      <c r="Q8">
        <f t="shared" si="19"/>
        <v>0</v>
      </c>
      <c r="R8" s="2">
        <v>0</v>
      </c>
    </row>
    <row r="9" spans="1:20" x14ac:dyDescent="0.25">
      <c r="A9" s="4">
        <f t="shared" si="9"/>
        <v>0</v>
      </c>
      <c r="B9" s="4">
        <f t="shared" si="10"/>
        <v>0</v>
      </c>
      <c r="C9" s="4">
        <f t="shared" si="11"/>
        <v>0</v>
      </c>
      <c r="D9" s="4">
        <f t="shared" si="12"/>
        <v>0</v>
      </c>
      <c r="E9" s="5">
        <f t="shared" si="13"/>
        <v>0</v>
      </c>
      <c r="F9" s="9" t="e">
        <f t="shared" si="14"/>
        <v>#DIV/0!</v>
      </c>
      <c r="G9" s="9" t="e">
        <f t="shared" si="15"/>
        <v>#DIV/0!</v>
      </c>
      <c r="H9" s="9" t="e">
        <f t="shared" si="16"/>
        <v>#DIV/0!</v>
      </c>
      <c r="I9" s="4" t="e">
        <f>#REF!</f>
        <v>#REF!</v>
      </c>
      <c r="J9" s="4">
        <f t="shared" si="17"/>
        <v>0</v>
      </c>
      <c r="O9">
        <v>0</v>
      </c>
      <c r="P9">
        <f t="shared" si="18"/>
        <v>0</v>
      </c>
      <c r="Q9">
        <f t="shared" si="19"/>
        <v>0</v>
      </c>
      <c r="R9" s="2">
        <v>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20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20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20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1">N13</f>
        <v>0</v>
      </c>
      <c r="B13" s="4">
        <f t="shared" ref="B13" si="22">Q13</f>
        <v>0</v>
      </c>
      <c r="C13" s="4">
        <f t="shared" ref="C13" si="23">B13*1.2</f>
        <v>0</v>
      </c>
      <c r="D13" s="4">
        <f t="shared" ref="D13" si="24">C13*1.2</f>
        <v>0</v>
      </c>
      <c r="E13" s="5">
        <f t="shared" ref="E13" si="25">R13</f>
        <v>0</v>
      </c>
      <c r="F13" s="9" t="e">
        <f t="shared" ref="F13" si="26">ROUND((E13/B13),0)</f>
        <v>#DIV/0!</v>
      </c>
      <c r="G13" s="9" t="e">
        <f t="shared" ref="G13" si="27">ROUND((E13/C13),0)</f>
        <v>#DIV/0!</v>
      </c>
      <c r="H13" s="9" t="e">
        <f t="shared" ref="H13" si="28">ROUND((E13/D13),0)</f>
        <v>#DIV/0!</v>
      </c>
      <c r="I13" s="4" t="e">
        <f>#REF!</f>
        <v>#REF!</v>
      </c>
      <c r="J13" s="4">
        <f t="shared" ref="J13" si="29">S13</f>
        <v>0</v>
      </c>
      <c r="O13">
        <v>0</v>
      </c>
      <c r="P13">
        <f t="shared" ref="P13" si="30">O13/1.2</f>
        <v>0</v>
      </c>
      <c r="Q13">
        <f t="shared" ref="Q13" si="31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20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2" t="s">
        <v>36</v>
      </c>
      <c r="B15" s="4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2"/>
      <c r="R15" s="42"/>
    </row>
    <row r="16" spans="1:20" x14ac:dyDescent="0.25">
      <c r="A16" s="4">
        <f t="shared" ref="A16:A28" si="32">N16</f>
        <v>0</v>
      </c>
      <c r="B16" s="4">
        <f t="shared" ref="B16:B28" si="33">Q16</f>
        <v>592</v>
      </c>
      <c r="C16" s="4">
        <f>B16*1.2</f>
        <v>710.4</v>
      </c>
      <c r="D16" s="4">
        <f t="shared" ref="D16:D28" si="34">C16*1.2</f>
        <v>852.4799999999999</v>
      </c>
      <c r="E16" s="5">
        <f t="shared" ref="E16:E28" si="35">R16</f>
        <v>3550000</v>
      </c>
      <c r="F16" s="9">
        <f t="shared" ref="F16:F28" si="36">ROUND((E16/B16),0)</f>
        <v>5997</v>
      </c>
      <c r="G16" s="9">
        <f t="shared" ref="G16:G28" si="37">ROUND((E16/C16),0)</f>
        <v>4997</v>
      </c>
      <c r="H16" s="9">
        <f t="shared" ref="H16:H28" si="38">ROUND((E16/D16),0)</f>
        <v>4164</v>
      </c>
      <c r="I16" s="4" t="e">
        <f>#REF!</f>
        <v>#REF!</v>
      </c>
      <c r="J16" s="4">
        <f t="shared" ref="J16:J28" si="39">S16</f>
        <v>0</v>
      </c>
      <c r="O16">
        <v>0</v>
      </c>
      <c r="P16">
        <f t="shared" ref="P16:Q28" si="40">O16/1.2</f>
        <v>0</v>
      </c>
      <c r="Q16">
        <v>592</v>
      </c>
      <c r="R16" s="2">
        <v>3550000</v>
      </c>
    </row>
    <row r="17" spans="1:24" x14ac:dyDescent="0.25">
      <c r="A17" s="4">
        <f t="shared" si="32"/>
        <v>0</v>
      </c>
      <c r="B17" s="4">
        <f t="shared" si="33"/>
        <v>466</v>
      </c>
      <c r="C17" s="4">
        <f t="shared" ref="C17:C28" si="41">B17*1.2</f>
        <v>559.19999999999993</v>
      </c>
      <c r="D17" s="4">
        <f t="shared" si="34"/>
        <v>671.03999999999985</v>
      </c>
      <c r="E17" s="5">
        <f t="shared" si="35"/>
        <v>3700000</v>
      </c>
      <c r="F17" s="9">
        <f t="shared" si="36"/>
        <v>7940</v>
      </c>
      <c r="G17" s="9">
        <f t="shared" si="37"/>
        <v>6617</v>
      </c>
      <c r="H17" s="9">
        <f t="shared" si="38"/>
        <v>5514</v>
      </c>
      <c r="I17" s="4" t="e">
        <f>#REF!</f>
        <v>#REF!</v>
      </c>
      <c r="J17" s="4">
        <f t="shared" si="39"/>
        <v>0</v>
      </c>
      <c r="O17">
        <v>0</v>
      </c>
      <c r="P17">
        <f t="shared" si="40"/>
        <v>0</v>
      </c>
      <c r="Q17">
        <v>466</v>
      </c>
      <c r="R17" s="2">
        <v>3700000</v>
      </c>
    </row>
    <row r="18" spans="1:24" x14ac:dyDescent="0.25">
      <c r="A18" s="4">
        <f t="shared" si="32"/>
        <v>0</v>
      </c>
      <c r="B18" s="4">
        <f t="shared" si="33"/>
        <v>466</v>
      </c>
      <c r="C18" s="4">
        <f t="shared" si="41"/>
        <v>559.19999999999993</v>
      </c>
      <c r="D18" s="4">
        <f t="shared" si="34"/>
        <v>671.03999999999985</v>
      </c>
      <c r="E18" s="5">
        <f t="shared" si="35"/>
        <v>3500000</v>
      </c>
      <c r="F18" s="9">
        <f t="shared" si="36"/>
        <v>7511</v>
      </c>
      <c r="G18" s="9">
        <f t="shared" si="37"/>
        <v>6259</v>
      </c>
      <c r="H18" s="9">
        <f t="shared" si="38"/>
        <v>5216</v>
      </c>
      <c r="I18" s="4" t="e">
        <f>#REF!</f>
        <v>#REF!</v>
      </c>
      <c r="J18" s="4">
        <f t="shared" si="39"/>
        <v>0</v>
      </c>
      <c r="O18">
        <v>0</v>
      </c>
      <c r="P18">
        <f t="shared" si="40"/>
        <v>0</v>
      </c>
      <c r="Q18">
        <v>466</v>
      </c>
      <c r="R18" s="2">
        <v>3500000</v>
      </c>
    </row>
    <row r="19" spans="1:24" x14ac:dyDescent="0.25">
      <c r="A19" s="4">
        <f t="shared" si="32"/>
        <v>0</v>
      </c>
      <c r="B19" s="4">
        <f t="shared" si="33"/>
        <v>847</v>
      </c>
      <c r="C19" s="4">
        <f t="shared" si="41"/>
        <v>1016.4</v>
      </c>
      <c r="D19" s="4">
        <f t="shared" si="34"/>
        <v>1219.6799999999998</v>
      </c>
      <c r="E19" s="5">
        <f t="shared" si="35"/>
        <v>7500000</v>
      </c>
      <c r="F19" s="9">
        <f t="shared" si="36"/>
        <v>8855</v>
      </c>
      <c r="G19" s="9">
        <f t="shared" si="37"/>
        <v>7379</v>
      </c>
      <c r="H19" s="9">
        <f t="shared" si="38"/>
        <v>6149</v>
      </c>
      <c r="I19" s="4" t="e">
        <f>#REF!</f>
        <v>#REF!</v>
      </c>
      <c r="J19" s="4">
        <f t="shared" si="39"/>
        <v>0</v>
      </c>
      <c r="O19">
        <v>0</v>
      </c>
      <c r="P19">
        <f t="shared" si="40"/>
        <v>0</v>
      </c>
      <c r="Q19">
        <v>847</v>
      </c>
      <c r="R19" s="2">
        <v>7500000</v>
      </c>
    </row>
    <row r="20" spans="1:24" x14ac:dyDescent="0.25">
      <c r="A20" s="4">
        <f t="shared" si="32"/>
        <v>0</v>
      </c>
      <c r="B20" s="4">
        <f t="shared" si="33"/>
        <v>470</v>
      </c>
      <c r="C20" s="4">
        <f t="shared" si="41"/>
        <v>564</v>
      </c>
      <c r="D20" s="4">
        <f t="shared" si="34"/>
        <v>676.8</v>
      </c>
      <c r="E20" s="5">
        <f t="shared" si="35"/>
        <v>3800000</v>
      </c>
      <c r="F20" s="9">
        <f t="shared" si="36"/>
        <v>8085</v>
      </c>
      <c r="G20" s="9">
        <f t="shared" si="37"/>
        <v>6738</v>
      </c>
      <c r="H20" s="9">
        <f t="shared" si="38"/>
        <v>5615</v>
      </c>
      <c r="I20" s="4" t="e">
        <f>#REF!</f>
        <v>#REF!</v>
      </c>
      <c r="J20" s="4">
        <f t="shared" si="39"/>
        <v>0</v>
      </c>
      <c r="O20">
        <v>0</v>
      </c>
      <c r="P20">
        <f t="shared" si="40"/>
        <v>0</v>
      </c>
      <c r="Q20">
        <v>470</v>
      </c>
      <c r="R20" s="2">
        <v>3800000</v>
      </c>
    </row>
    <row r="21" spans="1:24" s="47" customFormat="1" x14ac:dyDescent="0.25">
      <c r="A21" s="45">
        <f t="shared" si="32"/>
        <v>0</v>
      </c>
      <c r="B21" s="45">
        <f t="shared" si="33"/>
        <v>458</v>
      </c>
      <c r="C21" s="45">
        <f t="shared" si="41"/>
        <v>549.6</v>
      </c>
      <c r="D21" s="45">
        <f t="shared" si="34"/>
        <v>659.52</v>
      </c>
      <c r="E21" s="46">
        <f t="shared" si="35"/>
        <v>5322000</v>
      </c>
      <c r="F21" s="45">
        <f t="shared" si="36"/>
        <v>11620</v>
      </c>
      <c r="G21" s="45">
        <f t="shared" si="37"/>
        <v>9683</v>
      </c>
      <c r="H21" s="45">
        <f t="shared" si="38"/>
        <v>8070</v>
      </c>
      <c r="I21" s="45" t="e">
        <f>#REF!</f>
        <v>#REF!</v>
      </c>
      <c r="J21" s="45">
        <f t="shared" si="39"/>
        <v>0</v>
      </c>
      <c r="O21" s="47">
        <v>0</v>
      </c>
      <c r="P21" s="47">
        <f t="shared" si="40"/>
        <v>0</v>
      </c>
      <c r="Q21" s="47">
        <v>458</v>
      </c>
      <c r="R21" s="48">
        <v>5322000</v>
      </c>
    </row>
    <row r="22" spans="1:24" x14ac:dyDescent="0.25">
      <c r="A22" s="4">
        <f t="shared" ref="A22:A24" si="42">N22</f>
        <v>0</v>
      </c>
      <c r="B22" s="4">
        <f t="shared" ref="B22:B24" si="43">Q22</f>
        <v>411</v>
      </c>
      <c r="C22" s="4">
        <f t="shared" ref="C22:C24" si="44">B22*1.2</f>
        <v>493.2</v>
      </c>
      <c r="D22" s="4">
        <f t="shared" ref="D22:D24" si="45">C22*1.2</f>
        <v>591.83999999999992</v>
      </c>
      <c r="E22" s="5">
        <f t="shared" ref="E22:E24" si="46">R22</f>
        <v>3050000</v>
      </c>
      <c r="F22" s="9">
        <f t="shared" ref="F22:F24" si="47">ROUND((E22/B22),0)</f>
        <v>7421</v>
      </c>
      <c r="G22" s="9">
        <f t="shared" ref="G22:G24" si="48">ROUND((E22/C22),0)</f>
        <v>6184</v>
      </c>
      <c r="H22" s="9">
        <f t="shared" ref="H22:H24" si="49">ROUND((E22/D22),0)</f>
        <v>5153</v>
      </c>
      <c r="I22" s="4" t="e">
        <f>#REF!</f>
        <v>#REF!</v>
      </c>
      <c r="J22" s="4">
        <f t="shared" ref="J22:J24" si="50">S22</f>
        <v>0</v>
      </c>
      <c r="O22">
        <v>0</v>
      </c>
      <c r="P22">
        <f t="shared" ref="P22:P24" si="51">O22/1.2</f>
        <v>0</v>
      </c>
      <c r="Q22">
        <v>411</v>
      </c>
      <c r="R22" s="2">
        <v>3050000</v>
      </c>
    </row>
    <row r="23" spans="1:24" x14ac:dyDescent="0.25">
      <c r="A23" s="4">
        <f t="shared" si="42"/>
        <v>0</v>
      </c>
      <c r="B23" s="4">
        <f t="shared" si="43"/>
        <v>410</v>
      </c>
      <c r="C23" s="4">
        <f t="shared" si="44"/>
        <v>492</v>
      </c>
      <c r="D23" s="4">
        <f t="shared" si="45"/>
        <v>590.4</v>
      </c>
      <c r="E23" s="5">
        <f t="shared" si="46"/>
        <v>3300000</v>
      </c>
      <c r="F23" s="9">
        <f t="shared" si="47"/>
        <v>8049</v>
      </c>
      <c r="G23" s="9">
        <f t="shared" si="48"/>
        <v>6707</v>
      </c>
      <c r="H23" s="9">
        <f t="shared" si="49"/>
        <v>5589</v>
      </c>
      <c r="I23" s="4" t="e">
        <f>#REF!</f>
        <v>#REF!</v>
      </c>
      <c r="J23" s="4">
        <f t="shared" si="50"/>
        <v>0</v>
      </c>
      <c r="O23">
        <v>0</v>
      </c>
      <c r="P23">
        <f t="shared" si="51"/>
        <v>0</v>
      </c>
      <c r="Q23">
        <v>410</v>
      </c>
      <c r="R23" s="2">
        <v>3300000</v>
      </c>
    </row>
    <row r="24" spans="1:24" s="47" customFormat="1" x14ac:dyDescent="0.25">
      <c r="A24" s="45">
        <f t="shared" si="42"/>
        <v>0</v>
      </c>
      <c r="B24" s="45">
        <f t="shared" si="43"/>
        <v>722</v>
      </c>
      <c r="C24" s="45">
        <f t="shared" si="44"/>
        <v>866.4</v>
      </c>
      <c r="D24" s="45">
        <f t="shared" si="45"/>
        <v>1039.6799999999998</v>
      </c>
      <c r="E24" s="46">
        <f t="shared" si="46"/>
        <v>7211000</v>
      </c>
      <c r="F24" s="45">
        <f t="shared" si="47"/>
        <v>9988</v>
      </c>
      <c r="G24" s="45">
        <f t="shared" si="48"/>
        <v>8323</v>
      </c>
      <c r="H24" s="45">
        <f t="shared" si="49"/>
        <v>6936</v>
      </c>
      <c r="I24" s="45" t="e">
        <f>#REF!</f>
        <v>#REF!</v>
      </c>
      <c r="J24" s="45">
        <f t="shared" si="50"/>
        <v>0</v>
      </c>
      <c r="O24" s="47">
        <v>0</v>
      </c>
      <c r="P24" s="47">
        <f t="shared" si="51"/>
        <v>0</v>
      </c>
      <c r="Q24" s="47">
        <v>722</v>
      </c>
      <c r="R24" s="48">
        <v>7211000</v>
      </c>
    </row>
    <row r="25" spans="1:24" x14ac:dyDescent="0.25">
      <c r="A25" s="4">
        <f t="shared" si="32"/>
        <v>0</v>
      </c>
      <c r="B25" s="4">
        <f t="shared" si="33"/>
        <v>387</v>
      </c>
      <c r="C25" s="4">
        <f t="shared" si="41"/>
        <v>464.4</v>
      </c>
      <c r="D25" s="4">
        <f t="shared" si="34"/>
        <v>557.28</v>
      </c>
      <c r="E25" s="5">
        <f t="shared" si="35"/>
        <v>6795000</v>
      </c>
      <c r="F25" s="9">
        <f t="shared" si="36"/>
        <v>17558</v>
      </c>
      <c r="G25" s="9">
        <f t="shared" si="37"/>
        <v>14632</v>
      </c>
      <c r="H25" s="9">
        <f t="shared" si="38"/>
        <v>12193</v>
      </c>
      <c r="I25" s="4" t="e">
        <f>#REF!</f>
        <v>#REF!</v>
      </c>
      <c r="J25" s="4">
        <f t="shared" si="39"/>
        <v>0</v>
      </c>
      <c r="O25">
        <v>0</v>
      </c>
      <c r="P25">
        <f t="shared" si="40"/>
        <v>0</v>
      </c>
      <c r="Q25">
        <v>387</v>
      </c>
      <c r="R25" s="2">
        <v>6795000</v>
      </c>
    </row>
    <row r="26" spans="1:24" x14ac:dyDescent="0.25">
      <c r="A26" s="4">
        <f t="shared" si="32"/>
        <v>0</v>
      </c>
      <c r="B26" s="4">
        <f t="shared" si="33"/>
        <v>870</v>
      </c>
      <c r="C26" s="4">
        <f t="shared" si="41"/>
        <v>1044</v>
      </c>
      <c r="D26" s="4">
        <f t="shared" si="34"/>
        <v>1252.8</v>
      </c>
      <c r="E26" s="5">
        <f t="shared" si="35"/>
        <v>7900000</v>
      </c>
      <c r="F26" s="9">
        <f t="shared" si="36"/>
        <v>9080</v>
      </c>
      <c r="G26" s="9">
        <f t="shared" si="37"/>
        <v>7567</v>
      </c>
      <c r="H26" s="9">
        <f t="shared" si="38"/>
        <v>6306</v>
      </c>
      <c r="I26" s="4" t="e">
        <f>#REF!</f>
        <v>#REF!</v>
      </c>
      <c r="J26" s="4">
        <f t="shared" si="39"/>
        <v>0</v>
      </c>
      <c r="O26">
        <v>0</v>
      </c>
      <c r="P26">
        <f t="shared" si="40"/>
        <v>0</v>
      </c>
      <c r="Q26">
        <v>870</v>
      </c>
      <c r="R26" s="2">
        <v>7900000</v>
      </c>
    </row>
    <row r="27" spans="1:24" x14ac:dyDescent="0.25">
      <c r="A27" s="4">
        <f t="shared" si="32"/>
        <v>0</v>
      </c>
      <c r="B27" s="4">
        <f t="shared" si="33"/>
        <v>580</v>
      </c>
      <c r="C27" s="4">
        <f t="shared" si="41"/>
        <v>696</v>
      </c>
      <c r="D27" s="4">
        <f t="shared" si="34"/>
        <v>835.19999999999993</v>
      </c>
      <c r="E27" s="5">
        <f t="shared" si="35"/>
        <v>6500000</v>
      </c>
      <c r="F27" s="9">
        <f t="shared" si="36"/>
        <v>11207</v>
      </c>
      <c r="G27" s="9">
        <f t="shared" si="37"/>
        <v>9339</v>
      </c>
      <c r="H27" s="9">
        <f t="shared" si="38"/>
        <v>7783</v>
      </c>
      <c r="I27" s="4" t="e">
        <f>#REF!</f>
        <v>#REF!</v>
      </c>
      <c r="J27" s="4">
        <f t="shared" si="39"/>
        <v>0</v>
      </c>
      <c r="O27">
        <v>0</v>
      </c>
      <c r="P27">
        <f t="shared" si="40"/>
        <v>0</v>
      </c>
      <c r="Q27">
        <v>580</v>
      </c>
      <c r="R27" s="2">
        <v>6500000</v>
      </c>
    </row>
    <row r="28" spans="1:24" x14ac:dyDescent="0.25">
      <c r="A28" s="4">
        <f t="shared" si="32"/>
        <v>0</v>
      </c>
      <c r="B28" s="4">
        <f t="shared" si="33"/>
        <v>0</v>
      </c>
      <c r="C28" s="4">
        <f t="shared" si="41"/>
        <v>0</v>
      </c>
      <c r="D28" s="4">
        <f t="shared" si="34"/>
        <v>0</v>
      </c>
      <c r="E28" s="5">
        <f t="shared" si="35"/>
        <v>0</v>
      </c>
      <c r="F28" s="9" t="e">
        <f t="shared" si="36"/>
        <v>#DIV/0!</v>
      </c>
      <c r="G28" s="9" t="e">
        <f t="shared" si="37"/>
        <v>#DIV/0!</v>
      </c>
      <c r="H28" s="9" t="e">
        <f t="shared" si="38"/>
        <v>#DIV/0!</v>
      </c>
      <c r="I28" s="4" t="e">
        <f>#REF!</f>
        <v>#REF!</v>
      </c>
      <c r="J28" s="4">
        <f t="shared" si="39"/>
        <v>0</v>
      </c>
      <c r="O28">
        <v>0</v>
      </c>
      <c r="P28">
        <f t="shared" si="40"/>
        <v>0</v>
      </c>
      <c r="Q28">
        <f t="shared" si="40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9200</v>
      </c>
      <c r="X29" s="20" t="s">
        <v>38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6700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40</v>
      </c>
      <c r="F33" s="7">
        <v>36.380000000000003</v>
      </c>
      <c r="G33">
        <f>F33*10.764</f>
        <v>391.59431999999998</v>
      </c>
      <c r="I33">
        <v>392</v>
      </c>
      <c r="S33" s="10"/>
      <c r="T33" s="10"/>
      <c r="U33" s="17" t="s">
        <v>17</v>
      </c>
      <c r="V33" s="23"/>
      <c r="W33" s="24">
        <f>X33-X34</f>
        <v>-2</v>
      </c>
      <c r="X33" s="25">
        <v>2024</v>
      </c>
    </row>
    <row r="34" spans="5:25" ht="15.75" x14ac:dyDescent="0.25">
      <c r="E34" t="s">
        <v>41</v>
      </c>
      <c r="F34" s="7">
        <v>2.52</v>
      </c>
      <c r="G34">
        <f t="shared" ref="G34:G36" si="52">F34*10.764</f>
        <v>27.12528</v>
      </c>
      <c r="I34">
        <v>27</v>
      </c>
      <c r="S34" s="10"/>
      <c r="T34" s="10"/>
      <c r="U34" s="17" t="s">
        <v>18</v>
      </c>
      <c r="V34" s="23"/>
      <c r="W34" s="24">
        <f>W35-W33</f>
        <v>62</v>
      </c>
      <c r="X34" s="41">
        <v>2026</v>
      </c>
      <c r="Y34" t="s">
        <v>44</v>
      </c>
    </row>
    <row r="35" spans="5:25" ht="15.75" x14ac:dyDescent="0.25">
      <c r="E35" t="s">
        <v>42</v>
      </c>
      <c r="F35" s="7">
        <v>1.1000000000000001</v>
      </c>
      <c r="G35">
        <f t="shared" si="52"/>
        <v>11.840400000000001</v>
      </c>
      <c r="I35">
        <v>12</v>
      </c>
      <c r="S35" s="10"/>
      <c r="T35" s="10"/>
      <c r="U35" s="17" t="s">
        <v>19</v>
      </c>
      <c r="V35" s="23"/>
      <c r="W35" s="24">
        <v>60</v>
      </c>
      <c r="X35" s="24"/>
    </row>
    <row r="36" spans="5:25" ht="39" customHeight="1" x14ac:dyDescent="0.25">
      <c r="E36" t="s">
        <v>43</v>
      </c>
      <c r="F36" s="7">
        <v>3.32</v>
      </c>
      <c r="G36">
        <f t="shared" si="52"/>
        <v>35.736479999999993</v>
      </c>
      <c r="I36">
        <v>36</v>
      </c>
      <c r="P36" s="43" t="s">
        <v>39</v>
      </c>
      <c r="Q36" s="43"/>
      <c r="R36" s="43"/>
      <c r="S36" s="43"/>
      <c r="T36" s="44"/>
      <c r="U36" s="21" t="s">
        <v>20</v>
      </c>
      <c r="V36" s="23"/>
      <c r="W36" s="24">
        <f>90*W33/W35</f>
        <v>-3</v>
      </c>
      <c r="X36" s="24"/>
    </row>
    <row r="37" spans="5:25" ht="15.75" x14ac:dyDescent="0.25">
      <c r="G37">
        <f>SUM(G33:G36)</f>
        <v>466.29647999999992</v>
      </c>
      <c r="I37">
        <f>SUM(I33:I36)</f>
        <v>467</v>
      </c>
      <c r="U37" s="17"/>
      <c r="V37" s="26"/>
      <c r="W37" s="27">
        <v>0</v>
      </c>
      <c r="X37" s="27"/>
    </row>
    <row r="38" spans="5:25" ht="15.75" x14ac:dyDescent="0.25">
      <c r="P38" s="14" t="s">
        <v>30</v>
      </c>
      <c r="Q38" s="14" t="s">
        <v>31</v>
      </c>
      <c r="R38" s="14" t="s">
        <v>32</v>
      </c>
      <c r="S38" s="14" t="s">
        <v>33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33</v>
      </c>
      <c r="S40" s="16">
        <f>SUM(S39:S39)</f>
        <v>0</v>
      </c>
      <c r="U40" s="17" t="s">
        <v>15</v>
      </c>
      <c r="V40" s="18"/>
      <c r="W40" s="19">
        <f>W31</f>
        <v>6700</v>
      </c>
      <c r="X40" s="22"/>
    </row>
    <row r="41" spans="5:25" ht="15.75" x14ac:dyDescent="0.25">
      <c r="R41" s="6" t="s">
        <v>24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34</v>
      </c>
      <c r="S42" s="16">
        <f>S40*80%</f>
        <v>0</v>
      </c>
      <c r="U42" s="28" t="s">
        <v>23</v>
      </c>
      <c r="V42" s="29"/>
      <c r="W42" s="20">
        <f>W40+W39</f>
        <v>9200</v>
      </c>
      <c r="X42" s="22"/>
    </row>
    <row r="43" spans="5:25" ht="15.75" x14ac:dyDescent="0.25">
      <c r="S43" s="10"/>
      <c r="T43" s="10"/>
      <c r="U43" s="23"/>
      <c r="V43" s="23"/>
      <c r="W43" s="24"/>
      <c r="X43" s="25"/>
    </row>
    <row r="44" spans="5:25" ht="15.75" x14ac:dyDescent="0.25">
      <c r="S44" s="10"/>
      <c r="T44" s="10"/>
      <c r="U44" s="28" t="s">
        <v>37</v>
      </c>
      <c r="V44" s="30"/>
      <c r="W44" s="25">
        <v>467</v>
      </c>
      <c r="X44" s="24"/>
    </row>
    <row r="45" spans="5:25" ht="15.75" x14ac:dyDescent="0.25">
      <c r="P45" s="13" t="s">
        <v>29</v>
      </c>
      <c r="S45" s="10"/>
      <c r="T45" s="11"/>
      <c r="U45" s="17" t="s">
        <v>45</v>
      </c>
      <c r="V45" s="31"/>
      <c r="W45" s="32">
        <f>W42*W44+X46</f>
        <v>4296400</v>
      </c>
      <c r="X45" s="33"/>
      <c r="Y45" s="15">
        <f>W45*0.8</f>
        <v>3437120</v>
      </c>
    </row>
    <row r="46" spans="5:25" ht="15.75" x14ac:dyDescent="0.25">
      <c r="S46" s="11"/>
      <c r="T46" s="10"/>
      <c r="U46" s="17" t="s">
        <v>24</v>
      </c>
      <c r="V46" s="23"/>
      <c r="W46" s="34">
        <f>W45*0.98</f>
        <v>4210472</v>
      </c>
      <c r="X46" s="35"/>
    </row>
    <row r="47" spans="5:25" ht="15.75" x14ac:dyDescent="0.25">
      <c r="S47" s="10"/>
      <c r="T47" s="10"/>
      <c r="U47" s="17" t="s">
        <v>25</v>
      </c>
      <c r="V47" s="23"/>
      <c r="W47" s="34">
        <f>W45*0.8</f>
        <v>3437120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26</v>
      </c>
      <c r="V49" s="38"/>
      <c r="W49" s="39">
        <f>W30*W44</f>
        <v>1167500</v>
      </c>
      <c r="X49" s="39"/>
    </row>
    <row r="50" spans="21:24" ht="15.75" x14ac:dyDescent="0.25">
      <c r="U50" s="17" t="s">
        <v>27</v>
      </c>
      <c r="V50" s="23"/>
      <c r="W50" s="36"/>
      <c r="X50" s="36"/>
    </row>
    <row r="51" spans="21:24" ht="15.75" x14ac:dyDescent="0.25">
      <c r="U51" s="40" t="s">
        <v>28</v>
      </c>
      <c r="V51" s="36"/>
      <c r="W51" s="34">
        <f>W45*0.025/12</f>
        <v>8950.8333333333339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topLeftCell="A10"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Q18" sqref="Q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tabSelected="1" workbookViewId="0">
      <selection activeCell="U15" sqref="U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11:T44"/>
  <sheetViews>
    <sheetView zoomScaleNormal="100" workbookViewId="0">
      <selection activeCell="T16" sqref="T16"/>
    </sheetView>
  </sheetViews>
  <sheetFormatPr defaultRowHeight="15" x14ac:dyDescent="0.25"/>
  <sheetData>
    <row r="11" spans="19:20" x14ac:dyDescent="0.25">
      <c r="S11">
        <v>38.68</v>
      </c>
    </row>
    <row r="12" spans="19:20" x14ac:dyDescent="0.25">
      <c r="S12">
        <v>2.52</v>
      </c>
    </row>
    <row r="13" spans="19:20" x14ac:dyDescent="0.25">
      <c r="S13">
        <v>1.1000000000000001</v>
      </c>
    </row>
    <row r="14" spans="19:20" x14ac:dyDescent="0.25">
      <c r="S14">
        <v>3.32</v>
      </c>
    </row>
    <row r="15" spans="19:20" x14ac:dyDescent="0.25">
      <c r="S15">
        <f>SUM(S11:S14)</f>
        <v>45.620000000000005</v>
      </c>
      <c r="T15">
        <f>S15*10.764</f>
        <v>491.05368000000004</v>
      </c>
    </row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P14" sqref="P14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T11:U19"/>
  <sheetViews>
    <sheetView zoomScaleNormal="100" workbookViewId="0">
      <selection activeCell="U15" sqref="U15"/>
    </sheetView>
  </sheetViews>
  <sheetFormatPr defaultRowHeight="15" x14ac:dyDescent="0.25"/>
  <sheetData>
    <row r="11" spans="20:21" x14ac:dyDescent="0.25">
      <c r="T11">
        <v>35.9</v>
      </c>
    </row>
    <row r="12" spans="20:21" x14ac:dyDescent="0.25">
      <c r="T12">
        <v>3.88</v>
      </c>
    </row>
    <row r="13" spans="20:21" x14ac:dyDescent="0.25">
      <c r="T13">
        <v>1.24</v>
      </c>
    </row>
    <row r="14" spans="20:21" x14ac:dyDescent="0.25">
      <c r="T14">
        <f>SUM(T10:T13)</f>
        <v>41.02</v>
      </c>
      <c r="U14">
        <f>T14*10.764</f>
        <v>441.53928000000002</v>
      </c>
    </row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R17:R21"/>
  <sheetViews>
    <sheetView topLeftCell="A7" zoomScaleNormal="100" workbookViewId="0">
      <selection activeCell="S21" sqref="S21"/>
    </sheetView>
  </sheetViews>
  <sheetFormatPr defaultRowHeight="15" x14ac:dyDescent="0.25"/>
  <sheetData>
    <row r="17" spans="18:18" x14ac:dyDescent="0.25">
      <c r="R17">
        <v>36.380000000000003</v>
      </c>
    </row>
    <row r="18" spans="18:18" x14ac:dyDescent="0.25">
      <c r="R18">
        <v>2.52</v>
      </c>
    </row>
    <row r="19" spans="18:18" x14ac:dyDescent="0.25">
      <c r="R19">
        <v>1.1000000000000001</v>
      </c>
    </row>
    <row r="20" spans="18:18" x14ac:dyDescent="0.25">
      <c r="R20">
        <v>3.32</v>
      </c>
    </row>
    <row r="21" spans="18:18" x14ac:dyDescent="0.25">
      <c r="R21">
        <f>SUM(R17:R20)</f>
        <v>43.320000000000007</v>
      </c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Y18" sqref="Y1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U16" sqref="U16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2024-11-14T11:41:29Z</dcterms:modified>
</cp:coreProperties>
</file>