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A474D7CF-BC1E-4152-83FB-01D13DEEAD89}" xr6:coauthVersionLast="47" xr6:coauthVersionMax="47" xr10:uidLastSave="{00000000-0000-0000-0000-000000000000}"/>
  <bookViews>
    <workbookView xWindow="1470" yWindow="1425" windowWidth="14025" windowHeight="15465" xr2:uid="{00000000-000D-0000-FFFF-FFFF00000000}"/>
  </bookViews>
  <sheets>
    <sheet name="Summary" sheetId="10" r:id="rId1"/>
    <sheet name="Summary Sheet" sheetId="15" r:id="rId2"/>
    <sheet name="Land &amp; Rent" sheetId="9" r:id="rId3"/>
    <sheet name="construction" sheetId="14" r:id="rId4"/>
    <sheet name=" construction material" sheetId="1" r:id="rId5"/>
    <sheet name="RMC" sheetId="12" r:id="rId6"/>
    <sheet name="Professional" sheetId="2" r:id="rId7"/>
    <sheet name="Admin" sheetId="3" r:id="rId8"/>
    <sheet name="Marketing" sheetId="4" r:id="rId9"/>
    <sheet name="Interest" sheetId="8" r:id="rId10"/>
    <sheet name="MCGM" sheetId="16" r:id="rId11"/>
    <sheet name="Sheet1" sheetId="17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0" l="1"/>
  <c r="C3" i="15"/>
  <c r="C16" i="8"/>
  <c r="C17" i="8" s="1"/>
  <c r="E17" i="8"/>
  <c r="F17" i="8"/>
  <c r="F16" i="8"/>
  <c r="E15" i="8"/>
  <c r="F15" i="8" s="1"/>
  <c r="J2" i="10"/>
  <c r="C15" i="8"/>
  <c r="D15" i="8" s="1"/>
  <c r="N2" i="10"/>
  <c r="N29" i="14"/>
  <c r="C14" i="8"/>
  <c r="E14" i="8" s="1"/>
  <c r="F14" i="8" s="1"/>
  <c r="C13" i="8"/>
  <c r="D13" i="8" s="1"/>
  <c r="G16" i="8" l="1"/>
  <c r="G17" i="8" s="1"/>
  <c r="D16" i="8"/>
  <c r="D17" i="8" s="1"/>
  <c r="G15" i="8"/>
  <c r="G14" i="8"/>
  <c r="E13" i="8"/>
  <c r="F13" i="8" s="1"/>
  <c r="G13" i="8"/>
  <c r="D14" i="8"/>
  <c r="M32" i="14"/>
  <c r="M33" i="14" s="1"/>
  <c r="O34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J3" i="14"/>
  <c r="B13" i="10"/>
  <c r="B14" i="10"/>
  <c r="B15" i="10"/>
  <c r="B17" i="10"/>
  <c r="B12" i="10"/>
  <c r="F351" i="12" l="1"/>
  <c r="F6" i="10" l="1"/>
  <c r="B16" i="10" s="1"/>
  <c r="F8" i="10" l="1"/>
  <c r="C12" i="8"/>
  <c r="K27" i="14"/>
  <c r="K26" i="14"/>
  <c r="E12" i="8" l="1"/>
  <c r="F12" i="8" s="1"/>
  <c r="D12" i="8"/>
  <c r="K24" i="14"/>
  <c r="K25" i="14"/>
  <c r="C11" i="8"/>
  <c r="G11" i="8" l="1"/>
  <c r="G12" i="8"/>
  <c r="D11" i="8"/>
  <c r="E11" i="8"/>
  <c r="F11" i="8" s="1"/>
  <c r="E1464" i="1"/>
  <c r="E1465" i="1" s="1"/>
  <c r="K22" i="14"/>
  <c r="K23" i="14"/>
  <c r="E239" i="2"/>
  <c r="C10" i="8"/>
  <c r="E10" i="8" l="1"/>
  <c r="F10" i="8" s="1"/>
  <c r="D10" i="8"/>
  <c r="G10" i="8" l="1"/>
  <c r="F6" i="15"/>
  <c r="F5" i="15"/>
  <c r="H5" i="10" s="1"/>
  <c r="F7" i="15"/>
  <c r="M5" i="10"/>
  <c r="K21" i="14"/>
  <c r="C9" i="8"/>
  <c r="F9" i="15"/>
  <c r="F2" i="15"/>
  <c r="F4" i="15"/>
  <c r="H4" i="10" s="1"/>
  <c r="F8" i="15"/>
  <c r="F3" i="15"/>
  <c r="H3" i="10" s="1"/>
  <c r="K18" i="14"/>
  <c r="K19" i="14"/>
  <c r="K20" i="14"/>
  <c r="D9" i="8" l="1"/>
  <c r="E9" i="8"/>
  <c r="F9" i="8" s="1"/>
  <c r="H6" i="10"/>
  <c r="C26" i="10" s="1"/>
  <c r="C23" i="10"/>
  <c r="C24" i="10"/>
  <c r="C25" i="10"/>
  <c r="C22" i="10"/>
  <c r="C8" i="8"/>
  <c r="G9" i="8" l="1"/>
  <c r="D8" i="8"/>
  <c r="E8" i="8"/>
  <c r="F8" i="8" s="1"/>
  <c r="K4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G8" i="8" l="1"/>
  <c r="C7" i="8"/>
  <c r="C3" i="14"/>
  <c r="E7" i="8" l="1"/>
  <c r="F7" i="8" s="1"/>
  <c r="D7" i="8"/>
  <c r="C6" i="8"/>
  <c r="E10" i="15"/>
  <c r="F10" i="15"/>
  <c r="J8" i="10"/>
  <c r="D7" i="17"/>
  <c r="D6" i="17"/>
  <c r="D3" i="17"/>
  <c r="D4" i="17"/>
  <c r="D5" i="17"/>
  <c r="D2" i="17"/>
  <c r="G7" i="8" l="1"/>
  <c r="D6" i="8"/>
  <c r="E6" i="8"/>
  <c r="F6" i="8" s="1"/>
  <c r="C6" i="15"/>
  <c r="G6" i="8" l="1"/>
  <c r="E424" i="3"/>
  <c r="L30" i="14"/>
  <c r="E8" i="10"/>
  <c r="F9" i="10" s="1"/>
  <c r="B18" i="10"/>
  <c r="C5" i="8"/>
  <c r="C4" i="8"/>
  <c r="C3" i="8"/>
  <c r="C2" i="8"/>
  <c r="I2" i="10"/>
  <c r="E2" i="8" l="1"/>
  <c r="D3" i="8"/>
  <c r="E3" i="8"/>
  <c r="F3" i="8" s="1"/>
  <c r="D4" i="8"/>
  <c r="E4" i="8"/>
  <c r="F4" i="8" s="1"/>
  <c r="D5" i="8"/>
  <c r="E5" i="8"/>
  <c r="F5" i="8" s="1"/>
  <c r="L2" i="10"/>
  <c r="I8" i="10"/>
  <c r="M2" i="10"/>
  <c r="D2" i="8"/>
  <c r="B22" i="10"/>
  <c r="C12" i="10"/>
  <c r="K2" i="10"/>
  <c r="G4" i="8" l="1"/>
  <c r="G5" i="8"/>
  <c r="G3" i="8"/>
  <c r="G7" i="10"/>
  <c r="N7" i="10" s="1"/>
  <c r="G2" i="8"/>
  <c r="F2" i="8"/>
  <c r="H7" i="10" l="1"/>
  <c r="C17" i="10"/>
  <c r="B27" i="10"/>
  <c r="L7" i="10"/>
  <c r="K3" i="14"/>
  <c r="D22" i="10"/>
  <c r="M7" i="10"/>
  <c r="M4" i="10"/>
  <c r="M3" i="10"/>
  <c r="E386" i="3"/>
  <c r="E376" i="3"/>
  <c r="E117" i="1"/>
  <c r="E1435" i="1" s="1"/>
  <c r="C8" i="10"/>
  <c r="D6" i="4"/>
  <c r="E367" i="3"/>
  <c r="H8" i="10" l="1"/>
  <c r="K7" i="10"/>
  <c r="C27" i="10"/>
  <c r="C28" i="10" s="1"/>
  <c r="D27" i="10"/>
  <c r="C2" i="14"/>
  <c r="C4" i="14" s="1"/>
  <c r="M6" i="10"/>
  <c r="M8" i="10"/>
  <c r="D3" i="15"/>
  <c r="G3" i="10" s="1"/>
  <c r="L3" i="10" l="1"/>
  <c r="N3" i="10"/>
  <c r="K3" i="10"/>
  <c r="B23" i="10"/>
  <c r="D23" i="10" s="1"/>
  <c r="C13" i="10"/>
  <c r="D12" i="10"/>
  <c r="E12" i="10" l="1"/>
  <c r="E251" i="3"/>
  <c r="E1053" i="3" s="1"/>
  <c r="G9" i="15"/>
  <c r="H9" i="15" s="1"/>
  <c r="G3" i="15"/>
  <c r="H3" i="15" s="1"/>
  <c r="G2" i="15"/>
  <c r="H2" i="15" s="1"/>
  <c r="V12" i="9"/>
  <c r="D9" i="15"/>
  <c r="D2" i="15"/>
  <c r="M3" i="14"/>
  <c r="O3" i="14" s="1"/>
  <c r="G6" i="9"/>
  <c r="D27" i="17"/>
  <c r="D29" i="17" s="1"/>
  <c r="C27" i="17"/>
  <c r="C7" i="15" l="1"/>
  <c r="C4" i="15"/>
  <c r="D6" i="15"/>
  <c r="G6" i="15"/>
  <c r="H6" i="15" s="1"/>
  <c r="K28" i="14"/>
  <c r="M4" i="14"/>
  <c r="M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J28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9" i="14"/>
  <c r="Q30" i="14"/>
  <c r="Q3" i="14"/>
  <c r="P28" i="14"/>
  <c r="Q28" i="14" s="1"/>
  <c r="J32" i="14" l="1"/>
  <c r="O35" i="14"/>
  <c r="O36" i="14" s="1"/>
  <c r="D7" i="15"/>
  <c r="G7" i="15"/>
  <c r="H7" i="15" s="1"/>
  <c r="M28" i="14"/>
  <c r="M30" i="14" s="1"/>
  <c r="J30" i="14"/>
  <c r="O12" i="14"/>
  <c r="O21" i="14"/>
  <c r="O17" i="14"/>
  <c r="O16" i="14"/>
  <c r="O14" i="14"/>
  <c r="O8" i="14"/>
  <c r="O5" i="14"/>
  <c r="O27" i="14"/>
  <c r="O26" i="14"/>
  <c r="O25" i="14"/>
  <c r="O23" i="14"/>
  <c r="O22" i="14"/>
  <c r="O19" i="14"/>
  <c r="O18" i="14"/>
  <c r="O15" i="14"/>
  <c r="O13" i="14"/>
  <c r="O11" i="14"/>
  <c r="O10" i="14"/>
  <c r="O9" i="14"/>
  <c r="O7" i="14"/>
  <c r="O6" i="14"/>
  <c r="E13" i="10"/>
  <c r="E17" i="10"/>
  <c r="D6" i="10"/>
  <c r="O24" i="14" l="1"/>
  <c r="O4" i="14"/>
  <c r="O20" i="14"/>
  <c r="O28" i="14" l="1"/>
  <c r="N33" i="14" s="1"/>
  <c r="K30" i="14"/>
  <c r="O30" i="14" l="1"/>
  <c r="N28" i="14"/>
  <c r="N30" i="14" s="1"/>
  <c r="C132" i="16"/>
  <c r="D8" i="10"/>
  <c r="B8" i="10"/>
  <c r="C129" i="16"/>
  <c r="C131" i="16" s="1"/>
  <c r="C177" i="16" s="1"/>
  <c r="C5" i="15" l="1"/>
  <c r="E4" i="4"/>
  <c r="E26" i="4" s="1"/>
  <c r="C8" i="15" l="1"/>
  <c r="C10" i="15" s="1"/>
  <c r="D5" i="15"/>
  <c r="G5" i="15"/>
  <c r="H5" i="15" s="1"/>
  <c r="D13" i="10"/>
  <c r="E6" i="9"/>
  <c r="J12" i="9"/>
  <c r="T12" i="9" s="1"/>
  <c r="K12" i="9"/>
  <c r="J13" i="9"/>
  <c r="T13" i="9" s="1"/>
  <c r="K13" i="9"/>
  <c r="V13" i="9"/>
  <c r="J14" i="9"/>
  <c r="T14" i="9" s="1"/>
  <c r="K14" i="9"/>
  <c r="V14" i="9"/>
  <c r="J15" i="9"/>
  <c r="T15" i="9" s="1"/>
  <c r="K15" i="9"/>
  <c r="V15" i="9"/>
  <c r="J16" i="9"/>
  <c r="K16" i="9"/>
  <c r="V16" i="9"/>
  <c r="J17" i="9"/>
  <c r="T17" i="9" s="1"/>
  <c r="K17" i="9"/>
  <c r="V17" i="9"/>
  <c r="J18" i="9"/>
  <c r="T18" i="9" s="1"/>
  <c r="K18" i="9"/>
  <c r="V18" i="9"/>
  <c r="J19" i="9"/>
  <c r="T19" i="9" s="1"/>
  <c r="K19" i="9"/>
  <c r="V19" i="9"/>
  <c r="J20" i="9"/>
  <c r="K20" i="9"/>
  <c r="V20" i="9"/>
  <c r="J21" i="9"/>
  <c r="T21" i="9" s="1"/>
  <c r="K21" i="9"/>
  <c r="V21" i="9"/>
  <c r="J22" i="9"/>
  <c r="T22" i="9" s="1"/>
  <c r="K22" i="9"/>
  <c r="V22" i="9"/>
  <c r="J23" i="9"/>
  <c r="T23" i="9" s="1"/>
  <c r="K23" i="9"/>
  <c r="V23" i="9"/>
  <c r="J24" i="9"/>
  <c r="K24" i="9"/>
  <c r="M24" i="9" s="1"/>
  <c r="N24" i="9" s="1"/>
  <c r="V24" i="9"/>
  <c r="J25" i="9"/>
  <c r="T25" i="9" s="1"/>
  <c r="K25" i="9"/>
  <c r="V25" i="9"/>
  <c r="J26" i="9"/>
  <c r="T26" i="9" s="1"/>
  <c r="K26" i="9"/>
  <c r="V26" i="9"/>
  <c r="J27" i="9"/>
  <c r="T27" i="9" s="1"/>
  <c r="K27" i="9"/>
  <c r="M27" i="9" s="1"/>
  <c r="N27" i="9" s="1"/>
  <c r="V27" i="9"/>
  <c r="J28" i="9"/>
  <c r="K28" i="9"/>
  <c r="V28" i="9"/>
  <c r="J29" i="9"/>
  <c r="T29" i="9" s="1"/>
  <c r="K29" i="9"/>
  <c r="V29" i="9"/>
  <c r="J30" i="9"/>
  <c r="T30" i="9" s="1"/>
  <c r="K30" i="9"/>
  <c r="L30" i="9" s="1"/>
  <c r="V30" i="9"/>
  <c r="J31" i="9"/>
  <c r="T31" i="9" s="1"/>
  <c r="K31" i="9"/>
  <c r="V31" i="9"/>
  <c r="J32" i="9"/>
  <c r="K32" i="9"/>
  <c r="V32" i="9"/>
  <c r="J33" i="9"/>
  <c r="T33" i="9" s="1"/>
  <c r="K33" i="9"/>
  <c r="V33" i="9"/>
  <c r="J34" i="9"/>
  <c r="T34" i="9" s="1"/>
  <c r="K34" i="9"/>
  <c r="V34" i="9"/>
  <c r="J35" i="9"/>
  <c r="T35" i="9" s="1"/>
  <c r="K35" i="9"/>
  <c r="V35" i="9"/>
  <c r="J36" i="9"/>
  <c r="K36" i="9"/>
  <c r="V36" i="9"/>
  <c r="J37" i="9"/>
  <c r="T37" i="9" s="1"/>
  <c r="K37" i="9"/>
  <c r="V37" i="9"/>
  <c r="J38" i="9"/>
  <c r="T38" i="9" s="1"/>
  <c r="K38" i="9"/>
  <c r="V38" i="9"/>
  <c r="J39" i="9"/>
  <c r="T39" i="9" s="1"/>
  <c r="K39" i="9"/>
  <c r="V39" i="9"/>
  <c r="J40" i="9"/>
  <c r="K40" i="9"/>
  <c r="V40" i="9"/>
  <c r="J41" i="9"/>
  <c r="T41" i="9" s="1"/>
  <c r="K41" i="9"/>
  <c r="V41" i="9"/>
  <c r="J42" i="9"/>
  <c r="T42" i="9" s="1"/>
  <c r="K42" i="9"/>
  <c r="V42" i="9"/>
  <c r="J43" i="9"/>
  <c r="T43" i="9" s="1"/>
  <c r="K43" i="9"/>
  <c r="L43" i="9" s="1"/>
  <c r="V43" i="9"/>
  <c r="J44" i="9"/>
  <c r="K44" i="9"/>
  <c r="V44" i="9"/>
  <c r="J45" i="9"/>
  <c r="T45" i="9" s="1"/>
  <c r="K45" i="9"/>
  <c r="V45" i="9"/>
  <c r="J46" i="9"/>
  <c r="T46" i="9" s="1"/>
  <c r="K46" i="9"/>
  <c r="V46" i="9"/>
  <c r="J47" i="9"/>
  <c r="T47" i="9" s="1"/>
  <c r="K47" i="9"/>
  <c r="V47" i="9"/>
  <c r="J48" i="9"/>
  <c r="K48" i="9"/>
  <c r="M48" i="9" s="1"/>
  <c r="N48" i="9" s="1"/>
  <c r="V48" i="9"/>
  <c r="J49" i="9"/>
  <c r="T49" i="9" s="1"/>
  <c r="K49" i="9"/>
  <c r="V49" i="9"/>
  <c r="G50" i="9"/>
  <c r="H50" i="9"/>
  <c r="O50" i="9"/>
  <c r="P50" i="9"/>
  <c r="G5" i="10" l="1"/>
  <c r="M47" i="9"/>
  <c r="N47" i="9" s="1"/>
  <c r="U47" i="9"/>
  <c r="L45" i="9"/>
  <c r="U45" i="9"/>
  <c r="X45" i="9" s="1"/>
  <c r="M38" i="9"/>
  <c r="N38" i="9" s="1"/>
  <c r="U38" i="9"/>
  <c r="X38" i="9" s="1"/>
  <c r="L36" i="9"/>
  <c r="U36" i="9"/>
  <c r="X36" i="9" s="1"/>
  <c r="M26" i="9"/>
  <c r="N26" i="9" s="1"/>
  <c r="U26" i="9"/>
  <c r="X26" i="9" s="1"/>
  <c r="X47" i="9"/>
  <c r="L40" i="9"/>
  <c r="U40" i="9"/>
  <c r="L13" i="9"/>
  <c r="U13" i="9"/>
  <c r="X13" i="9" s="1"/>
  <c r="M34" i="9"/>
  <c r="N34" i="9" s="1"/>
  <c r="U34" i="9"/>
  <c r="X34" i="9" s="1"/>
  <c r="L32" i="9"/>
  <c r="U32" i="9"/>
  <c r="X32" i="9" s="1"/>
  <c r="L29" i="9"/>
  <c r="U29" i="9"/>
  <c r="X29" i="9" s="1"/>
  <c r="L24" i="9"/>
  <c r="U24" i="9"/>
  <c r="X24" i="9" s="1"/>
  <c r="M22" i="9"/>
  <c r="N22" i="9" s="1"/>
  <c r="U22" i="9"/>
  <c r="X22" i="9" s="1"/>
  <c r="L20" i="9"/>
  <c r="U20" i="9"/>
  <c r="X20" i="9" s="1"/>
  <c r="M18" i="9"/>
  <c r="N18" i="9" s="1"/>
  <c r="U18" i="9"/>
  <c r="X18" i="9" s="1"/>
  <c r="L16" i="9"/>
  <c r="U16" i="9"/>
  <c r="X16" i="9" s="1"/>
  <c r="M12" i="9"/>
  <c r="N12" i="9" s="1"/>
  <c r="U12" i="9"/>
  <c r="L41" i="9"/>
  <c r="U41" i="9"/>
  <c r="X41" i="9" s="1"/>
  <c r="M14" i="9"/>
  <c r="N14" i="9" s="1"/>
  <c r="U14" i="9"/>
  <c r="X14" i="9" s="1"/>
  <c r="M42" i="9"/>
  <c r="N42" i="9" s="1"/>
  <c r="U42" i="9"/>
  <c r="X42" i="9" s="1"/>
  <c r="L48" i="9"/>
  <c r="Q48" i="9" s="1"/>
  <c r="U48" i="9"/>
  <c r="X48" i="9" s="1"/>
  <c r="M46" i="9"/>
  <c r="N46" i="9" s="1"/>
  <c r="U46" i="9"/>
  <c r="X46" i="9" s="1"/>
  <c r="L44" i="9"/>
  <c r="U44" i="9"/>
  <c r="X44" i="9" s="1"/>
  <c r="L39" i="9"/>
  <c r="U39" i="9"/>
  <c r="X39" i="9" s="1"/>
  <c r="L37" i="9"/>
  <c r="U37" i="9"/>
  <c r="X37" i="9" s="1"/>
  <c r="L27" i="9"/>
  <c r="Q27" i="9" s="1"/>
  <c r="U27" i="9"/>
  <c r="X27" i="9" s="1"/>
  <c r="L25" i="9"/>
  <c r="U25" i="9"/>
  <c r="X25" i="9" s="1"/>
  <c r="D8" i="15"/>
  <c r="G8" i="15"/>
  <c r="H8" i="15" s="1"/>
  <c r="M43" i="9"/>
  <c r="N43" i="9" s="1"/>
  <c r="Q43" i="9" s="1"/>
  <c r="U43" i="9"/>
  <c r="X43" i="9" s="1"/>
  <c r="L49" i="9"/>
  <c r="U49" i="9"/>
  <c r="X49" i="9" s="1"/>
  <c r="L35" i="9"/>
  <c r="U35" i="9"/>
  <c r="X35" i="9" s="1"/>
  <c r="L33" i="9"/>
  <c r="U33" i="9"/>
  <c r="X33" i="9" s="1"/>
  <c r="L31" i="9"/>
  <c r="U31" i="9"/>
  <c r="X31" i="9" s="1"/>
  <c r="M30" i="9"/>
  <c r="N30" i="9" s="1"/>
  <c r="Q30" i="9" s="1"/>
  <c r="U30" i="9"/>
  <c r="X30" i="9" s="1"/>
  <c r="L28" i="9"/>
  <c r="U28" i="9"/>
  <c r="X28" i="9" s="1"/>
  <c r="L23" i="9"/>
  <c r="U23" i="9"/>
  <c r="X23" i="9" s="1"/>
  <c r="L21" i="9"/>
  <c r="U21" i="9"/>
  <c r="X21" i="9" s="1"/>
  <c r="L19" i="9"/>
  <c r="U19" i="9"/>
  <c r="X19" i="9" s="1"/>
  <c r="L17" i="9"/>
  <c r="U17" i="9"/>
  <c r="X17" i="9" s="1"/>
  <c r="M15" i="9"/>
  <c r="N15" i="9" s="1"/>
  <c r="U15" i="9"/>
  <c r="X15" i="9" s="1"/>
  <c r="L47" i="9"/>
  <c r="M39" i="9"/>
  <c r="N39" i="9" s="1"/>
  <c r="M35" i="9"/>
  <c r="N35" i="9" s="1"/>
  <c r="Q35" i="9" s="1"/>
  <c r="M31" i="9"/>
  <c r="N31" i="9" s="1"/>
  <c r="L26" i="9"/>
  <c r="M28" i="9"/>
  <c r="N28" i="9" s="1"/>
  <c r="L22" i="9"/>
  <c r="M20" i="9"/>
  <c r="N20" i="9" s="1"/>
  <c r="L18" i="9"/>
  <c r="M16" i="9"/>
  <c r="N16" i="9" s="1"/>
  <c r="L15" i="9"/>
  <c r="V50" i="9"/>
  <c r="V51" i="9" s="1"/>
  <c r="D17" i="10"/>
  <c r="L46" i="9"/>
  <c r="M44" i="9"/>
  <c r="N44" i="9" s="1"/>
  <c r="L42" i="9"/>
  <c r="M40" i="9"/>
  <c r="N40" i="9" s="1"/>
  <c r="M23" i="9"/>
  <c r="N23" i="9" s="1"/>
  <c r="M19" i="9"/>
  <c r="N19" i="9" s="1"/>
  <c r="X40" i="9"/>
  <c r="L38" i="9"/>
  <c r="M36" i="9"/>
  <c r="N36" i="9" s="1"/>
  <c r="L34" i="9"/>
  <c r="M32" i="9"/>
  <c r="N32" i="9" s="1"/>
  <c r="J50" i="9"/>
  <c r="T48" i="9"/>
  <c r="Q24" i="9"/>
  <c r="L14" i="9"/>
  <c r="M49" i="9"/>
  <c r="N49" i="9" s="1"/>
  <c r="M45" i="9"/>
  <c r="N45" i="9" s="1"/>
  <c r="T44" i="9"/>
  <c r="M41" i="9"/>
  <c r="N41" i="9" s="1"/>
  <c r="T40" i="9"/>
  <c r="M37" i="9"/>
  <c r="N37" i="9" s="1"/>
  <c r="T36" i="9"/>
  <c r="M33" i="9"/>
  <c r="N33" i="9" s="1"/>
  <c r="Q33" i="9" s="1"/>
  <c r="T32" i="9"/>
  <c r="M29" i="9"/>
  <c r="N29" i="9" s="1"/>
  <c r="T28" i="9"/>
  <c r="M25" i="9"/>
  <c r="N25" i="9" s="1"/>
  <c r="T24" i="9"/>
  <c r="M21" i="9"/>
  <c r="N21" i="9" s="1"/>
  <c r="Q21" i="9" s="1"/>
  <c r="T20" i="9"/>
  <c r="M17" i="9"/>
  <c r="N17" i="9" s="1"/>
  <c r="T16" i="9"/>
  <c r="M13" i="9"/>
  <c r="N13" i="9" s="1"/>
  <c r="L12" i="9"/>
  <c r="L5" i="10" l="1"/>
  <c r="N5" i="10"/>
  <c r="Q28" i="9"/>
  <c r="Q38" i="9"/>
  <c r="Q26" i="9"/>
  <c r="Q47" i="9"/>
  <c r="Q16" i="9"/>
  <c r="Q20" i="9"/>
  <c r="T50" i="9"/>
  <c r="Q15" i="9"/>
  <c r="Q19" i="9"/>
  <c r="G6" i="10"/>
  <c r="Q46" i="9"/>
  <c r="Q39" i="9"/>
  <c r="Q32" i="9"/>
  <c r="C15" i="10"/>
  <c r="B25" i="10"/>
  <c r="K5" i="10"/>
  <c r="M9" i="10" s="1"/>
  <c r="Q36" i="9"/>
  <c r="Q29" i="9"/>
  <c r="Q40" i="9"/>
  <c r="Q22" i="9"/>
  <c r="Q44" i="9"/>
  <c r="Q37" i="9"/>
  <c r="Q45" i="9"/>
  <c r="Q31" i="9"/>
  <c r="Q49" i="9"/>
  <c r="Q23" i="9"/>
  <c r="Q17" i="9"/>
  <c r="Q41" i="9"/>
  <c r="G4" i="15"/>
  <c r="D4" i="15"/>
  <c r="Q34" i="9"/>
  <c r="Q18" i="9"/>
  <c r="N50" i="9"/>
  <c r="N51" i="9" s="1"/>
  <c r="Q25" i="9"/>
  <c r="Q14" i="9"/>
  <c r="Q42" i="9"/>
  <c r="X12" i="9"/>
  <c r="X50" i="9" s="1"/>
  <c r="X51" i="9" s="1"/>
  <c r="U50" i="9"/>
  <c r="U51" i="9" s="1"/>
  <c r="T51" i="9"/>
  <c r="Q13" i="9"/>
  <c r="Q12" i="9"/>
  <c r="L50" i="9"/>
  <c r="L6" i="10" l="1"/>
  <c r="N6" i="10"/>
  <c r="G4" i="10"/>
  <c r="D10" i="15"/>
  <c r="B26" i="10"/>
  <c r="D26" i="10" s="1"/>
  <c r="C16" i="10"/>
  <c r="K6" i="10"/>
  <c r="D25" i="10"/>
  <c r="E15" i="10"/>
  <c r="D15" i="10"/>
  <c r="H4" i="15"/>
  <c r="H10" i="15" s="1"/>
  <c r="G10" i="15"/>
  <c r="Q50" i="9"/>
  <c r="G8" i="10" l="1"/>
  <c r="G9" i="10" s="1"/>
  <c r="G11" i="10"/>
  <c r="N4" i="10"/>
  <c r="N8" i="10" s="1"/>
  <c r="C14" i="10"/>
  <c r="E14" i="10" s="1"/>
  <c r="L4" i="10"/>
  <c r="L8" i="10" s="1"/>
  <c r="K4" i="10"/>
  <c r="K8" i="10" s="1"/>
  <c r="B24" i="10"/>
  <c r="D24" i="10" s="1"/>
  <c r="D28" i="10" s="1"/>
  <c r="E16" i="10"/>
  <c r="D16" i="10"/>
  <c r="D14" i="10" l="1"/>
  <c r="B28" i="10"/>
  <c r="C18" i="10"/>
  <c r="D18" i="10" s="1"/>
  <c r="E18" i="10"/>
  <c r="E22" i="10"/>
  <c r="E28" i="10"/>
  <c r="E23" i="10"/>
  <c r="E24" i="10"/>
  <c r="E26" i="10"/>
  <c r="E27" i="10"/>
  <c r="E25" i="10"/>
  <c r="H2" i="8" l="1"/>
</calcChain>
</file>

<file path=xl/sharedStrings.xml><?xml version="1.0" encoding="utf-8"?>
<sst xmlns="http://schemas.openxmlformats.org/spreadsheetml/2006/main" count="9173" uniqueCount="2603">
  <si>
    <t>Ground, 1 &amp; 2</t>
  </si>
  <si>
    <t>19 &amp; 20</t>
  </si>
  <si>
    <t>3rd</t>
  </si>
  <si>
    <t>Not made agreement for PAA</t>
  </si>
  <si>
    <t>Mr. Amit R. Acharekar</t>
  </si>
  <si>
    <t>Janki Niwas</t>
  </si>
  <si>
    <t>1st</t>
  </si>
  <si>
    <t>Agreement for PAA</t>
  </si>
  <si>
    <t>Mr. Shivaji Kondiba More</t>
  </si>
  <si>
    <t>Ground</t>
  </si>
  <si>
    <t>Mrs. Sandhya Mukesh Mohe</t>
  </si>
  <si>
    <t>Mrs. Rinku Amit Acharekar</t>
  </si>
  <si>
    <t>Mrs. Sunanda Ranganath Tapkir</t>
  </si>
  <si>
    <t>Prem Bhuvan</t>
  </si>
  <si>
    <t>Mr. Prafull C. Mehta</t>
  </si>
  <si>
    <t>5A</t>
  </si>
  <si>
    <t>Mrs. Sumrita Sadashiv Ghawre</t>
  </si>
  <si>
    <t>Mr. Bharat C. Mehta</t>
  </si>
  <si>
    <t>Mr. Sudhir C. Mehta</t>
  </si>
  <si>
    <t>Mr. Prasad V. Pednekar</t>
  </si>
  <si>
    <t>Mrs. Sulochana Anant Dhargalka</t>
  </si>
  <si>
    <t>Mr. Shashikant V. Pise</t>
  </si>
  <si>
    <t>Mr. Dilip Sadashiv Ghawre</t>
  </si>
  <si>
    <t>Mr. Nitin Ramchandra Varadkar</t>
  </si>
  <si>
    <t>Mr. Anand Devidas Tanak</t>
  </si>
  <si>
    <t>Mr. Prakash Atmaram Bandekar</t>
  </si>
  <si>
    <t>2nd</t>
  </si>
  <si>
    <t>Mr. Dinesh Amarsh Morbia</t>
  </si>
  <si>
    <t>Mrs. Sharmila Sharadchandra Kulkarni</t>
  </si>
  <si>
    <t>Mrs. Rutali Viraj Prabhudesai</t>
  </si>
  <si>
    <t>Mrs. Pradnya Pradip Joshi</t>
  </si>
  <si>
    <t>Mrs. Pratiksha P. Joshi</t>
  </si>
  <si>
    <t>Mr. Harish Premji Chheda</t>
  </si>
  <si>
    <t>Mrs. Shital Manoj Kudttarkar</t>
  </si>
  <si>
    <t>Mr. Suresh Madhav Dongre</t>
  </si>
  <si>
    <t>Mrs. Indira Vasudev Bhagwat</t>
  </si>
  <si>
    <t>Mr. Neil Arvind Desai</t>
  </si>
  <si>
    <t>Mr. Prakash Mukund Damle</t>
  </si>
  <si>
    <t>Mrs. Neeta Hemchandra Gupte</t>
  </si>
  <si>
    <t>Mrs. Savita Subhash Gawand</t>
  </si>
  <si>
    <t>Mr. Kishanlal S. Sharma</t>
  </si>
  <si>
    <t>Mr. Virendra Ramchandra Karkhar</t>
  </si>
  <si>
    <t>Mr. Jayanta M. More</t>
  </si>
  <si>
    <t>Mr. Dilip Shantaram Samel</t>
  </si>
  <si>
    <t>Mrs. Vaiddehi Yogesh Bhat</t>
  </si>
  <si>
    <t>Mrs. Rajlaxmi D. Gaitonde</t>
  </si>
  <si>
    <t>Mrs. Snehalata Govind Desai</t>
  </si>
  <si>
    <t>10, 11 &amp; 12</t>
  </si>
  <si>
    <t xml:space="preserve"> Agreement for PAA </t>
  </si>
  <si>
    <t>Mr. Keshav Shankar Shete</t>
  </si>
  <si>
    <t>New Flat No. / Shop No.</t>
  </si>
  <si>
    <t xml:space="preserve">New Floor No. </t>
  </si>
  <si>
    <t>Total</t>
  </si>
  <si>
    <t>Hardship Compensation Fund</t>
  </si>
  <si>
    <t>Shifting Charges</t>
  </si>
  <si>
    <t>Half Year Rent for 2020 - 2021</t>
  </si>
  <si>
    <t>Monthly Rent for 2021</t>
  </si>
  <si>
    <t>Yearly Rent for 2020 - 2021</t>
  </si>
  <si>
    <t>Monthly Rent for 2020 -2021</t>
  </si>
  <si>
    <t>Yearly Rent for 2019 -2020</t>
  </si>
  <si>
    <t>New Carpet Area in Sq. Ft.</t>
  </si>
  <si>
    <t>Old Carpet Area in Sq. Ft.</t>
  </si>
  <si>
    <t>Old Flat No. / Shop No.</t>
  </si>
  <si>
    <t xml:space="preserve">Floor No. </t>
  </si>
  <si>
    <t>Document</t>
  </si>
  <si>
    <t>Tenant Name</t>
  </si>
  <si>
    <t>Building Name</t>
  </si>
  <si>
    <t>Sr. No.</t>
  </si>
  <si>
    <t>P</t>
  </si>
  <si>
    <t>O</t>
  </si>
  <si>
    <t>N</t>
  </si>
  <si>
    <t>M</t>
  </si>
  <si>
    <t>L</t>
  </si>
  <si>
    <t>K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</si>
  <si>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</si>
  <si>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</si>
  <si>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</si>
  <si>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</si>
  <si>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</si>
  <si>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</si>
  <si>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</si>
  <si>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</si>
  <si>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</si>
  <si>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</si>
  <si>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>Tenant Compensation Rent</t>
  </si>
  <si>
    <t>Land Cost</t>
  </si>
  <si>
    <t>As per Connveyance Deed</t>
  </si>
  <si>
    <t>Building Name "Janki Niwas", New Survey No. 2A 1433 &amp; 1434, C. S. No.1654 Part, F. P. No. 195, T.P.S. - IV, Mahim Division</t>
  </si>
  <si>
    <t>Building Name "Prem Bhuvan", New Survey No. 2A 1433 &amp; 1434, C. S. No. 1-1654, Mahim Division</t>
  </si>
  <si>
    <t>Cost</t>
  </si>
  <si>
    <t>Description</t>
  </si>
  <si>
    <t>Land Cost Description</t>
  </si>
  <si>
    <t xml:space="preserve">Total </t>
  </si>
  <si>
    <t xml:space="preserve">Total Cost </t>
  </si>
  <si>
    <t xml:space="preserve"> Interest Cost</t>
  </si>
  <si>
    <t>Construction Cost</t>
  </si>
  <si>
    <t>Payment payable to Rehab Tenants Alter Accommodation</t>
  </si>
  <si>
    <t xml:space="preserve">Land Cost </t>
  </si>
  <si>
    <t>Project expenses</t>
  </si>
  <si>
    <t>Particulars</t>
  </si>
  <si>
    <t>Total Area</t>
  </si>
  <si>
    <t>OHT</t>
  </si>
  <si>
    <t>Monthly Rent for July 2019 -June 2020</t>
  </si>
  <si>
    <t>Date</t>
  </si>
  <si>
    <t>Vch Type</t>
  </si>
  <si>
    <t>Vch No.</t>
  </si>
  <si>
    <t>Credit</t>
  </si>
  <si>
    <t>AG Consultants (Planning Architect)</t>
  </si>
  <si>
    <t>Purchase</t>
  </si>
  <si>
    <t>arch-2019-20/06</t>
  </si>
  <si>
    <t>Vijay Sales</t>
  </si>
  <si>
    <t>CGD-S-SI982</t>
  </si>
  <si>
    <t>CGD-S-SI990</t>
  </si>
  <si>
    <t>New Prabhat Plywood</t>
  </si>
  <si>
    <t/>
  </si>
  <si>
    <t>Prabhat Time Mart</t>
  </si>
  <si>
    <t>G. S. Enterprises</t>
  </si>
  <si>
    <t>gs/550/2019-20</t>
  </si>
  <si>
    <t>S.S. Bhat</t>
  </si>
  <si>
    <t>66</t>
  </si>
  <si>
    <t>Vivaa Seating Sysytem</t>
  </si>
  <si>
    <t>B-3706_x000D_</t>
  </si>
  <si>
    <t>MEP Air Conditioing</t>
  </si>
  <si>
    <t>The New India Assurance Co. Ltd.</t>
  </si>
  <si>
    <t>PO71359169</t>
  </si>
  <si>
    <t>Doshi Consultancy</t>
  </si>
  <si>
    <t>94</t>
  </si>
  <si>
    <t>Spine India Technologies</t>
  </si>
  <si>
    <t>CPQ/2019/1013</t>
  </si>
  <si>
    <t>K.K.Enterprises</t>
  </si>
  <si>
    <t>114</t>
  </si>
  <si>
    <t>Shree Vardhaman Electrical &amp; Paint House</t>
  </si>
  <si>
    <t>1524</t>
  </si>
  <si>
    <t>Mahesh Paper Mart</t>
  </si>
  <si>
    <t>2529/19-20</t>
  </si>
  <si>
    <t>Minicom Systems &amp; Services</t>
  </si>
  <si>
    <t>MSS/09/19-20-06</t>
  </si>
  <si>
    <t>Redcoal Communication</t>
  </si>
  <si>
    <t>RCC/MM/01</t>
  </si>
  <si>
    <t>Omkar Enterprises</t>
  </si>
  <si>
    <t>325</t>
  </si>
  <si>
    <t>RCC/MM/02</t>
  </si>
  <si>
    <t>Mahendra Kasbe</t>
  </si>
  <si>
    <t>145</t>
  </si>
  <si>
    <t>Aakar Architects &amp; Consultants</t>
  </si>
  <si>
    <t>BMC/073/2019-20</t>
  </si>
  <si>
    <t>Saaj Decor</t>
  </si>
  <si>
    <t>SJ/070/2019-20</t>
  </si>
  <si>
    <t>13150119P0007700</t>
  </si>
  <si>
    <t>4 A Associates</t>
  </si>
  <si>
    <t>17613</t>
  </si>
  <si>
    <t>Silverpoint Press Pvt Ltd</t>
  </si>
  <si>
    <t>1920019043</t>
  </si>
  <si>
    <t>Yash Enterprises</t>
  </si>
  <si>
    <t>YE/MANGALMURTI/24/2019</t>
  </si>
  <si>
    <t>Kautilya Multicreation Pvt. Ltd.</t>
  </si>
  <si>
    <t>K/M/031/19-20</t>
  </si>
  <si>
    <t>Noble Security &amp; Services</t>
  </si>
  <si>
    <t>010/NSS/NOV/2019-20</t>
  </si>
  <si>
    <t>Shree Siddhi Decorators</t>
  </si>
  <si>
    <t>550/18-19/09</t>
  </si>
  <si>
    <t>Desai Construction</t>
  </si>
  <si>
    <t>DC/DEC/19-20/23</t>
  </si>
  <si>
    <t>arch-2019-20/46</t>
  </si>
  <si>
    <t>013/NSS/DEC/2019-20</t>
  </si>
  <si>
    <t>Sairaj Enterprises</t>
  </si>
  <si>
    <t>053</t>
  </si>
  <si>
    <t>India Iron Mart</t>
  </si>
  <si>
    <t>01733-19-20</t>
  </si>
  <si>
    <t>01736-19-20</t>
  </si>
  <si>
    <t>Theba &amp; Associates Advocates &amp; Solicitors</t>
  </si>
  <si>
    <t>SBI/TIR/MANGALMURTI/009/2020</t>
  </si>
  <si>
    <t>SBI/TIR/MANGALMURTI/010/2020</t>
  </si>
  <si>
    <t>SBI/TIR/MANGALMURTI/008/2020</t>
  </si>
  <si>
    <t>SBI/TIR/MANGALMURTI/007/2020</t>
  </si>
  <si>
    <t>Swastik Infra-Logic(India)Pvt. Ltd</t>
  </si>
  <si>
    <t>PHNX/RI/19002379</t>
  </si>
  <si>
    <t>PHNX/RI/19002391</t>
  </si>
  <si>
    <t>Shailesh Tube Corporation</t>
  </si>
  <si>
    <t>G12232</t>
  </si>
  <si>
    <t>PHNX/RI/19002409</t>
  </si>
  <si>
    <t>DC/JAN/19-20/76</t>
  </si>
  <si>
    <t>PHNX/RI/19002423</t>
  </si>
  <si>
    <t>PHNX/RI/19002441</t>
  </si>
  <si>
    <t>PHNX/RI/19002468</t>
  </si>
  <si>
    <t>DC/JAN/19-20/88</t>
  </si>
  <si>
    <t>PHNX/RI/19002499</t>
  </si>
  <si>
    <t>99 Acres(Info Edge (India) Ltd.)</t>
  </si>
  <si>
    <t>IN09/1920/166792</t>
  </si>
  <si>
    <t>014/NSS/JAN/2020</t>
  </si>
  <si>
    <t>Sundial Designs</t>
  </si>
  <si>
    <t>01928 19-20</t>
  </si>
  <si>
    <t>PHNX/RI/19002701</t>
  </si>
  <si>
    <t>PHNX/RI/19002738</t>
  </si>
  <si>
    <t>PHNX/RI/19002755</t>
  </si>
  <si>
    <t>PHNX/RI/19002779</t>
  </si>
  <si>
    <t>DC/FEB/19-20/59</t>
  </si>
  <si>
    <t>PHNX/RI/19002816</t>
  </si>
  <si>
    <t>Noble Security &amp; Services-Partnership Firm</t>
  </si>
  <si>
    <t>02/NSS/FEB/2020</t>
  </si>
  <si>
    <t>PHNX/RI/19002855</t>
  </si>
  <si>
    <t>PHNX/RI/19003029</t>
  </si>
  <si>
    <t>YE/MANGALMURT/24</t>
  </si>
  <si>
    <t>PHNX/RI/19003048</t>
  </si>
  <si>
    <t>PHNX/RI/19003067</t>
  </si>
  <si>
    <t>PHNX/RI/19003086</t>
  </si>
  <si>
    <t>Indiacrete Ready Mix Private Limited</t>
  </si>
  <si>
    <t>RR/0016523</t>
  </si>
  <si>
    <t>02211-19-20</t>
  </si>
  <si>
    <t>PHNX/RI/19003242</t>
  </si>
  <si>
    <t>G12948</t>
  </si>
  <si>
    <t>02243-19-20</t>
  </si>
  <si>
    <t>DC/MAR/19-20/33</t>
  </si>
  <si>
    <t>PHNX/RI/19003264</t>
  </si>
  <si>
    <t>PHNX/RI/19003293</t>
  </si>
  <si>
    <t xml:space="preserve">PHNX/RI/19003315	</t>
  </si>
  <si>
    <t>PHNX/RI/19003347</t>
  </si>
  <si>
    <t>Encom Infrastructure</t>
  </si>
  <si>
    <t>MMD-2021/02</t>
  </si>
  <si>
    <t>PHNX/RI/2000911</t>
  </si>
  <si>
    <t>PHNX/RI/20000923</t>
  </si>
  <si>
    <t>PHNX/RI/20000932</t>
  </si>
  <si>
    <t>PHNX/RI/20000945</t>
  </si>
  <si>
    <t>PHNX/RI/20000955</t>
  </si>
  <si>
    <t>PHNX/RI/20000977</t>
  </si>
  <si>
    <t>PHNX/RI/20000981</t>
  </si>
  <si>
    <t>PHNX/RI/20000991</t>
  </si>
  <si>
    <t>PHNX/RI/20001009</t>
  </si>
  <si>
    <t>Earth Infraprojects</t>
  </si>
  <si>
    <t>EI/012/20-21</t>
  </si>
  <si>
    <t>PHNX/RI/20001079</t>
  </si>
  <si>
    <t>PHNX/RI/20001091</t>
  </si>
  <si>
    <t>PHNX/RI/20001104</t>
  </si>
  <si>
    <t>PHNX/RI/20001123</t>
  </si>
  <si>
    <t xml:space="preserve">PHNX/RI/20001135	</t>
  </si>
  <si>
    <t>PHNX/RI/20001141</t>
  </si>
  <si>
    <t>PHNX/RI/20001171</t>
  </si>
  <si>
    <t>PHNX/RI/20001193</t>
  </si>
  <si>
    <t>PHNX/RI/20001207</t>
  </si>
  <si>
    <t>PHNX/RI/20001224</t>
  </si>
  <si>
    <t xml:space="preserve">PHNX/RI/20001235	</t>
  </si>
  <si>
    <t xml:space="preserve">PHNX/RI/20001248	</t>
  </si>
  <si>
    <t>PHNX/RI/20001270</t>
  </si>
  <si>
    <t>Builders Association of India</t>
  </si>
  <si>
    <t>MH/OTH-045/20-21</t>
  </si>
  <si>
    <t>MH/RN053/20-21</t>
  </si>
  <si>
    <t>PHNX/RI/20001301</t>
  </si>
  <si>
    <t>EI/017/20-21</t>
  </si>
  <si>
    <t>PHNX/RI/20001316</t>
  </si>
  <si>
    <t>PHNX/RI/20001333</t>
  </si>
  <si>
    <t>PHNX/RI/20001355</t>
  </si>
  <si>
    <t>PHNX/RI/20001381</t>
  </si>
  <si>
    <t>PHNX/RI/20001413</t>
  </si>
  <si>
    <t>PHNX/RI/20001428</t>
  </si>
  <si>
    <t>PHNX/RI/20001445</t>
  </si>
  <si>
    <t>PHNX/RI/20001470</t>
  </si>
  <si>
    <t>PHNX/RI/20001510</t>
  </si>
  <si>
    <t>13150120P0009515</t>
  </si>
  <si>
    <t>13150120P0009518</t>
  </si>
  <si>
    <t>103</t>
  </si>
  <si>
    <t xml:space="preserve">PHNX/RI/20001802	</t>
  </si>
  <si>
    <t>V K Enterprises</t>
  </si>
  <si>
    <t>VK/20-21/206</t>
  </si>
  <si>
    <t>VK/20-21/212</t>
  </si>
  <si>
    <t>Global Lab</t>
  </si>
  <si>
    <t>VST-12217-141964</t>
  </si>
  <si>
    <t>Universal Testing Lab</t>
  </si>
  <si>
    <t>429/2020-2021</t>
  </si>
  <si>
    <t>PHNX/RI/20002155</t>
  </si>
  <si>
    <t>PHNX/RI/20002420</t>
  </si>
  <si>
    <t>PHNX/RI/20002464</t>
  </si>
  <si>
    <t>PHNX/RI/20002483</t>
  </si>
  <si>
    <t>PHNX/RI/20002520</t>
  </si>
  <si>
    <t>Bhatia Construction</t>
  </si>
  <si>
    <t>256</t>
  </si>
  <si>
    <t>EI/30/20-21</t>
  </si>
  <si>
    <t>Classo</t>
  </si>
  <si>
    <t>463</t>
  </si>
  <si>
    <t>Vst-12601-144010</t>
  </si>
  <si>
    <t>PHNX/RI/20002463</t>
  </si>
  <si>
    <t>0992-20-21</t>
  </si>
  <si>
    <t>0994-20-21</t>
  </si>
  <si>
    <t>Swastik Enterprises</t>
  </si>
  <si>
    <t>104/20</t>
  </si>
  <si>
    <t>Sara Enerprises</t>
  </si>
  <si>
    <t>686</t>
  </si>
  <si>
    <t>687</t>
  </si>
  <si>
    <t>Pratima Enterprises</t>
  </si>
  <si>
    <t>147</t>
  </si>
  <si>
    <t>Amount</t>
  </si>
  <si>
    <t>BMC Charges, Tax and Cess (Surti)</t>
  </si>
  <si>
    <t>Journal</t>
  </si>
  <si>
    <t>BMC Receipt No. 375945  lallubhai Premchand &amp; Ishwarlal Premchand, tax-Property, Remark Full paymnet</t>
  </si>
  <si>
    <t>BMC Receipt No. 375943  Lallubhai Premchand &amp; Ishwarlal Premchand, tax- Property, Remark-Full payment</t>
  </si>
  <si>
    <t>BMC Receipt No. 375944  Lallubhai Premchand &amp; Ishwarlal Premchand, tax-Property, Remark-Full Payment</t>
  </si>
  <si>
    <t>BMC Charges - For Janaki Niwas</t>
  </si>
  <si>
    <t>Rec. No. 1003746613 dtd : 11/12/19. Lucrative charges -3250 , Development -7592200 , Fee / Compensation - 2264500, Adm. chg -11022, Bldgs &amp; other const worker cess- 1091178, fee/ compensaion -35100</t>
  </si>
  <si>
    <t>Rec. No.1929HES90936394</t>
  </si>
  <si>
    <t>Rec. No. 1003789291 Roads N Traffic Department. paid towards general civic repairs, contractors security deposit... Pole Shifting BMC Permission ..</t>
  </si>
  <si>
    <t>Rec. No. 2020ACR02608153 (Ramkrishna Pandurang Achrekar)- Property Tax</t>
  </si>
  <si>
    <t>Rec. No. 2020ACR02608155 (H.M Surti  &amp; ORS A 304)-- Property Tax</t>
  </si>
  <si>
    <t>Rec. No. 2020ACR02608169 (Ramkrishna Pandurang Achrekar)- Repair Cess</t>
  </si>
  <si>
    <t>Rec. No. 2020ACR02608164  (H.M Surti  &amp; ORS A 304)-Repair Cess</t>
  </si>
  <si>
    <t>CC Revalidation Fees. Rec. No. 1003965797</t>
  </si>
  <si>
    <t>Scrutiny Fee D.D. Mhada</t>
  </si>
  <si>
    <t>BMC Receipt No. 900190 shri ramkrishna pandurang achrekar , tax-repaircess, ch no - 4889, remark - Part paymnet</t>
  </si>
  <si>
    <t>BMC Receipt No. 900189  shri ramkrishana pandurang achrekar. tax- repaircess,  remark- full payment</t>
  </si>
  <si>
    <t>BMC Receipt No. 900188 shri ramkrishana pandurang achrekar, tax-repaircess, remark- Full payment</t>
  </si>
  <si>
    <t>BMC Receipt No. 900187  shri ramkrishana panduarang achrekar, tax- repaircess, remark - full paymnet</t>
  </si>
  <si>
    <t>B.M.C.</t>
  </si>
  <si>
    <t>BMC Receipt No. 900180  shri ramkrishna pandurang achrekar, tax- property, remark-part paymnet</t>
  </si>
  <si>
    <t>BMC Receipt No. 900181  shri ramkrishna pandurang achrekar , tax- property , Remark-part paymnet</t>
  </si>
  <si>
    <t>BMC Receipt No. 900182 shri ramkrishna pandurang achrekar, tax-property, remark-part paymnet</t>
  </si>
  <si>
    <t>BMC Receipt No. 900183  shri ramkrishna pandurang achrekar, tax-property, remark-part payment</t>
  </si>
  <si>
    <t>BMC Receipt No. 900184  shri ramkrishna pandurang achrekar, tax-Property, remark-part paymnet</t>
  </si>
  <si>
    <t>Electricity Charges</t>
  </si>
  <si>
    <t>Poll Shifting Charges (Estimated)</t>
  </si>
  <si>
    <t>Meter Transfer, Water Cutting Charges</t>
  </si>
  <si>
    <t>422</t>
  </si>
  <si>
    <t>Chandra Air Cool Services</t>
  </si>
  <si>
    <t>Site Expenses</t>
  </si>
  <si>
    <t>415</t>
  </si>
  <si>
    <t>Suman</t>
  </si>
  <si>
    <t>Staff Welfare Expenses</t>
  </si>
  <si>
    <t>Payment</t>
  </si>
  <si>
    <t>Salary Payable</t>
  </si>
  <si>
    <t>Vishal Vasant Panvalkar</t>
  </si>
  <si>
    <t>Security Charges Payable</t>
  </si>
  <si>
    <t>Printing &amp; Stationery Expenses</t>
  </si>
  <si>
    <t>Office Expenses</t>
  </si>
  <si>
    <t>Travelling Expenses</t>
  </si>
  <si>
    <t>Generator Expenses-Atif Khan</t>
  </si>
  <si>
    <t>Site Expenses-J K Sharma</t>
  </si>
  <si>
    <t>Medical Expenses</t>
  </si>
  <si>
    <t>Repairs and Maintenance</t>
  </si>
  <si>
    <t>Site Sanitisation Expenses -Chouhan</t>
  </si>
  <si>
    <t>Transport Expenses- PL</t>
  </si>
  <si>
    <t>Labour Charges</t>
  </si>
  <si>
    <t>Water Charges</t>
  </si>
  <si>
    <t>Telephone Expenses</t>
  </si>
  <si>
    <t>Electrical Expenses</t>
  </si>
  <si>
    <t>Diesel Expenses</t>
  </si>
  <si>
    <t>Photography Expenses</t>
  </si>
  <si>
    <t>Site Cleaning Exp</t>
  </si>
  <si>
    <t>Site Sanitisation Expenses</t>
  </si>
  <si>
    <t>Generator Expenses</t>
  </si>
  <si>
    <t>Salary Expenses</t>
  </si>
  <si>
    <t>Kadam &amp; Company Advocates</t>
  </si>
  <si>
    <t>Decor Trading Co.</t>
  </si>
  <si>
    <t>Javed Enterprises</t>
  </si>
  <si>
    <t>Slash Computers</t>
  </si>
  <si>
    <t>Phal Madhusudhan Rayas</t>
  </si>
  <si>
    <t>Trisha Facility Services</t>
  </si>
  <si>
    <t>Ramkishore Sharma</t>
  </si>
  <si>
    <t>B.N. Desai &amp; Co</t>
  </si>
  <si>
    <t>Rajan &amp; Co</t>
  </si>
  <si>
    <t>Annual Charges</t>
  </si>
  <si>
    <t>Suchita Agrawal</t>
  </si>
  <si>
    <t>Video Shooting Expenses</t>
  </si>
  <si>
    <t>Rupesh Dange (Jai Sai Video)</t>
  </si>
  <si>
    <t>Site Video Shooting Charges</t>
  </si>
  <si>
    <t>MTNL</t>
  </si>
  <si>
    <t>Cubictree Technology</t>
  </si>
  <si>
    <t>Collector President CIT</t>
  </si>
  <si>
    <t>Vastukala Consultant (I) Pvt Ltd</t>
  </si>
  <si>
    <t>Oza Associates</t>
  </si>
  <si>
    <t>Ssp Legal</t>
  </si>
  <si>
    <t>Agrawal Iyer and Associates LLP</t>
  </si>
  <si>
    <t>R.F.Agrawal &amp; Co,</t>
  </si>
  <si>
    <t>A H Brothers</t>
  </si>
  <si>
    <t>Mukhatar Ansari</t>
  </si>
  <si>
    <t>Prathamesh  Waradkar</t>
  </si>
  <si>
    <t>Sainik Nidhi (Donation -Receipt Required)</t>
  </si>
  <si>
    <t>Atharav Tandel</t>
  </si>
  <si>
    <t>Prashant Kamble</t>
  </si>
  <si>
    <t>Tek Systems</t>
  </si>
  <si>
    <t>16-11-2020</t>
  </si>
  <si>
    <t xml:space="preserve">  70,000.00  </t>
  </si>
  <si>
    <t>A H Brothers (JCB)</t>
  </si>
  <si>
    <t>06-03-2020</t>
  </si>
  <si>
    <t>Suchita Agrawal (Government Royalty)</t>
  </si>
  <si>
    <t>RMC</t>
  </si>
  <si>
    <t>Rent Cost</t>
  </si>
  <si>
    <t>Professional Cost</t>
  </si>
  <si>
    <t>Admin Cost</t>
  </si>
  <si>
    <t>Marketing Cost</t>
  </si>
  <si>
    <t>Interest Cost</t>
  </si>
  <si>
    <t>BMC Charges (Property &amp; Repair Cess)</t>
  </si>
  <si>
    <t>Receipt No:-919274 property tax</t>
  </si>
  <si>
    <t>Receipt No:-919273 property tax</t>
  </si>
  <si>
    <t>Receipt No:-919272 property tax</t>
  </si>
  <si>
    <t>Receipt No:-919271 property tax</t>
  </si>
  <si>
    <t>Receipt No:-919270 property tax</t>
  </si>
  <si>
    <t>Receipt No:-919269 property tax</t>
  </si>
  <si>
    <t>Receipt No:-919268 property tax</t>
  </si>
  <si>
    <t>Repair Cess receipt no:-919258</t>
  </si>
  <si>
    <t>Repair Cess receipt no:-919259</t>
  </si>
  <si>
    <t>Repair Cess receipt no:-919260</t>
  </si>
  <si>
    <t>Repair Cess receipt no:-919261</t>
  </si>
  <si>
    <t>Repair Cess receipt no:-919262</t>
  </si>
  <si>
    <t>Repair Cess receipt no:-919263</t>
  </si>
  <si>
    <t>Repair Cess receipt no:-919264</t>
  </si>
  <si>
    <t>Repair Cess receipt no:-919265</t>
  </si>
  <si>
    <t>receipt no:-919267 property tax</t>
  </si>
  <si>
    <t>Repair Cess receipt no:-919252</t>
  </si>
  <si>
    <t>Repair Cess receipt no:-919253</t>
  </si>
  <si>
    <t>Repair Cess receipt no:-919254</t>
  </si>
  <si>
    <t>Repair Cess receipt no:-919255</t>
  </si>
  <si>
    <t>Repair Cess receipt no:-919256</t>
  </si>
  <si>
    <t>Repair Cess receipt no:-919257</t>
  </si>
  <si>
    <t>being paid fees for scrutiny</t>
  </si>
  <si>
    <t>Scrutinee Fees</t>
  </si>
  <si>
    <t>Development Cess</t>
  </si>
  <si>
    <t>Premium Charges - Infra development Fund</t>
  </si>
  <si>
    <t>Amalgamation Charges</t>
  </si>
  <si>
    <t>Urban development</t>
  </si>
  <si>
    <t>MSRDC</t>
  </si>
  <si>
    <t>Rec. No. 100365979. One time insecticide treatment  charges</t>
  </si>
  <si>
    <t>Bill. No. 1820HES00077163 dtd : 23.08.19</t>
  </si>
  <si>
    <t>Bill No. 1920HES00008271 dtd : 24.09.19</t>
  </si>
  <si>
    <t>Rec. No. 4249093 water operation department  for scrutiny fees</t>
  </si>
  <si>
    <t>Rec. No. 2019ACR02500 dtd : 16/10/19...Assessment  Old bill paid for both the buildings</t>
  </si>
  <si>
    <t>Rec. No. 2019ACR02500288  dtd :16/10/19..  assessment old bill paid for both the buildings</t>
  </si>
  <si>
    <t>BMC Charges, Tax and Cess (Janki)</t>
  </si>
  <si>
    <t>Demand Draft - MCGM</t>
  </si>
  <si>
    <t>Being CFO NOC Charges paid to MCGM against demand noted no. : CHE/CFO/18015Plot No.: 188 &amp; 195 , Road/Street Name: D. L. Vaidya Road. , Gut No. : - , CS :_x000D_
1654 &amp; 1/1654 , Division / Village : T.P.S. IV Mahim /18 for</t>
  </si>
  <si>
    <t>Advance to MCGM (Property and Repair Cess)</t>
  </si>
  <si>
    <t>Stamp Duty</t>
  </si>
  <si>
    <t>TOTAL MCGM</t>
  </si>
  <si>
    <t>MCGM Cost &amp; Stamp DUTY</t>
  </si>
  <si>
    <t>Estimated Cost as per Cost Vetting Report</t>
  </si>
  <si>
    <t>Estimated Cost as per Banker</t>
  </si>
  <si>
    <t>Revised Estimated Cost</t>
  </si>
  <si>
    <t>Approval Cost Of Fungible Cost &amp; Development cess premium &amp; Stamp Duty</t>
  </si>
  <si>
    <t>Difference between CA &amp; Bills</t>
  </si>
  <si>
    <t>Stamp Duty &amp; Registration Fees-Alternate Accomodation
Janki Niwas &amp; Prem Bhavan</t>
  </si>
  <si>
    <t>Document Handling Charges-Alternate Accomodation
Janki Niwas &amp; Prem Bhavan</t>
  </si>
  <si>
    <t>Brokerage-Alternate Accomodation
Janki Niwas &amp; Prem Bhavan</t>
  </si>
  <si>
    <t>BMC for Janki Niwas</t>
  </si>
  <si>
    <t>Scrutiny Fees -Mhada</t>
  </si>
  <si>
    <t>Avinash Vishnu Kadam</t>
  </si>
  <si>
    <t>Cost incurred as %age total cost of that Component</t>
  </si>
  <si>
    <t xml:space="preserve">Land clearance, temporary transit accommodation &amp; overhead cost </t>
  </si>
  <si>
    <t>Construction cost of Building</t>
  </si>
  <si>
    <t xml:space="preserve">Premium Cost &amp; BMC / FSI/ GOM Charges/ fees/ security Deposits </t>
  </si>
  <si>
    <t>On- site expenditure for development / Professional / Marketing / Advance for Project/ Administrative Cost/  Fixed Assets</t>
  </si>
  <si>
    <t>Pariculars</t>
  </si>
  <si>
    <t>Floor</t>
  </si>
  <si>
    <t>Full Value after completion</t>
  </si>
  <si>
    <t>Percentage of work completed</t>
  </si>
  <si>
    <r>
      <t xml:space="preserve">Actual Expenditure till date in </t>
    </r>
    <r>
      <rPr>
        <b/>
        <sz val="11"/>
        <color rgb="FF000000"/>
        <rFont val="Rupee Foradian"/>
        <family val="2"/>
      </rPr>
      <t xml:space="preserve">` </t>
    </r>
  </si>
  <si>
    <t>Ground / Stilt Floor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</si>
  <si>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</si>
  <si>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</si>
  <si>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</si>
  <si>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</si>
  <si>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</si>
  <si>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</si>
  <si>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</si>
  <si>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</si>
  <si>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</si>
  <si>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</si>
  <si>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</si>
  <si>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</si>
  <si>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</si>
  <si>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</si>
  <si>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</si>
  <si>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</si>
  <si>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</si>
  <si>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</si>
  <si>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</si>
  <si>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>20th Floor</t>
  </si>
  <si>
    <t>21st Floor</t>
  </si>
  <si>
    <t>Total as per pervious report</t>
  </si>
  <si>
    <t>NET</t>
  </si>
  <si>
    <t>LMR</t>
  </si>
  <si>
    <t xml:space="preserve">Terrace Area </t>
  </si>
  <si>
    <t>Construction area as per plan (Sq. ft.)</t>
  </si>
  <si>
    <t>Completed area (Sq. ft.)</t>
  </si>
  <si>
    <t xml:space="preserve">Rate per Sq. ft </t>
  </si>
  <si>
    <t xml:space="preserve">Revised Estimated Cost (in Cr.) </t>
  </si>
  <si>
    <t>TOTAL AREA in Sq. ft.</t>
  </si>
  <si>
    <t>Area in Sq. M.</t>
  </si>
  <si>
    <t>31.08.2009</t>
  </si>
  <si>
    <t>29.11.2010</t>
  </si>
  <si>
    <t>PHNX/RI/20002711</t>
  </si>
  <si>
    <t>PHNX/RI/20002815</t>
  </si>
  <si>
    <t>PHNX/RI/20002895</t>
  </si>
  <si>
    <t>PHNX/RI/20002982</t>
  </si>
  <si>
    <t>PHNX/RI/20003026</t>
  </si>
  <si>
    <t>PHNX/RI/20003067</t>
  </si>
  <si>
    <t>PHNX/RI/20003099</t>
  </si>
  <si>
    <t>PHNX/RI/20003141</t>
  </si>
  <si>
    <t>PHNX/RI/20003170</t>
  </si>
  <si>
    <t>PHNX/RI/20003230</t>
  </si>
  <si>
    <t>PHNX/RI/20003293</t>
  </si>
  <si>
    <t>PHNX/RI/20003342</t>
  </si>
  <si>
    <t>PHNX/RI/20003430</t>
  </si>
  <si>
    <t>PHNX/RI/20003589</t>
  </si>
  <si>
    <t>PHNX/RI/20003652</t>
  </si>
  <si>
    <t>PHNX/RI/20003733</t>
  </si>
  <si>
    <t>PHNX/RI/20003793</t>
  </si>
  <si>
    <t>PHNX/RI/20003906</t>
  </si>
  <si>
    <t>PHNX/RI/20004045</t>
  </si>
  <si>
    <t>PHNX/RI/20004046</t>
  </si>
  <si>
    <t>PHNX/RI/20004131</t>
  </si>
  <si>
    <t>PHNX/RI/20004167</t>
  </si>
  <si>
    <t>PHNX/RI/20004228</t>
  </si>
  <si>
    <t>770-2020-2021</t>
  </si>
  <si>
    <t>818-2020-2021</t>
  </si>
  <si>
    <t>KRL-36013-148449</t>
  </si>
  <si>
    <t>KRL-36013-148373</t>
  </si>
  <si>
    <t>KRL-36013-148629</t>
  </si>
  <si>
    <t>KRL-36013-148754</t>
  </si>
  <si>
    <t>MUM/2021/FEB/181</t>
  </si>
  <si>
    <t>VST-13433-149248</t>
  </si>
  <si>
    <t>KRL-36013-149348</t>
  </si>
  <si>
    <t>KRL-36189-149347</t>
  </si>
  <si>
    <t>KRL-36013-149455</t>
  </si>
  <si>
    <t>KRL-36013-149579</t>
  </si>
  <si>
    <t>KRL-36013-150211</t>
  </si>
  <si>
    <t>KRL-36285-150377</t>
  </si>
  <si>
    <t>KRL-36013-150638</t>
  </si>
  <si>
    <t>VST-13662-150637</t>
  </si>
  <si>
    <t>ARCH/2020_21/125</t>
  </si>
  <si>
    <t>VST-13702-150832</t>
  </si>
  <si>
    <t>KRL-36545-151344</t>
  </si>
  <si>
    <t>KRL-36189-151345</t>
  </si>
  <si>
    <t>KRL-36285-152278</t>
  </si>
  <si>
    <t>KRL-36678-152279</t>
  </si>
  <si>
    <t>KRL-36789-152741</t>
  </si>
  <si>
    <t>SBI General Insurance Company Limited</t>
  </si>
  <si>
    <t>51186038</t>
  </si>
  <si>
    <t>51190364</t>
  </si>
  <si>
    <t>51189060</t>
  </si>
  <si>
    <t>51192790</t>
  </si>
  <si>
    <t>51295988</t>
  </si>
  <si>
    <t>102/2020-21</t>
  </si>
  <si>
    <t>103/2020-21</t>
  </si>
  <si>
    <t>104/2020-21</t>
  </si>
  <si>
    <t>105/2020-21</t>
  </si>
  <si>
    <t>769</t>
  </si>
  <si>
    <t>758</t>
  </si>
  <si>
    <t>602</t>
  </si>
  <si>
    <t>657</t>
  </si>
  <si>
    <t>01</t>
  </si>
  <si>
    <t>New India Construction Company</t>
  </si>
  <si>
    <t>597</t>
  </si>
  <si>
    <t>KMW/2020-21/312</t>
  </si>
  <si>
    <t>Khaja Mechanical Works</t>
  </si>
  <si>
    <t>KMW/2020-21/311</t>
  </si>
  <si>
    <t>KMW/2020-21/310</t>
  </si>
  <si>
    <t>SE/4544</t>
  </si>
  <si>
    <t>Shree Engineering Company</t>
  </si>
  <si>
    <t>SE/4543</t>
  </si>
  <si>
    <t>738</t>
  </si>
  <si>
    <t>117/20-21</t>
  </si>
  <si>
    <t>Gandhekar Electricals Pvt Ltd</t>
  </si>
  <si>
    <t>736</t>
  </si>
  <si>
    <t>180</t>
  </si>
  <si>
    <t>Adhiraj Enterprises</t>
  </si>
  <si>
    <t>GST/328/2020-21</t>
  </si>
  <si>
    <t>Appropriate Solutions</t>
  </si>
  <si>
    <t>545</t>
  </si>
  <si>
    <t>134/20</t>
  </si>
  <si>
    <t>531</t>
  </si>
  <si>
    <t>716</t>
  </si>
  <si>
    <t>YE/MANGALMURT/15/21</t>
  </si>
  <si>
    <t>125/20</t>
  </si>
  <si>
    <t>702</t>
  </si>
  <si>
    <t>1</t>
  </si>
  <si>
    <t>Kanishk Enterprises</t>
  </si>
  <si>
    <t>703</t>
  </si>
  <si>
    <t>496</t>
  </si>
  <si>
    <t>SE/4539</t>
  </si>
  <si>
    <t>487</t>
  </si>
  <si>
    <t>108</t>
  </si>
  <si>
    <t>Diff</t>
  </si>
  <si>
    <t>Difference between both  Bills</t>
  </si>
  <si>
    <t>Period</t>
  </si>
  <si>
    <t>Jan - March 21</t>
  </si>
  <si>
    <t>SBI processing fees</t>
  </si>
  <si>
    <t>MCGM</t>
  </si>
  <si>
    <t>BEST</t>
  </si>
  <si>
    <t>Premnath Gorkha</t>
  </si>
  <si>
    <t>Sheetal Arun Dafal</t>
  </si>
  <si>
    <t>Bageshri Dabholkar- Staff Salary</t>
  </si>
  <si>
    <t>Vijay Singh Salary</t>
  </si>
  <si>
    <t>Kaustubh Kishor Adhikari-Supervisor Salary</t>
  </si>
  <si>
    <t>Premnath  Bhisingh Gorkha</t>
  </si>
  <si>
    <t>SBI Loan Procesing Fees</t>
  </si>
  <si>
    <t>Add:-Advance Payment</t>
  </si>
  <si>
    <t>Rajesh Savla</t>
  </si>
  <si>
    <t>Neo Captial Infrawork</t>
  </si>
  <si>
    <t>Setfon Construction</t>
  </si>
  <si>
    <t>Development Cost-MCGM</t>
  </si>
  <si>
    <t>Kalpana G Patil- Girdhari Sadan Office Rent</t>
  </si>
  <si>
    <t>Kamlakar G Patil - Girdhari Sadan Office Rent</t>
  </si>
  <si>
    <t>Prakash Baban Patankar-Business Supporting Expenses</t>
  </si>
  <si>
    <t>Payment-Reco</t>
  </si>
  <si>
    <t>KRL-36545-153285</t>
  </si>
  <si>
    <t>KRL-36939-153501</t>
  </si>
  <si>
    <t>KRL-36678-153922</t>
  </si>
  <si>
    <t>VST-14288-154042</t>
  </si>
  <si>
    <t>KRL-36789-154377</t>
  </si>
  <si>
    <t>krl-36939-155095</t>
  </si>
  <si>
    <t>VST-14567-155850</t>
  </si>
  <si>
    <t>KRL-37283-156222</t>
  </si>
  <si>
    <t>KMW/2021-22/36</t>
  </si>
  <si>
    <t>KMW/2021-22/106</t>
  </si>
  <si>
    <t>Rajesh Trading Co.</t>
  </si>
  <si>
    <t>0088</t>
  </si>
  <si>
    <t>787</t>
  </si>
  <si>
    <t>797</t>
  </si>
  <si>
    <t>798</t>
  </si>
  <si>
    <t>SE/4611</t>
  </si>
  <si>
    <t>SE/4612</t>
  </si>
  <si>
    <t>PHN/RI/21000341-Bill Required</t>
  </si>
  <si>
    <t>PHN/RI/21000556-Bill Required</t>
  </si>
  <si>
    <t>PHN/RI/21000586- Bill Required</t>
  </si>
  <si>
    <t>PHN/RI/21000656-Bill Required</t>
  </si>
  <si>
    <t>PHN/RI/21000740-Bill Required</t>
  </si>
  <si>
    <t>PHN/RI/21000841-Bill Required</t>
  </si>
  <si>
    <t>PHN/RI/21000963</t>
  </si>
  <si>
    <t>PHN/RI/21001317</t>
  </si>
  <si>
    <t>Stefon Constructions</t>
  </si>
  <si>
    <t>SC2122P04MPJ001</t>
  </si>
  <si>
    <t>SC2122P04MPJ002</t>
  </si>
  <si>
    <t>5/2021</t>
  </si>
  <si>
    <t>6/2021</t>
  </si>
  <si>
    <t>Sarfaraj Innamullah Chaudhary-Liner Cutter</t>
  </si>
  <si>
    <t>Neo Capital Infraworks Pvt. Ltd.</t>
  </si>
  <si>
    <t>Prabodhan Prakashan Private Limited</t>
  </si>
  <si>
    <t>Advt</t>
  </si>
  <si>
    <t>17700 adj in bill &amp; bal amount is refund</t>
  </si>
  <si>
    <t>Adj in bill</t>
  </si>
  <si>
    <t>Adv</t>
  </si>
  <si>
    <t>MCGM Water charges</t>
  </si>
  <si>
    <t>Receipt No.0366753</t>
  </si>
  <si>
    <t>Receipt No.0366754</t>
  </si>
  <si>
    <t>Receipt No.0366755</t>
  </si>
  <si>
    <t>TDS</t>
  </si>
  <si>
    <t>Interest on TDS</t>
  </si>
  <si>
    <t>Cash Voucher</t>
  </si>
  <si>
    <t>Prnting and stationery</t>
  </si>
  <si>
    <t>Bank Charges</t>
  </si>
  <si>
    <t>GST on bank charges</t>
  </si>
  <si>
    <t>Office Rent-Kamlakar G Patil - Girdhari Sadan Office Rent-50%</t>
  </si>
  <si>
    <t>Office Rent-As per agreement</t>
  </si>
  <si>
    <t>Office Rent-Kalpana G Patil- Girdhari Sadan Office Rent-50%</t>
  </si>
  <si>
    <t>Apr-June</t>
  </si>
  <si>
    <t>Super visor Salary / Watchman Salary</t>
  </si>
  <si>
    <t>004/2021-22</t>
  </si>
  <si>
    <t>Architect fees</t>
  </si>
  <si>
    <t>MANGALMURTI/TIR/132/2021</t>
  </si>
  <si>
    <t>Title investigation report</t>
  </si>
  <si>
    <t>Column1</t>
  </si>
  <si>
    <t>Column2</t>
  </si>
  <si>
    <t>Column3</t>
  </si>
  <si>
    <t>Column4</t>
  </si>
  <si>
    <t>Column5</t>
  </si>
  <si>
    <t>PHNX/RI/19002609</t>
  </si>
  <si>
    <t>PHNX/RI/19002672</t>
  </si>
  <si>
    <t>PHNX/RI/19002871</t>
  </si>
  <si>
    <t>PHNX/RI/19002889</t>
  </si>
  <si>
    <t>PHNX/RI/19002924</t>
  </si>
  <si>
    <t>PHNX/RI/19002956</t>
  </si>
  <si>
    <t>PHNX/RI/19002975</t>
  </si>
  <si>
    <t>PHNX/RI/19003015</t>
  </si>
  <si>
    <t>PHNX/RI/19002637</t>
  </si>
  <si>
    <t>PHNX/RI/19002594</t>
  </si>
  <si>
    <t>DC/FEB/19-20/68</t>
  </si>
  <si>
    <t>R F Agrawal &amp; Co,</t>
  </si>
  <si>
    <t>Agrawal Iyer &amp; Associates LLP</t>
  </si>
  <si>
    <t>SSP Legal</t>
  </si>
  <si>
    <t>M. B. Andurlekar and Associates (Surveyor Fees)</t>
  </si>
  <si>
    <t>18/649</t>
  </si>
  <si>
    <t>AGC/2018/105</t>
  </si>
  <si>
    <t>Phulkar &amp; Phulkar Architects</t>
  </si>
  <si>
    <t xml:space="preserve">Bill No. KMMD/632 </t>
  </si>
  <si>
    <t xml:space="preserve">Bill No. KMMD/555 </t>
  </si>
  <si>
    <t xml:space="preserve">Bill No. KAMC/554 </t>
  </si>
  <si>
    <t>MISC/690</t>
  </si>
  <si>
    <t>71</t>
  </si>
  <si>
    <t>84</t>
  </si>
  <si>
    <t>134</t>
  </si>
  <si>
    <t>179</t>
  </si>
  <si>
    <t>276</t>
  </si>
  <si>
    <t>TDS on Contract</t>
  </si>
  <si>
    <t>335</t>
  </si>
  <si>
    <t>344</t>
  </si>
  <si>
    <t>387</t>
  </si>
  <si>
    <t>413</t>
  </si>
  <si>
    <t>428</t>
  </si>
  <si>
    <t>TDS on Professional Fees</t>
  </si>
  <si>
    <t>499</t>
  </si>
  <si>
    <t>500</t>
  </si>
  <si>
    <t>TDS on Interest</t>
  </si>
  <si>
    <t>513</t>
  </si>
  <si>
    <t>558</t>
  </si>
  <si>
    <t>559</t>
  </si>
  <si>
    <t>563</t>
  </si>
  <si>
    <t>571</t>
  </si>
  <si>
    <t>State Bank of India CA A/c No. 39907189487</t>
  </si>
  <si>
    <t>273</t>
  </si>
  <si>
    <t>274</t>
  </si>
  <si>
    <t>279</t>
  </si>
  <si>
    <t>Cash-Office exp</t>
  </si>
  <si>
    <t>83</t>
  </si>
  <si>
    <t>85</t>
  </si>
  <si>
    <t>86</t>
  </si>
  <si>
    <t>cash-mobile recharge</t>
  </si>
  <si>
    <t>1920</t>
  </si>
  <si>
    <t>Cash - Travelling</t>
  </si>
  <si>
    <t>Cash- Printing and stationery</t>
  </si>
  <si>
    <t>Rupesh Dange</t>
  </si>
  <si>
    <t>Government Royalty</t>
  </si>
  <si>
    <t>Khirani Brothers-cash</t>
  </si>
  <si>
    <t>Profession Tax Paid</t>
  </si>
  <si>
    <t>Salary</t>
  </si>
  <si>
    <t>Cash- Staff Welfare</t>
  </si>
  <si>
    <t>Cash-office expenses</t>
  </si>
  <si>
    <t>Dadar office rent paid</t>
  </si>
  <si>
    <t>P.M.Advertising</t>
  </si>
  <si>
    <t>PMA/2017-18</t>
  </si>
  <si>
    <t>GS/1370/2018-19</t>
  </si>
  <si>
    <t>Labour Wages</t>
  </si>
  <si>
    <t>Cash Expense</t>
  </si>
  <si>
    <t>Tenant Meeting Expenses</t>
  </si>
  <si>
    <t>2018-19</t>
  </si>
  <si>
    <t>KRL-37283-155849</t>
  </si>
  <si>
    <t>KRL-37949-158145</t>
  </si>
  <si>
    <t>KRL-37827-157693</t>
  </si>
  <si>
    <t>KRL-37827-157541</t>
  </si>
  <si>
    <t>KRL-37462-157213</t>
  </si>
  <si>
    <t>KRL-37827-158269</t>
  </si>
  <si>
    <t>KRL-37827-159166</t>
  </si>
  <si>
    <t>KRL-38121-159165</t>
  </si>
  <si>
    <t>KRL-37949-159698</t>
  </si>
  <si>
    <t>VST-15212-160050</t>
  </si>
  <si>
    <t>KRL-38456-160224</t>
  </si>
  <si>
    <t>KRL-38121-160327</t>
  </si>
  <si>
    <t>KRL-37283-155094</t>
  </si>
  <si>
    <t>KRL-37283-155214</t>
  </si>
  <si>
    <t>KRL-37283-155457</t>
  </si>
  <si>
    <t>KRL-37283-155952</t>
  </si>
  <si>
    <t>KRL-37283-156089</t>
  </si>
  <si>
    <t>KRL-37283-156177</t>
  </si>
  <si>
    <t>KRL-37325-155453</t>
  </si>
  <si>
    <t>KRL-37462-155953</t>
  </si>
  <si>
    <t>Enlab Services</t>
  </si>
  <si>
    <t>ES/TI/21-22/61</t>
  </si>
  <si>
    <t>ES/TI/21-22/70</t>
  </si>
  <si>
    <t>ARCH/2020_21/34</t>
  </si>
  <si>
    <t>128</t>
  </si>
  <si>
    <t>MUM/2122/JUL/026</t>
  </si>
  <si>
    <t>MUM/2122/AUG/163</t>
  </si>
  <si>
    <t>Dhiraj Kambli (Mathadi Kamghar)</t>
  </si>
  <si>
    <t>209</t>
  </si>
  <si>
    <t>KMW/2021-22/134</t>
  </si>
  <si>
    <t>KMW/2021-22/175</t>
  </si>
  <si>
    <t>884</t>
  </si>
  <si>
    <t>885</t>
  </si>
  <si>
    <t>837</t>
  </si>
  <si>
    <t>839</t>
  </si>
  <si>
    <t>Welcome</t>
  </si>
  <si>
    <t>GST-004124</t>
  </si>
  <si>
    <t>Various Cash Vouchers</t>
  </si>
  <si>
    <t>PHN/RI/21001078</t>
  </si>
  <si>
    <t>PHN/RI/21001192</t>
  </si>
  <si>
    <t>PHN/RI/21001237</t>
  </si>
  <si>
    <t>PHN/RI/21001495</t>
  </si>
  <si>
    <t>PHN/RI/21001420</t>
  </si>
  <si>
    <t>PHN/RI/21001912</t>
  </si>
  <si>
    <t>PHN/RI/21002182</t>
  </si>
  <si>
    <t>PHN/RI/21002212</t>
  </si>
  <si>
    <t>PHN/RI/21002260</t>
  </si>
  <si>
    <t>PHN/RI/21002340</t>
  </si>
  <si>
    <t>PHN/RI/21002365</t>
  </si>
  <si>
    <t>Shriram Computer</t>
  </si>
  <si>
    <t>JUL/21-22/0185</t>
  </si>
  <si>
    <t>Tejas Doshi</t>
  </si>
  <si>
    <t>Stamp Duty, Regsitration &amp; Document Handling Charges</t>
  </si>
  <si>
    <t>Samarth Security Services</t>
  </si>
  <si>
    <t>Security Guard Service</t>
  </si>
  <si>
    <t>Jul-Sep</t>
  </si>
  <si>
    <t>Supervisor Salary / Watchman Salary</t>
  </si>
  <si>
    <t>Mumbai Building Repair and Reconstruction Board</t>
  </si>
  <si>
    <t>April - June21</t>
  </si>
  <si>
    <t>July - Sept 21</t>
  </si>
  <si>
    <t>PHN/RI/21004417</t>
  </si>
  <si>
    <t>PHN/RI/21004153</t>
  </si>
  <si>
    <t>PHN/RI/21004129</t>
  </si>
  <si>
    <t>PHN/RI/21004073</t>
  </si>
  <si>
    <t>PHN/RI/21004013</t>
  </si>
  <si>
    <t>PHN/RI/21003996</t>
  </si>
  <si>
    <t>PHN/RI/21003961</t>
  </si>
  <si>
    <t>PHN/RI/21003940</t>
  </si>
  <si>
    <t>PHN/RI/21003893</t>
  </si>
  <si>
    <t>MH2021125149</t>
  </si>
  <si>
    <t>Ashoka Buildcon Limited</t>
  </si>
  <si>
    <t>MH2021125008</t>
  </si>
  <si>
    <t>MH2021124757</t>
  </si>
  <si>
    <t>MH2021124756</t>
  </si>
  <si>
    <t>MH2021124755</t>
  </si>
  <si>
    <t>MH2021124754</t>
  </si>
  <si>
    <t>MH2021124753</t>
  </si>
  <si>
    <t>MH2021124758</t>
  </si>
  <si>
    <t>KRL-40902-173437</t>
  </si>
  <si>
    <t>KRL-40719-172571</t>
  </si>
  <si>
    <t>KRL-41122-172360</t>
  </si>
  <si>
    <t>KRL-41077-172179</t>
  </si>
  <si>
    <t>KRL-40950-172178</t>
  </si>
  <si>
    <t>KRL-40719-172180</t>
  </si>
  <si>
    <t>KRL-40719-172107</t>
  </si>
  <si>
    <t>KRL-40950-171602</t>
  </si>
  <si>
    <t>KRL-40902-171439</t>
  </si>
  <si>
    <t>KRL-40719-170425</t>
  </si>
  <si>
    <t>KRL-40648-170667</t>
  </si>
  <si>
    <t>KRL-40802-171080</t>
  </si>
  <si>
    <t>KRL-40802-171069</t>
  </si>
  <si>
    <t>KRL-40719-170632</t>
  </si>
  <si>
    <t>KRL-40648-170328</t>
  </si>
  <si>
    <t>KRL-40648-170106</t>
  </si>
  <si>
    <t>KRL-40648-169794</t>
  </si>
  <si>
    <t>KRL-40648-170633</t>
  </si>
  <si>
    <t>vst/16294-168006</t>
  </si>
  <si>
    <t>005780</t>
  </si>
  <si>
    <t>Variety Plywood</t>
  </si>
  <si>
    <t>005808</t>
  </si>
  <si>
    <t>0005648</t>
  </si>
  <si>
    <t>ME4267/2122</t>
  </si>
  <si>
    <t>Mitesh Enterprises</t>
  </si>
  <si>
    <t>ME4093/21-22</t>
  </si>
  <si>
    <t>48</t>
  </si>
  <si>
    <t>046</t>
  </si>
  <si>
    <t>975</t>
  </si>
  <si>
    <t>974</t>
  </si>
  <si>
    <t>973</t>
  </si>
  <si>
    <t>972</t>
  </si>
  <si>
    <t>SE/4683</t>
  </si>
  <si>
    <t>SE/4682</t>
  </si>
  <si>
    <t>SE/4679</t>
  </si>
  <si>
    <t>SE/4676</t>
  </si>
  <si>
    <t>SE/4672</t>
  </si>
  <si>
    <t>SE/4667</t>
  </si>
  <si>
    <t>SE/4665</t>
  </si>
  <si>
    <t>SE/4664</t>
  </si>
  <si>
    <t>1095</t>
  </si>
  <si>
    <t>Sanket Steel</t>
  </si>
  <si>
    <t>1093</t>
  </si>
  <si>
    <t>0319</t>
  </si>
  <si>
    <t>Allied Sales and Service</t>
  </si>
  <si>
    <t>453</t>
  </si>
  <si>
    <t>1090</t>
  </si>
  <si>
    <t>BSWAR INDUSTRIES</t>
  </si>
  <si>
    <t>001/2021-22</t>
  </si>
  <si>
    <t>Mahesh Patel</t>
  </si>
  <si>
    <t>Ramjeet U Singh</t>
  </si>
  <si>
    <t>0535</t>
  </si>
  <si>
    <t>2021-22/02550</t>
  </si>
  <si>
    <t>311</t>
  </si>
  <si>
    <t>Saikrupa Enterprises</t>
  </si>
  <si>
    <t>303</t>
  </si>
  <si>
    <t>243</t>
  </si>
  <si>
    <t>132</t>
  </si>
  <si>
    <t>Alina Enterprises</t>
  </si>
  <si>
    <t>VIN2122TDS0482</t>
  </si>
  <si>
    <t>Vinco Sales and Services Pvt. Ltd.</t>
  </si>
  <si>
    <t>SSS/21-22/03</t>
  </si>
  <si>
    <t>SSS/21-22/02</t>
  </si>
  <si>
    <t>Girdhari Sadan-Dadar Office Rent</t>
  </si>
  <si>
    <t>Kitte Bhandari Aikyavardhak Mandali</t>
  </si>
  <si>
    <t>Techno Crats Nx</t>
  </si>
  <si>
    <t>Md. Majrul Ansari</t>
  </si>
  <si>
    <t>Bank Charges and Interest</t>
  </si>
  <si>
    <t>088</t>
  </si>
  <si>
    <t>Futurestress Labs</t>
  </si>
  <si>
    <t>96/21-22</t>
  </si>
  <si>
    <t>136</t>
  </si>
  <si>
    <t>MUM/2122/NOV/238</t>
  </si>
  <si>
    <t>Laxman Shivaji Vhatkar</t>
  </si>
  <si>
    <t>21-22/Mangalmurti/001</t>
  </si>
  <si>
    <t>Soni Vipul Designs</t>
  </si>
  <si>
    <t>Saiprasad Jagannath Samant</t>
  </si>
  <si>
    <t>01/2021.22</t>
  </si>
  <si>
    <t>02</t>
  </si>
  <si>
    <t>4B Networks Private Limited</t>
  </si>
  <si>
    <t>INV/2021-22/293</t>
  </si>
  <si>
    <t>Oct - Dec 21</t>
  </si>
  <si>
    <t>Difference between CA</t>
  </si>
  <si>
    <t>Balance</t>
  </si>
  <si>
    <t>Excavation &amp; Plinth Level</t>
  </si>
  <si>
    <t>MH2021125339</t>
  </si>
  <si>
    <t>MH2021125598</t>
  </si>
  <si>
    <t>MH2021125824</t>
  </si>
  <si>
    <t>MH2021125959</t>
  </si>
  <si>
    <t>MH2021126676</t>
  </si>
  <si>
    <t>MH2021127188</t>
  </si>
  <si>
    <t>MH2021127187</t>
  </si>
  <si>
    <t>MH2021127186</t>
  </si>
  <si>
    <t>MH2021127185</t>
  </si>
  <si>
    <t>MH2021127184</t>
  </si>
  <si>
    <t>MH2021127183</t>
  </si>
  <si>
    <t>MH2021127182</t>
  </si>
  <si>
    <t>MH2021127694</t>
  </si>
  <si>
    <t>MH2021128012</t>
  </si>
  <si>
    <t>MH2021128011</t>
  </si>
  <si>
    <t>MH2021128100</t>
  </si>
  <si>
    <t>MH2021128295</t>
  </si>
  <si>
    <t>MH2021128571</t>
  </si>
  <si>
    <t>MH2021128709</t>
  </si>
  <si>
    <t>MH2021128822</t>
  </si>
  <si>
    <t>MH2021128823</t>
  </si>
  <si>
    <t>MH2021130146</t>
  </si>
  <si>
    <t>MH2021130455</t>
  </si>
  <si>
    <t>MH2021130456</t>
  </si>
  <si>
    <t>MH2021130457</t>
  </si>
  <si>
    <t>MH2021130458</t>
  </si>
  <si>
    <t>MH2021130460</t>
  </si>
  <si>
    <t>MH2021130499</t>
  </si>
  <si>
    <t>141</t>
  </si>
  <si>
    <t>Ashirwad Traders</t>
  </si>
  <si>
    <t>638/21-22</t>
  </si>
  <si>
    <t>464</t>
  </si>
  <si>
    <t>473</t>
  </si>
  <si>
    <t>Cement Purchase-14%</t>
  </si>
  <si>
    <t>375</t>
  </si>
  <si>
    <t>Datta Krupa Enterprise</t>
  </si>
  <si>
    <t>340</t>
  </si>
  <si>
    <t>354</t>
  </si>
  <si>
    <t>373</t>
  </si>
  <si>
    <t>265</t>
  </si>
  <si>
    <t>275</t>
  </si>
  <si>
    <t>Dinesh Vakil</t>
  </si>
  <si>
    <t>530</t>
  </si>
  <si>
    <t>JSAM Fabricators (Prop. Md. Majrul Ansari)</t>
  </si>
  <si>
    <t>091</t>
  </si>
  <si>
    <t>3/MD/2021-22</t>
  </si>
  <si>
    <t>Lee Tiles</t>
  </si>
  <si>
    <t>170/2021-22</t>
  </si>
  <si>
    <t>Lee Italia Ceramics</t>
  </si>
  <si>
    <t>1393/2021-22</t>
  </si>
  <si>
    <t>ME5786/2122</t>
  </si>
  <si>
    <t>3</t>
  </si>
  <si>
    <t>Purchase of Brick</t>
  </si>
  <si>
    <t>341</t>
  </si>
  <si>
    <t>Purchase of Pipe</t>
  </si>
  <si>
    <t>336</t>
  </si>
  <si>
    <t>0694</t>
  </si>
  <si>
    <t>0847</t>
  </si>
  <si>
    <t>Ramjeet U Singh / Vikas Enterprises</t>
  </si>
  <si>
    <t>522</t>
  </si>
  <si>
    <t>521</t>
  </si>
  <si>
    <t>125</t>
  </si>
  <si>
    <t>SE/4699</t>
  </si>
  <si>
    <t>SE/4734</t>
  </si>
  <si>
    <t>SE/4733</t>
  </si>
  <si>
    <t>337</t>
  </si>
  <si>
    <t>342</t>
  </si>
  <si>
    <t>345</t>
  </si>
  <si>
    <t>371</t>
  </si>
  <si>
    <t>372</t>
  </si>
  <si>
    <t>383</t>
  </si>
  <si>
    <t>386</t>
  </si>
  <si>
    <t>388</t>
  </si>
  <si>
    <t>395</t>
  </si>
  <si>
    <t>405</t>
  </si>
  <si>
    <t>406</t>
  </si>
  <si>
    <t>319</t>
  </si>
  <si>
    <t>WR1/1503/21-22</t>
  </si>
  <si>
    <t>We Are One Enterprises Pvt Ltd.</t>
  </si>
  <si>
    <t>WR1/1259/21-22</t>
  </si>
  <si>
    <t>VIN2122TDS0850</t>
  </si>
  <si>
    <t>VIN2122TDS0793</t>
  </si>
  <si>
    <t>VIN2122TDS0729</t>
  </si>
  <si>
    <t>321</t>
  </si>
  <si>
    <t>322</t>
  </si>
  <si>
    <t>323</t>
  </si>
  <si>
    <t>328</t>
  </si>
  <si>
    <t>331</t>
  </si>
  <si>
    <t>567</t>
  </si>
  <si>
    <t>334</t>
  </si>
  <si>
    <t>570</t>
  </si>
  <si>
    <t>338</t>
  </si>
  <si>
    <t>339</t>
  </si>
  <si>
    <t>579</t>
  </si>
  <si>
    <t>580</t>
  </si>
  <si>
    <t>582</t>
  </si>
  <si>
    <t>584</t>
  </si>
  <si>
    <t>355</t>
  </si>
  <si>
    <t>68335481</t>
  </si>
  <si>
    <t>68573224</t>
  </si>
  <si>
    <t>631</t>
  </si>
  <si>
    <t>68561647</t>
  </si>
  <si>
    <t>632</t>
  </si>
  <si>
    <t>68700687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</si>
  <si>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</si>
  <si>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</si>
  <si>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</si>
  <si>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</si>
  <si>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</si>
  <si>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</si>
  <si>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</si>
  <si>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</si>
  <si>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</si>
  <si>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</si>
  <si>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</si>
  <si>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Client Refreshment / Meeting Expenses</t>
  </si>
  <si>
    <t>368</t>
  </si>
  <si>
    <t>369</t>
  </si>
  <si>
    <t>637</t>
  </si>
  <si>
    <t>638</t>
  </si>
  <si>
    <t>639</t>
  </si>
  <si>
    <t>640</t>
  </si>
  <si>
    <t>641</t>
  </si>
  <si>
    <t>696</t>
  </si>
  <si>
    <t>376</t>
  </si>
  <si>
    <t>377</t>
  </si>
  <si>
    <t>378</t>
  </si>
  <si>
    <t>380</t>
  </si>
  <si>
    <t>697</t>
  </si>
  <si>
    <t>385</t>
  </si>
  <si>
    <t>396</t>
  </si>
  <si>
    <t>399</t>
  </si>
  <si>
    <t>Diseal Expeness</t>
  </si>
  <si>
    <t>410</t>
  </si>
  <si>
    <t>707</t>
  </si>
  <si>
    <t>412</t>
  </si>
  <si>
    <t>414</t>
  </si>
  <si>
    <t>Salary Expenses (PT)</t>
  </si>
  <si>
    <t>693</t>
  </si>
  <si>
    <t>708</t>
  </si>
  <si>
    <t>709</t>
  </si>
  <si>
    <t>710</t>
  </si>
  <si>
    <t>711</t>
  </si>
  <si>
    <t>Depreciation</t>
  </si>
  <si>
    <t>712</t>
  </si>
  <si>
    <t>713</t>
  </si>
  <si>
    <t>714</t>
  </si>
  <si>
    <t>715</t>
  </si>
  <si>
    <t>717</t>
  </si>
  <si>
    <t xml:space="preserve"> </t>
  </si>
  <si>
    <t>3361/2021-2022</t>
  </si>
  <si>
    <t>3385/2021-2022</t>
  </si>
  <si>
    <t>3577/2021-2022</t>
  </si>
  <si>
    <t>3801/2021-2022</t>
  </si>
  <si>
    <t>3920/2021-2022</t>
  </si>
  <si>
    <t>4087/2021-2022</t>
  </si>
  <si>
    <t>ARCH/2019_20/65</t>
  </si>
  <si>
    <t>Kayal Bajaj Deora &amp; co</t>
  </si>
  <si>
    <t>2021-22/TNA/083</t>
  </si>
  <si>
    <t>2021-22/TNA/084</t>
  </si>
  <si>
    <t>MUM/2122/MAR/034</t>
  </si>
  <si>
    <t>KRL-41163-172639</t>
  </si>
  <si>
    <t>KRL-40802-172996</t>
  </si>
  <si>
    <t>KRL-41228-172997</t>
  </si>
  <si>
    <t>KRL-41358-173562</t>
  </si>
  <si>
    <t>KRL-40950-173868</t>
  </si>
  <si>
    <t>KRL-41077-174480</t>
  </si>
  <si>
    <t>KRL-41122-174542</t>
  </si>
  <si>
    <t>KRL-41228-175095</t>
  </si>
  <si>
    <t>KRL-38456-162072</t>
  </si>
  <si>
    <t>117</t>
  </si>
  <si>
    <t>Miracle Creation</t>
  </si>
  <si>
    <t>MC/101/2022</t>
  </si>
  <si>
    <t>Bank Processing Charges</t>
  </si>
  <si>
    <t>379</t>
  </si>
  <si>
    <t>Revalidation Charges</t>
  </si>
  <si>
    <t>BMC Fees and Charges</t>
  </si>
  <si>
    <t>Jan - March 22</t>
  </si>
  <si>
    <t>Sr.</t>
  </si>
  <si>
    <t>Percentage</t>
  </si>
  <si>
    <t>RCC Footing/Foundation</t>
  </si>
  <si>
    <t>RCC Plinth</t>
  </si>
  <si>
    <t>Full Building RCC</t>
  </si>
  <si>
    <t>Internal Brick work</t>
  </si>
  <si>
    <t>External Brickwork</t>
  </si>
  <si>
    <t>Internal plastering</t>
  </si>
  <si>
    <t xml:space="preserve"> External plastering</t>
  </si>
  <si>
    <t>Doors &amp; Windows</t>
  </si>
  <si>
    <t>Flooring, Tiling, Kitchen Platform</t>
  </si>
  <si>
    <t>Internal painting</t>
  </si>
  <si>
    <t>External painting</t>
  </si>
  <si>
    <t>Electrification, plumbing &amp; Sanitary installation</t>
  </si>
  <si>
    <t>Lift Installation</t>
  </si>
  <si>
    <t>Passage, Staircase &amp; Lobby development</t>
  </si>
  <si>
    <t>External developments / Final finishing work</t>
  </si>
  <si>
    <t>April - June 22</t>
  </si>
  <si>
    <t>Printing Expenses</t>
  </si>
  <si>
    <t>2</t>
  </si>
  <si>
    <t>BIGV Telecom Pvt. Ltd.</t>
  </si>
  <si>
    <t>MH 2022-23/001</t>
  </si>
  <si>
    <t>GST Paid</t>
  </si>
  <si>
    <t>42</t>
  </si>
  <si>
    <t>16</t>
  </si>
  <si>
    <t>Registration Fees &amp; Stamp Duty</t>
  </si>
  <si>
    <t>17</t>
  </si>
  <si>
    <t>18</t>
  </si>
  <si>
    <t>Printing &amp; Stationery</t>
  </si>
  <si>
    <t>21</t>
  </si>
  <si>
    <t>22</t>
  </si>
  <si>
    <t>44</t>
  </si>
  <si>
    <t>45</t>
  </si>
  <si>
    <t>50</t>
  </si>
  <si>
    <t>51</t>
  </si>
  <si>
    <t>52</t>
  </si>
  <si>
    <t>55</t>
  </si>
  <si>
    <t>57</t>
  </si>
  <si>
    <t>58</t>
  </si>
  <si>
    <t>Furniture &amp; Fixture</t>
  </si>
  <si>
    <t>59</t>
  </si>
  <si>
    <t>60</t>
  </si>
  <si>
    <t>62</t>
  </si>
  <si>
    <t>Round Off</t>
  </si>
  <si>
    <t>64</t>
  </si>
  <si>
    <t>Ikea India Pvt. Ltd.</t>
  </si>
  <si>
    <t>S54522A000088530</t>
  </si>
  <si>
    <t>61</t>
  </si>
  <si>
    <t>Freeze Craft</t>
  </si>
  <si>
    <t>1422</t>
  </si>
  <si>
    <t>105</t>
  </si>
  <si>
    <t>68</t>
  </si>
  <si>
    <t>74</t>
  </si>
  <si>
    <t>77</t>
  </si>
  <si>
    <t>113</t>
  </si>
  <si>
    <t>87</t>
  </si>
  <si>
    <t>88</t>
  </si>
  <si>
    <t>104</t>
  </si>
  <si>
    <t>116</t>
  </si>
  <si>
    <t>121</t>
  </si>
  <si>
    <t>122</t>
  </si>
  <si>
    <t>123</t>
  </si>
  <si>
    <t>119</t>
  </si>
  <si>
    <t>126</t>
  </si>
  <si>
    <t>127</t>
  </si>
  <si>
    <t>GST Late Fees</t>
  </si>
  <si>
    <t>Interest on GST</t>
  </si>
  <si>
    <t>A.S. Refrigeration</t>
  </si>
  <si>
    <t>205</t>
  </si>
  <si>
    <t>3344</t>
  </si>
  <si>
    <t>3343</t>
  </si>
  <si>
    <t>144</t>
  </si>
  <si>
    <t>146</t>
  </si>
  <si>
    <t>148</t>
  </si>
  <si>
    <t>149</t>
  </si>
  <si>
    <t>150</t>
  </si>
  <si>
    <t>152</t>
  </si>
  <si>
    <t>154</t>
  </si>
  <si>
    <t>164</t>
  </si>
  <si>
    <t>187</t>
  </si>
  <si>
    <t>188</t>
  </si>
  <si>
    <t>189</t>
  </si>
  <si>
    <t>193</t>
  </si>
  <si>
    <t>Radiant Consumer Appliance Pvt Ltd</t>
  </si>
  <si>
    <t>RCA/CD2223/1308</t>
  </si>
  <si>
    <t>Celcius Cooling Pvt Ltd</t>
  </si>
  <si>
    <t>CCSA/22-23/00100</t>
  </si>
  <si>
    <t>Aries Agencies</t>
  </si>
  <si>
    <t>175</t>
  </si>
  <si>
    <t>4</t>
  </si>
  <si>
    <t>5</t>
  </si>
  <si>
    <t>63</t>
  </si>
  <si>
    <t>111</t>
  </si>
  <si>
    <t>182</t>
  </si>
  <si>
    <t>095</t>
  </si>
  <si>
    <t>0012</t>
  </si>
  <si>
    <t>0015</t>
  </si>
  <si>
    <t>094</t>
  </si>
  <si>
    <t>6</t>
  </si>
  <si>
    <t>7</t>
  </si>
  <si>
    <t>0018</t>
  </si>
  <si>
    <t>Shreeji Sales</t>
  </si>
  <si>
    <t>GST/22-23/0050</t>
  </si>
  <si>
    <t>WR1/72/22-23</t>
  </si>
  <si>
    <t>12</t>
  </si>
  <si>
    <t>VIN2223TDS0021</t>
  </si>
  <si>
    <t>141/2022-23</t>
  </si>
  <si>
    <t>13</t>
  </si>
  <si>
    <t>WR1/98/22-23</t>
  </si>
  <si>
    <t>024/22-23</t>
  </si>
  <si>
    <t>VIN2223TDS0034</t>
  </si>
  <si>
    <t>14</t>
  </si>
  <si>
    <t>011</t>
  </si>
  <si>
    <t>15</t>
  </si>
  <si>
    <t>SE/4760</t>
  </si>
  <si>
    <t>APRIL 22</t>
  </si>
  <si>
    <t>20</t>
  </si>
  <si>
    <t>537</t>
  </si>
  <si>
    <t>Rahman  Enterprises</t>
  </si>
  <si>
    <t>5098</t>
  </si>
  <si>
    <t>23</t>
  </si>
  <si>
    <t>Savla Ceramics</t>
  </si>
  <si>
    <t>1203</t>
  </si>
  <si>
    <t>Sai Krupa Enterpriseq</t>
  </si>
  <si>
    <t>TCS</t>
  </si>
  <si>
    <t>49</t>
  </si>
  <si>
    <t>Purchase of Tiles</t>
  </si>
  <si>
    <t>Materials Purchased</t>
  </si>
  <si>
    <t>53</t>
  </si>
  <si>
    <t>54</t>
  </si>
  <si>
    <t>8</t>
  </si>
  <si>
    <t>VIN2223TDS0078</t>
  </si>
  <si>
    <t>029</t>
  </si>
  <si>
    <t>614/2223</t>
  </si>
  <si>
    <t>SE/4762</t>
  </si>
  <si>
    <t>67</t>
  </si>
  <si>
    <t>Poonam</t>
  </si>
  <si>
    <t>3189</t>
  </si>
  <si>
    <t>69</t>
  </si>
  <si>
    <t>72</t>
  </si>
  <si>
    <t>SE/4763</t>
  </si>
  <si>
    <t>73</t>
  </si>
  <si>
    <t>Marble Point (I) Pvt. Ltd.</t>
  </si>
  <si>
    <t>D-4056/22-23</t>
  </si>
  <si>
    <t>064</t>
  </si>
  <si>
    <t>0130</t>
  </si>
  <si>
    <t>Ramboo Traders</t>
  </si>
  <si>
    <t>050</t>
  </si>
  <si>
    <t>030</t>
  </si>
  <si>
    <t>VIN2223TDS0175</t>
  </si>
  <si>
    <t>S R Corporation</t>
  </si>
  <si>
    <t>0107</t>
  </si>
  <si>
    <t>Abdul Kadir Ansari - Labour Contractor</t>
  </si>
  <si>
    <t>D-4067/22-23</t>
  </si>
  <si>
    <t>172</t>
  </si>
  <si>
    <t>295</t>
  </si>
  <si>
    <t>SE/4770</t>
  </si>
  <si>
    <t>SE/4771</t>
  </si>
  <si>
    <t>Zuned Behlim</t>
  </si>
  <si>
    <t>3341</t>
  </si>
  <si>
    <t>Om Colour Solutions</t>
  </si>
  <si>
    <t>8TH RA</t>
  </si>
  <si>
    <t>135</t>
  </si>
  <si>
    <t>3286</t>
  </si>
  <si>
    <t>VIN2223TDS0216</t>
  </si>
  <si>
    <t>139</t>
  </si>
  <si>
    <t>VIN2223TDS0233</t>
  </si>
  <si>
    <t>Tanaji U Jadhav</t>
  </si>
  <si>
    <t>Zoheb A Behlim</t>
  </si>
  <si>
    <t>332</t>
  </si>
  <si>
    <t>140</t>
  </si>
  <si>
    <t>815/2022-23</t>
  </si>
  <si>
    <t>539</t>
  </si>
  <si>
    <t>120</t>
  </si>
  <si>
    <t>Transport Charges</t>
  </si>
  <si>
    <t>153</t>
  </si>
  <si>
    <t>105/22-23</t>
  </si>
  <si>
    <t>155</t>
  </si>
  <si>
    <t>156</t>
  </si>
  <si>
    <t>SE/4785</t>
  </si>
  <si>
    <t>SE/4786</t>
  </si>
  <si>
    <t>0230</t>
  </si>
  <si>
    <t>PHN/P1/22007465</t>
  </si>
  <si>
    <t>VIN2223TDS0290</t>
  </si>
  <si>
    <t>161</t>
  </si>
  <si>
    <t>162</t>
  </si>
  <si>
    <t>163</t>
  </si>
  <si>
    <t>572</t>
  </si>
  <si>
    <t>0236</t>
  </si>
  <si>
    <t>VIN2223TDS0295</t>
  </si>
  <si>
    <t>186</t>
  </si>
  <si>
    <t>PHN/P1/22000435</t>
  </si>
  <si>
    <t>PHIN/P1/22000434</t>
  </si>
  <si>
    <t>PHIN/P1/22000433</t>
  </si>
  <si>
    <t>2022-23/00062</t>
  </si>
  <si>
    <t>PHN/P1/22000451</t>
  </si>
  <si>
    <t>PHIN/P1/22000418</t>
  </si>
  <si>
    <t>PHIN/P1/22000419</t>
  </si>
  <si>
    <t>PHIN/P1/22000420</t>
  </si>
  <si>
    <t>PHIN/P1/22000424</t>
  </si>
  <si>
    <t>PHIN/P1/22000428</t>
  </si>
  <si>
    <t>PHIN/P1/22000432</t>
  </si>
  <si>
    <t>PHN/P1/22003035</t>
  </si>
  <si>
    <t>PHN/P1/22003036</t>
  </si>
  <si>
    <t>PHN/P1/22003021</t>
  </si>
  <si>
    <t>PHN/P1/22003020</t>
  </si>
  <si>
    <t>PHN/P1/22003022</t>
  </si>
  <si>
    <t>PHN/P1/22003013</t>
  </si>
  <si>
    <t>PHN/P1/22003007</t>
  </si>
  <si>
    <t>PHN/P1/22003018</t>
  </si>
  <si>
    <t>PHN/P1/22003000</t>
  </si>
  <si>
    <t>PHN/P1/22005186</t>
  </si>
  <si>
    <t>PHN/P1/22005160</t>
  </si>
  <si>
    <t>PHN/P1/22005163</t>
  </si>
  <si>
    <t>PHN/P1/22005161</t>
  </si>
  <si>
    <t>PHN/P1/22005172</t>
  </si>
  <si>
    <t>PHN/P1/22005174</t>
  </si>
  <si>
    <t>PHN/P1/22005180</t>
  </si>
  <si>
    <t>PHN/P1/22005181</t>
  </si>
  <si>
    <t>PHN/P1/22005183</t>
  </si>
  <si>
    <t>PHN/P1/22005185</t>
  </si>
  <si>
    <t>PHN/P1/22007340</t>
  </si>
  <si>
    <t>PHN/P1/22007330</t>
  </si>
  <si>
    <t>PHN/P1/22007326</t>
  </si>
  <si>
    <t>PHN/P1/2207320</t>
  </si>
  <si>
    <t>PHN/P1/2207318</t>
  </si>
  <si>
    <t>PHN/P1/2207317</t>
  </si>
  <si>
    <t>PHN/P1/22007316</t>
  </si>
  <si>
    <t>PHN/P1/22007311</t>
  </si>
  <si>
    <t>PHN/P1/22007310</t>
  </si>
  <si>
    <t>ARCH/2022-23/003</t>
  </si>
  <si>
    <t>Yogesh R. Vankar</t>
  </si>
  <si>
    <t>SSP/SBI/2467</t>
  </si>
  <si>
    <t>V.S. Legal Associates</t>
  </si>
  <si>
    <t>VS/SER/SBI/RACPC/GHATKOPAR/4083/2022</t>
  </si>
  <si>
    <t>MUM/2223/JUN/037</t>
  </si>
  <si>
    <t>MUM/2223/JUN/093</t>
  </si>
  <si>
    <t>Images</t>
  </si>
  <si>
    <t>003/22-23</t>
  </si>
  <si>
    <t>Business Prmotion Expenses</t>
  </si>
  <si>
    <t>124</t>
  </si>
  <si>
    <t>Arun Gupta Advisors Pvt Ltd</t>
  </si>
  <si>
    <t>AGAPL -007</t>
  </si>
  <si>
    <t>July - Sept 22</t>
  </si>
  <si>
    <t>Unicorn Realty</t>
  </si>
  <si>
    <t>UR/MD-2022/07/001</t>
  </si>
  <si>
    <t>ARCH/2022-23/013</t>
  </si>
  <si>
    <t>Legal Fees</t>
  </si>
  <si>
    <t>297</t>
  </si>
  <si>
    <t>190</t>
  </si>
  <si>
    <t>194</t>
  </si>
  <si>
    <t>195</t>
  </si>
  <si>
    <t>198</t>
  </si>
  <si>
    <t>199</t>
  </si>
  <si>
    <t>200</t>
  </si>
  <si>
    <t>201</t>
  </si>
  <si>
    <t>202</t>
  </si>
  <si>
    <t>204</t>
  </si>
  <si>
    <t>211</t>
  </si>
  <si>
    <t>212</t>
  </si>
  <si>
    <t>213</t>
  </si>
  <si>
    <t>215</t>
  </si>
  <si>
    <t>216</t>
  </si>
  <si>
    <t>NRP Enterprise</t>
  </si>
  <si>
    <t>222</t>
  </si>
  <si>
    <t>233</t>
  </si>
  <si>
    <t>246</t>
  </si>
  <si>
    <t>247</t>
  </si>
  <si>
    <t>248</t>
  </si>
  <si>
    <t>249</t>
  </si>
  <si>
    <t>241</t>
  </si>
  <si>
    <t>244</t>
  </si>
  <si>
    <t>245</t>
  </si>
  <si>
    <t>250</t>
  </si>
  <si>
    <t>293</t>
  </si>
  <si>
    <t>252</t>
  </si>
  <si>
    <t>253</t>
  </si>
  <si>
    <t>259</t>
  </si>
  <si>
    <t>262</t>
  </si>
  <si>
    <t>263</t>
  </si>
  <si>
    <t>264</t>
  </si>
  <si>
    <t>Donation</t>
  </si>
  <si>
    <t>266</t>
  </si>
  <si>
    <t>268</t>
  </si>
  <si>
    <t>269</t>
  </si>
  <si>
    <t>270</t>
  </si>
  <si>
    <t>271</t>
  </si>
  <si>
    <t>299</t>
  </si>
  <si>
    <t>296</t>
  </si>
  <si>
    <t>298</t>
  </si>
  <si>
    <t>300</t>
  </si>
  <si>
    <t>301</t>
  </si>
  <si>
    <t>302</t>
  </si>
  <si>
    <t>307</t>
  </si>
  <si>
    <t>304</t>
  </si>
  <si>
    <t>308</t>
  </si>
  <si>
    <t>309</t>
  </si>
  <si>
    <t>310</t>
  </si>
  <si>
    <t>312</t>
  </si>
  <si>
    <t>313</t>
  </si>
  <si>
    <t>330</t>
  </si>
  <si>
    <t>PDCS110272</t>
  </si>
  <si>
    <t>PHN/P1/22008648</t>
  </si>
  <si>
    <t>PHN/P1/22008642</t>
  </si>
  <si>
    <t>PHN1/P1/22008647</t>
  </si>
  <si>
    <t>PHN/P1/22008639</t>
  </si>
  <si>
    <t>PHN/P1/22008634</t>
  </si>
  <si>
    <t>PHN/P11/22008637</t>
  </si>
  <si>
    <t>PHN/P1/22008630</t>
  </si>
  <si>
    <t>PHN/P1/22008623</t>
  </si>
  <si>
    <t>PHN/P1/22008620</t>
  </si>
  <si>
    <t>PHN/P1/22008628</t>
  </si>
  <si>
    <t>PHN/P1/22010284</t>
  </si>
  <si>
    <t>PHN/P1/22010288</t>
  </si>
  <si>
    <t>PHN/P1/22010274</t>
  </si>
  <si>
    <t>PHN/P1/22010273</t>
  </si>
  <si>
    <t>PHN/P1/22010266</t>
  </si>
  <si>
    <t>PHN/P1/22010265</t>
  </si>
  <si>
    <t>PHN/P1/22010263</t>
  </si>
  <si>
    <t>PHN/P1/22010257</t>
  </si>
  <si>
    <t>PHN/P1/22010256</t>
  </si>
  <si>
    <t>PHN/P1/22010289</t>
  </si>
  <si>
    <t>PHN/P1/22011767</t>
  </si>
  <si>
    <t>PHN/P1/22011768</t>
  </si>
  <si>
    <t>PHN/P1/22011773</t>
  </si>
  <si>
    <t>PHN/P1/22011776</t>
  </si>
  <si>
    <t>PHN/P1/22011777</t>
  </si>
  <si>
    <t>PHN/P1/22011779</t>
  </si>
  <si>
    <t>PHN/P1/22011782</t>
  </si>
  <si>
    <t>PHN/P1/22011792</t>
  </si>
  <si>
    <t>PHN/P1/22011794</t>
  </si>
  <si>
    <t>PHN/P1/22011821</t>
  </si>
  <si>
    <t>PHN/P1/22011842</t>
  </si>
  <si>
    <t>PHN/P1/22013163</t>
  </si>
  <si>
    <t>PHN/P1/22013153</t>
  </si>
  <si>
    <t>PHN/P1/22013147</t>
  </si>
  <si>
    <t>PHN/P1/22013143</t>
  </si>
  <si>
    <t>PHN/P1/22013140</t>
  </si>
  <si>
    <t>PHN/P1/22013136</t>
  </si>
  <si>
    <t>PHN/P1/22013135</t>
  </si>
  <si>
    <t>PHN/P1/22013128</t>
  </si>
  <si>
    <t>PH/P1/22013127</t>
  </si>
  <si>
    <t>PHN/P1/22013219</t>
  </si>
  <si>
    <t>PHN/P1/22014393</t>
  </si>
  <si>
    <t>PHN/P1/22014384</t>
  </si>
  <si>
    <t>PHN/P1/22014383</t>
  </si>
  <si>
    <t>PHN/P1/22014381</t>
  </si>
  <si>
    <t>PHN/P1/22014380</t>
  </si>
  <si>
    <t>PHN/P1/22014377</t>
  </si>
  <si>
    <t>PHN/P1/22014375</t>
  </si>
  <si>
    <t>PHN/P1/22014374</t>
  </si>
  <si>
    <t>PHN/P1/22014373</t>
  </si>
  <si>
    <t>Swastik Infra-Logic(India)Pvt. Ltd-TCS</t>
  </si>
  <si>
    <t>PHN/P1/22014394</t>
  </si>
  <si>
    <t>1051/2022-23</t>
  </si>
  <si>
    <t>1239/2022-23</t>
  </si>
  <si>
    <t>1283/2022-23</t>
  </si>
  <si>
    <t>1422/2022-23</t>
  </si>
  <si>
    <t>1578/2022-23</t>
  </si>
  <si>
    <t>1938/22-23</t>
  </si>
  <si>
    <t>2210/2022-23</t>
  </si>
  <si>
    <t>2396/2022-23</t>
  </si>
  <si>
    <t>196/22-23</t>
  </si>
  <si>
    <t>210/22-23</t>
  </si>
  <si>
    <t>056</t>
  </si>
  <si>
    <t>070</t>
  </si>
  <si>
    <t>196</t>
  </si>
  <si>
    <t>210</t>
  </si>
  <si>
    <t>225</t>
  </si>
  <si>
    <t>231</t>
  </si>
  <si>
    <t>306</t>
  </si>
  <si>
    <t>589</t>
  </si>
  <si>
    <t>ES/TI/22-23/184</t>
  </si>
  <si>
    <t>Icare Lift System</t>
  </si>
  <si>
    <t>133/22-23</t>
  </si>
  <si>
    <t>National Marbels</t>
  </si>
  <si>
    <t>500/22-23</t>
  </si>
  <si>
    <t>503/22-23</t>
  </si>
  <si>
    <t>516/22-23</t>
  </si>
  <si>
    <t>517/22-23</t>
  </si>
  <si>
    <t>Navkar Ceramics</t>
  </si>
  <si>
    <t>575</t>
  </si>
  <si>
    <t>683</t>
  </si>
  <si>
    <t>07</t>
  </si>
  <si>
    <t>0285</t>
  </si>
  <si>
    <t>0333</t>
  </si>
  <si>
    <t>0364</t>
  </si>
  <si>
    <t>543</t>
  </si>
  <si>
    <t>549</t>
  </si>
  <si>
    <t>1016</t>
  </si>
  <si>
    <t>SE/S1021/2022-23</t>
  </si>
  <si>
    <t>SE/4800</t>
  </si>
  <si>
    <t>SE/4801</t>
  </si>
  <si>
    <t>SE/4809</t>
  </si>
  <si>
    <t>SE/4808</t>
  </si>
  <si>
    <t>197</t>
  </si>
  <si>
    <t>208</t>
  </si>
  <si>
    <t>238</t>
  </si>
  <si>
    <t>239</t>
  </si>
  <si>
    <t>240</t>
  </si>
  <si>
    <t>260</t>
  </si>
  <si>
    <t>261</t>
  </si>
  <si>
    <t>272</t>
  </si>
  <si>
    <t>305</t>
  </si>
  <si>
    <t>314</t>
  </si>
  <si>
    <t>316</t>
  </si>
  <si>
    <t>343</t>
  </si>
  <si>
    <t>U.K.Enterprises</t>
  </si>
  <si>
    <t>004897</t>
  </si>
  <si>
    <t>VIN2223TDS0354</t>
  </si>
  <si>
    <t>VIN2223TDS0403</t>
  </si>
  <si>
    <t>VIN2223TDS0425</t>
  </si>
  <si>
    <t>VIN2223TDS0454</t>
  </si>
  <si>
    <t>VIN2223TDS0456</t>
  </si>
  <si>
    <t>VIN2223TDS0534</t>
  </si>
  <si>
    <t>WR1/569/22-23</t>
  </si>
  <si>
    <t>WR1/789/22-23</t>
  </si>
  <si>
    <t>WR1/899/22-23</t>
  </si>
  <si>
    <t>WR1/1216/22-23</t>
  </si>
  <si>
    <t>Oct - Dec 22</t>
  </si>
  <si>
    <t>PHN/P1/22015893</t>
  </si>
  <si>
    <t>PHN/P1/22015891</t>
  </si>
  <si>
    <t>PHN/P1/22015890</t>
  </si>
  <si>
    <t>PHN/P1/22015886</t>
  </si>
  <si>
    <t>PHN/P1/220115885</t>
  </si>
  <si>
    <t>PHN/P1/22015912</t>
  </si>
  <si>
    <t>PHN/P1/22015909</t>
  </si>
  <si>
    <t>PHN/P1/22015904</t>
  </si>
  <si>
    <t>PHN/P1/22015888</t>
  </si>
  <si>
    <t>PHN/P1/220115899</t>
  </si>
  <si>
    <t>PHN/P1/22015990</t>
  </si>
  <si>
    <t>PHN/P1/22017258</t>
  </si>
  <si>
    <t>PHN/P1/22017256</t>
  </si>
  <si>
    <t>PHN/P1/22017262</t>
  </si>
  <si>
    <t>PHN/P1/22017265</t>
  </si>
  <si>
    <t>PHN/P1/22017268</t>
  </si>
  <si>
    <t>PHN/P1/22017269</t>
  </si>
  <si>
    <t>PHN/P1/22017272</t>
  </si>
  <si>
    <t>PHN/P1/22017275</t>
  </si>
  <si>
    <t>PHN/P1/22017276</t>
  </si>
  <si>
    <t>PHN/P1/22017284</t>
  </si>
  <si>
    <t>PHN/P1/22017290</t>
  </si>
  <si>
    <t>PHN/P1/22017328</t>
  </si>
  <si>
    <t>PHN/P1/22017399</t>
  </si>
  <si>
    <t>PHN/P1/22018791</t>
  </si>
  <si>
    <t>PHN/P1/22018792</t>
  </si>
  <si>
    <t>PHN/P1/22018797</t>
  </si>
  <si>
    <t>PHN/P1/22018798</t>
  </si>
  <si>
    <t>PHN/P1/22018802</t>
  </si>
  <si>
    <t>PHN/P1/22018803</t>
  </si>
  <si>
    <t>PHN/P1/22018804</t>
  </si>
  <si>
    <t>PHN/P1/22018805</t>
  </si>
  <si>
    <t>PHN/P1/22018809</t>
  </si>
  <si>
    <t>PHN/P1/22018814</t>
  </si>
  <si>
    <t>PHN/P1/22018821</t>
  </si>
  <si>
    <t>PHN/P1/22018865</t>
  </si>
  <si>
    <t xml:space="preserve">PHN/P1/22020174_x000D_
</t>
  </si>
  <si>
    <t>PHN/P1/22020175</t>
  </si>
  <si>
    <t>PHN/P1/22020184</t>
  </si>
  <si>
    <t>PHN/P1/22020185</t>
  </si>
  <si>
    <t>PHN/P1/22020188</t>
  </si>
  <si>
    <t>PHN/P1/22020196</t>
  </si>
  <si>
    <t>PHN/P1/22020199</t>
  </si>
  <si>
    <t>PHN/P1/22020202</t>
  </si>
  <si>
    <t>PHN/P1/22020204</t>
  </si>
  <si>
    <t>PHN/P1/22020210</t>
  </si>
  <si>
    <t>PHN/P1/22020217</t>
  </si>
  <si>
    <t xml:space="preserve">PHN/P1/22020218_x000D_
</t>
  </si>
  <si>
    <t>PHN/P1/22021656</t>
  </si>
  <si>
    <t>PHN/P1/22021657</t>
  </si>
  <si>
    <t>PHN/P1/22021658</t>
  </si>
  <si>
    <t>PHN/P1/22021659</t>
  </si>
  <si>
    <t>PHN/P1/22021660</t>
  </si>
  <si>
    <t>PHN/P1/22021663</t>
  </si>
  <si>
    <t>PHN/P1/22021665</t>
  </si>
  <si>
    <t>PHN/P1/22021666</t>
  </si>
  <si>
    <t>PHN/P1/22021669</t>
  </si>
  <si>
    <t>PHN/P1/22021673</t>
  </si>
  <si>
    <t xml:space="preserve">PHN/P1/22021700_x000D_
</t>
  </si>
  <si>
    <t>SE/4824</t>
  </si>
  <si>
    <t>VIN2223TDS0490</t>
  </si>
  <si>
    <t>VIN2223TDS0556</t>
  </si>
  <si>
    <t>VIN2223TDS0498</t>
  </si>
  <si>
    <t>SE/4834</t>
  </si>
  <si>
    <t>E/25/22-23</t>
  </si>
  <si>
    <t>VIN2223TDS0587</t>
  </si>
  <si>
    <t>Nakoda Ply-N- Wood</t>
  </si>
  <si>
    <t>1215</t>
  </si>
  <si>
    <t>598</t>
  </si>
  <si>
    <t>591</t>
  </si>
  <si>
    <t>08</t>
  </si>
  <si>
    <t>006148</t>
  </si>
  <si>
    <t>0460</t>
  </si>
  <si>
    <t>303/22-23</t>
  </si>
  <si>
    <t>SE/4835</t>
  </si>
  <si>
    <t>1217</t>
  </si>
  <si>
    <t>SE/4836</t>
  </si>
  <si>
    <t>1220</t>
  </si>
  <si>
    <t>VIN2223TDS0622</t>
  </si>
  <si>
    <t>099</t>
  </si>
  <si>
    <t>085/2022-23</t>
  </si>
  <si>
    <t>Gupta Grills</t>
  </si>
  <si>
    <t>236</t>
  </si>
  <si>
    <t>VIN2223TDS0649</t>
  </si>
  <si>
    <t>367</t>
  </si>
  <si>
    <t>171/22-23</t>
  </si>
  <si>
    <t>E/296/22-23</t>
  </si>
  <si>
    <t>TCS-Purchase</t>
  </si>
  <si>
    <t>429</t>
  </si>
  <si>
    <t>607</t>
  </si>
  <si>
    <t>SE/4839</t>
  </si>
  <si>
    <t>Unique Pest Control Services</t>
  </si>
  <si>
    <t>485</t>
  </si>
  <si>
    <t>857</t>
  </si>
  <si>
    <t>858</t>
  </si>
  <si>
    <t>Jsw Cement LTD</t>
  </si>
  <si>
    <t>MH2203086039</t>
  </si>
  <si>
    <t>VIN2223TDS0687</t>
  </si>
  <si>
    <t>SE/S1071/2022-23</t>
  </si>
  <si>
    <t>115</t>
  </si>
  <si>
    <t>SE/4848</t>
  </si>
  <si>
    <t>VIN2223TDS0697</t>
  </si>
  <si>
    <t>SE/4849</t>
  </si>
  <si>
    <t>0529</t>
  </si>
  <si>
    <t>228</t>
  </si>
  <si>
    <t>1242</t>
  </si>
  <si>
    <t>282</t>
  </si>
  <si>
    <t>007115</t>
  </si>
  <si>
    <t>09</t>
  </si>
  <si>
    <t>VIN2223TDS0737</t>
  </si>
  <si>
    <t>General Mechanical Works</t>
  </si>
  <si>
    <t>035/GMW/22-23</t>
  </si>
  <si>
    <t>0590</t>
  </si>
  <si>
    <t>Vishal Enterprises</t>
  </si>
  <si>
    <t>280/22-23</t>
  </si>
  <si>
    <t>VIN2223TDS0748</t>
  </si>
  <si>
    <t>0600</t>
  </si>
  <si>
    <t>372/22-23</t>
  </si>
  <si>
    <t>07519</t>
  </si>
  <si>
    <t>Avachat</t>
  </si>
  <si>
    <t>518</t>
  </si>
  <si>
    <t>091/22-23</t>
  </si>
  <si>
    <t>Safety Facility Services</t>
  </si>
  <si>
    <t>YE/MANGALMURT/143/22</t>
  </si>
  <si>
    <t>profrma 160/22-23</t>
  </si>
  <si>
    <t>1266</t>
  </si>
  <si>
    <t>SE/4854</t>
  </si>
  <si>
    <t>VIN2223TDS0778</t>
  </si>
  <si>
    <t>815</t>
  </si>
  <si>
    <t>ORRLEE ENTERPRISE</t>
  </si>
  <si>
    <t>521/22-23</t>
  </si>
  <si>
    <t>Firoz Khan</t>
  </si>
  <si>
    <t>047</t>
  </si>
  <si>
    <t>045</t>
  </si>
  <si>
    <t>VIN2223TDS0788</t>
  </si>
  <si>
    <t>768/22-23</t>
  </si>
  <si>
    <t>1012</t>
  </si>
  <si>
    <t>409</t>
  </si>
  <si>
    <t>0667</t>
  </si>
  <si>
    <t>818</t>
  </si>
  <si>
    <t>SE/4858</t>
  </si>
  <si>
    <t>600</t>
  </si>
  <si>
    <t>008044</t>
  </si>
  <si>
    <t>RA-13</t>
  </si>
  <si>
    <t>SE/S1149/202-23</t>
  </si>
  <si>
    <t xml:space="preserve">802/22-23_x000D_
</t>
  </si>
  <si>
    <t xml:space="preserve">803/22-23_x000D_
</t>
  </si>
  <si>
    <t>SE/S1150/22-23</t>
  </si>
  <si>
    <t>Debit Note</t>
  </si>
  <si>
    <t xml:space="preserve">E/872/22-23_x000D_
</t>
  </si>
  <si>
    <t>29</t>
  </si>
  <si>
    <t>320</t>
  </si>
  <si>
    <t>2545/2022-23</t>
  </si>
  <si>
    <t>2743/2022-23</t>
  </si>
  <si>
    <t>2945/2022-23</t>
  </si>
  <si>
    <t>3162/2022-23</t>
  </si>
  <si>
    <t>3399/2022-23</t>
  </si>
  <si>
    <t>3604/22-23</t>
  </si>
  <si>
    <t>3746/22-23</t>
  </si>
  <si>
    <t>ARCH/2022-23/019</t>
  </si>
  <si>
    <t>MUM/2223/NOV/052</t>
  </si>
  <si>
    <t>159</t>
  </si>
  <si>
    <t>ARCH/2022-23/025</t>
  </si>
  <si>
    <t>G.L.S COMPUTER</t>
  </si>
  <si>
    <t>GLS/00508/22-23</t>
  </si>
  <si>
    <t>82</t>
  </si>
  <si>
    <t>346</t>
  </si>
  <si>
    <t>347</t>
  </si>
  <si>
    <t>349</t>
  </si>
  <si>
    <t>353</t>
  </si>
  <si>
    <t>426</t>
  </si>
  <si>
    <t>427</t>
  </si>
  <si>
    <t>Sanket Gawand - Site Supervisor Salary</t>
  </si>
  <si>
    <t>498</t>
  </si>
  <si>
    <t>107</t>
  </si>
  <si>
    <t>Convayance Expenses</t>
  </si>
  <si>
    <t>507</t>
  </si>
  <si>
    <t>524</t>
  </si>
  <si>
    <t>525</t>
  </si>
  <si>
    <t>526</t>
  </si>
  <si>
    <t>527</t>
  </si>
  <si>
    <t>528</t>
  </si>
  <si>
    <t>411</t>
  </si>
  <si>
    <t>609</t>
  </si>
  <si>
    <t>610</t>
  </si>
  <si>
    <t>611</t>
  </si>
  <si>
    <t>612</t>
  </si>
  <si>
    <t>613</t>
  </si>
  <si>
    <t>614</t>
  </si>
  <si>
    <t>671</t>
  </si>
  <si>
    <t>419</t>
  </si>
  <si>
    <t>699</t>
  </si>
  <si>
    <t>705</t>
  </si>
  <si>
    <t>706</t>
  </si>
  <si>
    <t>425</t>
  </si>
  <si>
    <t>430</t>
  </si>
  <si>
    <t>434</t>
  </si>
  <si>
    <t>439</t>
  </si>
  <si>
    <t>441</t>
  </si>
  <si>
    <t>451</t>
  </si>
  <si>
    <t>456</t>
  </si>
  <si>
    <t>459</t>
  </si>
  <si>
    <t>460</t>
  </si>
  <si>
    <t>461</t>
  </si>
  <si>
    <t>465</t>
  </si>
  <si>
    <t>470</t>
  </si>
  <si>
    <t>472</t>
  </si>
  <si>
    <t>474</t>
  </si>
  <si>
    <t>755</t>
  </si>
  <si>
    <t>479</t>
  </si>
  <si>
    <t>483</t>
  </si>
  <si>
    <t>488</t>
  </si>
  <si>
    <t>492</t>
  </si>
  <si>
    <t>506</t>
  </si>
  <si>
    <t>508</t>
  </si>
  <si>
    <t>771</t>
  </si>
  <si>
    <t>772</t>
  </si>
  <si>
    <t>773</t>
  </si>
  <si>
    <t>774</t>
  </si>
  <si>
    <t>533</t>
  </si>
  <si>
    <t>540</t>
  </si>
  <si>
    <t>541</t>
  </si>
  <si>
    <t>Md/13/Mar/23</t>
  </si>
  <si>
    <t>555</t>
  </si>
  <si>
    <t>556</t>
  </si>
  <si>
    <t>851</t>
  </si>
  <si>
    <t>852</t>
  </si>
  <si>
    <t>853</t>
  </si>
  <si>
    <t>854</t>
  </si>
  <si>
    <t>856</t>
  </si>
  <si>
    <t>169</t>
  </si>
  <si>
    <t>184</t>
  </si>
  <si>
    <t>Interst on GST</t>
  </si>
  <si>
    <t>Interst on TDS</t>
  </si>
  <si>
    <t>`</t>
  </si>
  <si>
    <t>546</t>
  </si>
  <si>
    <t>547</t>
  </si>
  <si>
    <t>578</t>
  </si>
  <si>
    <t>Jan - Mar 23</t>
  </si>
  <si>
    <t>3927/22-23</t>
  </si>
  <si>
    <t>4072/22-23</t>
  </si>
  <si>
    <t>4510/22-23</t>
  </si>
  <si>
    <t>4756/22-23</t>
  </si>
  <si>
    <t>4946/2022-23</t>
  </si>
  <si>
    <t>5148/22-23</t>
  </si>
  <si>
    <t>MUM/2223/NOV/053</t>
  </si>
  <si>
    <t>MUM/2223/NOV/034</t>
  </si>
  <si>
    <t>ARCH/2022-23/034</t>
  </si>
  <si>
    <t>Umasankar A Gupta &amp; Co</t>
  </si>
  <si>
    <t>MD/13/Mar/23</t>
  </si>
  <si>
    <t>Professional Fees</t>
  </si>
  <si>
    <t>861</t>
  </si>
  <si>
    <t>1270</t>
  </si>
  <si>
    <t>VIN2223TDS0806</t>
  </si>
  <si>
    <t>VIN2223TDS0813</t>
  </si>
  <si>
    <t>Faiyaz A Behlim</t>
  </si>
  <si>
    <t>RA1</t>
  </si>
  <si>
    <t>27</t>
  </si>
  <si>
    <t>0723</t>
  </si>
  <si>
    <t>474/22-23</t>
  </si>
  <si>
    <t>PHN/P1/22023116</t>
  </si>
  <si>
    <t>PHN/P1/22023114</t>
  </si>
  <si>
    <t>PHN/P1/22023110</t>
  </si>
  <si>
    <t>PHN/P1/22023109</t>
  </si>
  <si>
    <t>PHN/P1/22023101</t>
  </si>
  <si>
    <t>PHN/P1/22023100</t>
  </si>
  <si>
    <t>PHN/P1/22023098</t>
  </si>
  <si>
    <t>PHN/P1/22023093</t>
  </si>
  <si>
    <t>PHN/P1/22023092</t>
  </si>
  <si>
    <t>PHN/P1/22023091</t>
  </si>
  <si>
    <t>PHN/P1/22023162</t>
  </si>
  <si>
    <t>482/22-23</t>
  </si>
  <si>
    <t>E/1077/22-23</t>
  </si>
  <si>
    <t>E/1102/22-23</t>
  </si>
  <si>
    <t>CHOUDHARY TOOLS</t>
  </si>
  <si>
    <t>9030</t>
  </si>
  <si>
    <t>11</t>
  </si>
  <si>
    <t>SE/S1194/22-23</t>
  </si>
  <si>
    <t>009132</t>
  </si>
  <si>
    <t>SE/4865</t>
  </si>
  <si>
    <t>168</t>
  </si>
  <si>
    <t>423</t>
  </si>
  <si>
    <t>424</t>
  </si>
  <si>
    <t>431</t>
  </si>
  <si>
    <t>432</t>
  </si>
  <si>
    <t>433</t>
  </si>
  <si>
    <t>435</t>
  </si>
  <si>
    <t>436</t>
  </si>
  <si>
    <t>437</t>
  </si>
  <si>
    <t>438</t>
  </si>
  <si>
    <t>440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</si>
  <si>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</si>
  <si>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</si>
  <si>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</si>
  <si>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</si>
  <si>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</si>
  <si>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</si>
  <si>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</si>
  <si>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</si>
  <si>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</si>
  <si>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452</t>
  </si>
  <si>
    <t>454</t>
  </si>
  <si>
    <t>455</t>
  </si>
  <si>
    <t>457</t>
  </si>
  <si>
    <t>458</t>
  </si>
  <si>
    <t>462</t>
  </si>
  <si>
    <t>466</t>
  </si>
  <si>
    <t>KMW/2022-23/478</t>
  </si>
  <si>
    <t>VIN2223TDS0888</t>
  </si>
  <si>
    <t>MH2203130663</t>
  </si>
  <si>
    <t>630</t>
  </si>
  <si>
    <t>VIN2223TDS0900</t>
  </si>
  <si>
    <t>471</t>
  </si>
  <si>
    <t>0839</t>
  </si>
  <si>
    <t>Daily Wages</t>
  </si>
  <si>
    <t>475</t>
  </si>
  <si>
    <t>Khirani Hardware Stores</t>
  </si>
  <si>
    <t>003137</t>
  </si>
  <si>
    <t>480</t>
  </si>
  <si>
    <t>481</t>
  </si>
  <si>
    <t>Shree Shanti Homes LLP</t>
  </si>
  <si>
    <t>TS/5598</t>
  </si>
  <si>
    <t>482</t>
  </si>
  <si>
    <t>484</t>
  </si>
  <si>
    <t>486</t>
  </si>
  <si>
    <t>491</t>
  </si>
  <si>
    <t>493</t>
  </si>
  <si>
    <t>494</t>
  </si>
  <si>
    <t>495</t>
  </si>
  <si>
    <t>497</t>
  </si>
  <si>
    <t>501</t>
  </si>
  <si>
    <t>VIN2223TDS0935</t>
  </si>
  <si>
    <t>TS/5608</t>
  </si>
  <si>
    <t>505</t>
  </si>
  <si>
    <t>TS/5609</t>
  </si>
  <si>
    <t>PHN/P1/22026340</t>
  </si>
  <si>
    <t>PHN/P1/22026298</t>
  </si>
  <si>
    <t>PHN/P1/22026280</t>
  </si>
  <si>
    <t>PHN/P1/22026281</t>
  </si>
  <si>
    <t>PHN/P1/22026273</t>
  </si>
  <si>
    <t>PHN/P1/22026272</t>
  </si>
  <si>
    <t>PHN/P1/22026265</t>
  </si>
  <si>
    <t>PHN/P1/22026261</t>
  </si>
  <si>
    <t>PHN/P1/22026259</t>
  </si>
  <si>
    <t>PHN/P1/22026255</t>
  </si>
  <si>
    <t>PHN/P1/22026250</t>
  </si>
  <si>
    <t>PHN/P1/22026247</t>
  </si>
  <si>
    <t>PHN/P1/22026246</t>
  </si>
  <si>
    <t>PHN/P1/22026245</t>
  </si>
  <si>
    <t>MH2203139223</t>
  </si>
  <si>
    <t>0891</t>
  </si>
  <si>
    <t>510</t>
  </si>
  <si>
    <t>512</t>
  </si>
  <si>
    <t>514</t>
  </si>
  <si>
    <t>515</t>
  </si>
  <si>
    <t>009986</t>
  </si>
  <si>
    <t>523</t>
  </si>
  <si>
    <t>529</t>
  </si>
  <si>
    <t>SE/S1240/2022-23</t>
  </si>
  <si>
    <t>047/GMW/22-23</t>
  </si>
  <si>
    <t>E/1736/22-23</t>
  </si>
  <si>
    <t>VIN2223TDS0951</t>
  </si>
  <si>
    <t>009506</t>
  </si>
  <si>
    <t>009565</t>
  </si>
  <si>
    <t>VIN2223TDS0826</t>
  </si>
  <si>
    <t>VIN2223TDS0836</t>
  </si>
  <si>
    <t>VIN2223TDS0858</t>
  </si>
  <si>
    <t>816</t>
  </si>
  <si>
    <t>817</t>
  </si>
  <si>
    <t>Ratan Jha</t>
  </si>
  <si>
    <t>SE/4871</t>
  </si>
  <si>
    <t>010219</t>
  </si>
  <si>
    <t>544</t>
  </si>
  <si>
    <t>822</t>
  </si>
  <si>
    <t>Jpurnal</t>
  </si>
  <si>
    <t>880</t>
  </si>
  <si>
    <t>854/22-23</t>
  </si>
  <si>
    <t>548</t>
  </si>
  <si>
    <t>TS/5718</t>
  </si>
  <si>
    <t>4003</t>
  </si>
  <si>
    <t>010451</t>
  </si>
  <si>
    <t>557</t>
  </si>
  <si>
    <t>PHN/P1/22028916</t>
  </si>
  <si>
    <t>PHN/P1/22028832</t>
  </si>
  <si>
    <t>PHN/P1/22028833</t>
  </si>
  <si>
    <t>PHN/P1/22028837</t>
  </si>
  <si>
    <t>PHN/P1/22028838</t>
  </si>
  <si>
    <t>PHN/P1/22028868</t>
  </si>
  <si>
    <t>PHN/P1/22028872</t>
  </si>
  <si>
    <t>PHN/P1/22028874</t>
  </si>
  <si>
    <t>PHN/P1/22028884</t>
  </si>
  <si>
    <t>PHN/P1/22028883</t>
  </si>
  <si>
    <t>PHN/P1/22028888</t>
  </si>
  <si>
    <t>PHN/P1/22028889</t>
  </si>
  <si>
    <t>PHN/P1/22028893</t>
  </si>
  <si>
    <t>PHN/P1/22028906</t>
  </si>
  <si>
    <t>VIN2223TDS0993</t>
  </si>
  <si>
    <t>0963</t>
  </si>
  <si>
    <t>1310</t>
  </si>
  <si>
    <t>560</t>
  </si>
  <si>
    <t>562</t>
  </si>
  <si>
    <t>010644</t>
  </si>
  <si>
    <t>712/22-23</t>
  </si>
  <si>
    <t>564</t>
  </si>
  <si>
    <t>565</t>
  </si>
  <si>
    <t>566</t>
  </si>
  <si>
    <t>568</t>
  </si>
  <si>
    <t>0976</t>
  </si>
  <si>
    <t>569</t>
  </si>
  <si>
    <t>874</t>
  </si>
  <si>
    <t>0985</t>
  </si>
  <si>
    <t>1150/22-23</t>
  </si>
  <si>
    <t>Amish Paint Stores</t>
  </si>
  <si>
    <t>1119/22-23</t>
  </si>
  <si>
    <t xml:space="preserve">VIN2223TDS0966_x000D_
</t>
  </si>
  <si>
    <t xml:space="preserve">VIN2223TDS1005_x000D_
</t>
  </si>
  <si>
    <t xml:space="preserve">VIN2223TDS0361_x000D_
</t>
  </si>
  <si>
    <t>Accord Parking  Solutions</t>
  </si>
  <si>
    <t>19</t>
  </si>
  <si>
    <t>819</t>
  </si>
  <si>
    <t>SE/4861</t>
  </si>
  <si>
    <t>SE/4867</t>
  </si>
  <si>
    <t>SE/4877</t>
  </si>
  <si>
    <t>1333</t>
  </si>
  <si>
    <t>1336</t>
  </si>
  <si>
    <t>SE/S1223/2022-23</t>
  </si>
  <si>
    <t>381</t>
  </si>
  <si>
    <t>382</t>
  </si>
  <si>
    <t xml:space="preserve">SE/S03/2023-24_x000D_
</t>
  </si>
  <si>
    <t>956</t>
  </si>
  <si>
    <t>25</t>
  </si>
  <si>
    <t>0204/2023-24</t>
  </si>
  <si>
    <t>E/129/23-24</t>
  </si>
  <si>
    <t>34</t>
  </si>
  <si>
    <t>36</t>
  </si>
  <si>
    <t>37</t>
  </si>
  <si>
    <t>TS/5902</t>
  </si>
  <si>
    <t>037/23-24</t>
  </si>
  <si>
    <t>19/APR/23</t>
  </si>
  <si>
    <t>0326/2023-24</t>
  </si>
  <si>
    <t>40</t>
  </si>
  <si>
    <t>41</t>
  </si>
  <si>
    <t>039/23-24</t>
  </si>
  <si>
    <t>43</t>
  </si>
  <si>
    <t>46</t>
  </si>
  <si>
    <t>47</t>
  </si>
  <si>
    <t>000736</t>
  </si>
  <si>
    <t>E/318/23-24</t>
  </si>
  <si>
    <t>TS/5952</t>
  </si>
  <si>
    <t>AP15/23-24</t>
  </si>
  <si>
    <t>79</t>
  </si>
  <si>
    <t>80</t>
  </si>
  <si>
    <t>81</t>
  </si>
  <si>
    <t>31</t>
  </si>
  <si>
    <t>VIN2223TDS0035</t>
  </si>
  <si>
    <t>RA2</t>
  </si>
  <si>
    <t>SE/4891</t>
  </si>
  <si>
    <t>89</t>
  </si>
  <si>
    <t>014</t>
  </si>
  <si>
    <t>90</t>
  </si>
  <si>
    <t>91</t>
  </si>
  <si>
    <t>92</t>
  </si>
  <si>
    <t>VIN2223TDS0061</t>
  </si>
  <si>
    <t>93</t>
  </si>
  <si>
    <t>SE/4899</t>
  </si>
  <si>
    <t>95</t>
  </si>
  <si>
    <t>97</t>
  </si>
  <si>
    <t>98</t>
  </si>
  <si>
    <t>99</t>
  </si>
  <si>
    <t>2324/00570</t>
  </si>
  <si>
    <t>398</t>
  </si>
  <si>
    <t>RA16</t>
  </si>
  <si>
    <t>102</t>
  </si>
  <si>
    <t>2324/00605</t>
  </si>
  <si>
    <t>022</t>
  </si>
  <si>
    <t>AMBIKA PAINTS</t>
  </si>
  <si>
    <t>IA0350/23-24</t>
  </si>
  <si>
    <t>VIN2223TDS0083</t>
  </si>
  <si>
    <t>SAINT - GOBAIN INDIA PRIVATE LIMITED</t>
  </si>
  <si>
    <t>GH8585000088</t>
  </si>
  <si>
    <t>0174</t>
  </si>
  <si>
    <t>0173</t>
  </si>
  <si>
    <t>SE/4895</t>
  </si>
  <si>
    <t>118</t>
  </si>
  <si>
    <t>VIN2223TDS0097</t>
  </si>
  <si>
    <t>KRISHNA CONCHEM PRODUCTS PVT LTD</t>
  </si>
  <si>
    <t>DD/392/23-24</t>
  </si>
  <si>
    <t>SE/4900</t>
  </si>
  <si>
    <t>0201</t>
  </si>
  <si>
    <t>Kone Elevator India Private Limited</t>
  </si>
  <si>
    <t>8150241880</t>
  </si>
  <si>
    <t>8150241881</t>
  </si>
  <si>
    <t>GH8585000115</t>
  </si>
  <si>
    <t>SE/S99/2023-24</t>
  </si>
  <si>
    <t>Reliance Trading Company</t>
  </si>
  <si>
    <t>VIN2223TDS0118</t>
  </si>
  <si>
    <t>133</t>
  </si>
  <si>
    <t>130</t>
  </si>
  <si>
    <t>SE/4906</t>
  </si>
  <si>
    <t>Suspense</t>
  </si>
  <si>
    <t>138</t>
  </si>
  <si>
    <t>SE/S116/2023-24</t>
  </si>
  <si>
    <t>166/23-24</t>
  </si>
  <si>
    <t>SIRAJUDDIN B. VANJARE</t>
  </si>
  <si>
    <t>Pramila Enterprise</t>
  </si>
  <si>
    <t>PROFORMA iNV</t>
  </si>
  <si>
    <t>0276</t>
  </si>
  <si>
    <t>137</t>
  </si>
  <si>
    <t>8150244179</t>
  </si>
  <si>
    <t>041</t>
  </si>
  <si>
    <t>Molt Lihts</t>
  </si>
  <si>
    <t>3140</t>
  </si>
  <si>
    <t>129</t>
  </si>
  <si>
    <t>GL8704042168</t>
  </si>
  <si>
    <t>Fire Fighters Enterprises</t>
  </si>
  <si>
    <t>feb/001/23-24</t>
  </si>
  <si>
    <t>985</t>
  </si>
  <si>
    <t>001/23-24</t>
  </si>
  <si>
    <t>151</t>
  </si>
  <si>
    <t>157</t>
  </si>
  <si>
    <t>176</t>
  </si>
  <si>
    <t>ARCH/2022-23/042</t>
  </si>
  <si>
    <t>PROFORMA</t>
  </si>
  <si>
    <t>Insurance chareges for Collateral Security-SBI</t>
  </si>
  <si>
    <t>SANGEETA P. MAURYA</t>
  </si>
  <si>
    <t>Khushboo Arpit Shah</t>
  </si>
  <si>
    <t>78</t>
  </si>
  <si>
    <t>56</t>
  </si>
  <si>
    <t>Membership Fees</t>
  </si>
  <si>
    <t>109</t>
  </si>
  <si>
    <t>110</t>
  </si>
  <si>
    <t>Dsc Charges</t>
  </si>
  <si>
    <t>Computer Exp</t>
  </si>
  <si>
    <t>24</t>
  </si>
  <si>
    <t>131</t>
  </si>
  <si>
    <t>Seizzenet</t>
  </si>
  <si>
    <t>seizenet/2022/0248</t>
  </si>
  <si>
    <t>142</t>
  </si>
  <si>
    <t>143</t>
  </si>
  <si>
    <t>28</t>
  </si>
  <si>
    <t>Discount</t>
  </si>
  <si>
    <t>April - June 23</t>
  </si>
  <si>
    <t>July - Sept 23</t>
  </si>
  <si>
    <t>Revised Estimated Cost 15.10.2023</t>
  </si>
  <si>
    <t>167</t>
  </si>
  <si>
    <t>177</t>
  </si>
  <si>
    <t>Tejas Doshi (Lawyer)</t>
  </si>
  <si>
    <t>251</t>
  </si>
  <si>
    <t>207</t>
  </si>
  <si>
    <t>214</t>
  </si>
  <si>
    <t>258</t>
  </si>
  <si>
    <t>257</t>
  </si>
  <si>
    <t>Insurance Charges for Collateral Security-SBI</t>
  </si>
  <si>
    <t>327</t>
  </si>
  <si>
    <t>284</t>
  </si>
  <si>
    <t>GST Interest</t>
  </si>
  <si>
    <t>278</t>
  </si>
  <si>
    <t>287</t>
  </si>
  <si>
    <t>277</t>
  </si>
  <si>
    <t>Builder Association</t>
  </si>
  <si>
    <t>MH/ICJ0306/23-24</t>
  </si>
  <si>
    <t>MH/OTH-124/23-24</t>
  </si>
  <si>
    <t>MH/RN0103/23-24</t>
  </si>
  <si>
    <t>Connection Charges</t>
  </si>
  <si>
    <t>292</t>
  </si>
  <si>
    <t>288</t>
  </si>
  <si>
    <t>291</t>
  </si>
  <si>
    <t>384</t>
  </si>
  <si>
    <t>Valuation Charges-Professional Fees</t>
  </si>
  <si>
    <t>267</t>
  </si>
  <si>
    <t>ARCH/2023-24/047</t>
  </si>
  <si>
    <t>ARCH/2023-24/054</t>
  </si>
  <si>
    <t>MUM/2122/MAy/030</t>
  </si>
  <si>
    <t>ARCH/2023-24/063</t>
  </si>
  <si>
    <t>ARCH/2023-24/058</t>
  </si>
  <si>
    <t>PG-1975/23-24</t>
  </si>
  <si>
    <t>PHN/P1/23005553</t>
  </si>
  <si>
    <t>PHN/P1/23005530</t>
  </si>
  <si>
    <t>PHN/P1/23005524</t>
  </si>
  <si>
    <t>PHN/P1/23005518</t>
  </si>
  <si>
    <t>PHN/P1/23005513</t>
  </si>
  <si>
    <t>PHN/P1/23005510</t>
  </si>
  <si>
    <t>PHN/P1/23005508</t>
  </si>
  <si>
    <t>PHN/P1/23005503</t>
  </si>
  <si>
    <t>PHN/P1/23005502</t>
  </si>
  <si>
    <t>PHN/P1/23005501</t>
  </si>
  <si>
    <t>PHN/P1/23005500</t>
  </si>
  <si>
    <t>PHN/P1/23005498</t>
  </si>
  <si>
    <t>PHN/P1/23005497</t>
  </si>
  <si>
    <t>PHN/P1/23007837</t>
  </si>
  <si>
    <t>PHN/P1/23007842</t>
  </si>
  <si>
    <t>PHN/P1/23007843</t>
  </si>
  <si>
    <t>PHN/P1/23007847</t>
  </si>
  <si>
    <t>PHN/P1/23007856</t>
  </si>
  <si>
    <t>PHN/P1/23007857</t>
  </si>
  <si>
    <t>PHN/P1/23007863</t>
  </si>
  <si>
    <t>PHN/P1/23007865</t>
  </si>
  <si>
    <t>PHN/P1/23007864</t>
  </si>
  <si>
    <t>PHN/P1/23007868</t>
  </si>
  <si>
    <t>PHN/P1/23007879</t>
  </si>
  <si>
    <t>PHN/P1/23007888</t>
  </si>
  <si>
    <t>PHN/P1/23007915</t>
  </si>
  <si>
    <t>VIN2223TDS0145</t>
  </si>
  <si>
    <t>SE/4907</t>
  </si>
  <si>
    <t>1406</t>
  </si>
  <si>
    <t>166</t>
  </si>
  <si>
    <t>171</t>
  </si>
  <si>
    <t>0350</t>
  </si>
  <si>
    <t>1685/23-24</t>
  </si>
  <si>
    <t>165</t>
  </si>
  <si>
    <t>VIN2324TDS0167</t>
  </si>
  <si>
    <t>170</t>
  </si>
  <si>
    <t>173</t>
  </si>
  <si>
    <t>174</t>
  </si>
  <si>
    <t>AP308/23-24</t>
  </si>
  <si>
    <t>178</t>
  </si>
  <si>
    <t>Ankita Trading Corporation</t>
  </si>
  <si>
    <t>ATC/380/23-24</t>
  </si>
  <si>
    <t>SE/4908A</t>
  </si>
  <si>
    <t>181</t>
  </si>
  <si>
    <t>183</t>
  </si>
  <si>
    <t>992</t>
  </si>
  <si>
    <t>185</t>
  </si>
  <si>
    <t>SE/4909</t>
  </si>
  <si>
    <t>GH8580003259</t>
  </si>
  <si>
    <t>191</t>
  </si>
  <si>
    <t>192</t>
  </si>
  <si>
    <t>1895/2023-24</t>
  </si>
  <si>
    <t>003475</t>
  </si>
  <si>
    <t>VIN2324TDS0212</t>
  </si>
  <si>
    <t>A.Rajabali</t>
  </si>
  <si>
    <t>20749 / 23-24</t>
  </si>
  <si>
    <t>672</t>
  </si>
  <si>
    <t>ATC/400/23-24</t>
  </si>
  <si>
    <t>203</t>
  </si>
  <si>
    <t>0413</t>
  </si>
  <si>
    <t>MEGHNA ENTERPRISES</t>
  </si>
  <si>
    <t>003636</t>
  </si>
  <si>
    <t>206</t>
  </si>
  <si>
    <t>VIN2324TDS0229</t>
  </si>
  <si>
    <t>673</t>
  </si>
  <si>
    <t>160</t>
  </si>
  <si>
    <t>0424</t>
  </si>
  <si>
    <t>0004</t>
  </si>
  <si>
    <t>217</t>
  </si>
  <si>
    <t>283</t>
  </si>
  <si>
    <t>VIN2324TDS0261</t>
  </si>
  <si>
    <t>364/23-24</t>
  </si>
  <si>
    <t>365/23-24</t>
  </si>
  <si>
    <t>366/23-24</t>
  </si>
  <si>
    <t>367/23-24</t>
  </si>
  <si>
    <t>SE/4911</t>
  </si>
  <si>
    <t>998</t>
  </si>
  <si>
    <t>280</t>
  </si>
  <si>
    <t>285</t>
  </si>
  <si>
    <t>2192/2023-24</t>
  </si>
  <si>
    <t>SG-1106</t>
  </si>
  <si>
    <t>SG-1123</t>
  </si>
  <si>
    <t>281</t>
  </si>
  <si>
    <t>0466</t>
  </si>
  <si>
    <t>675</t>
  </si>
  <si>
    <t>Navya Services</t>
  </si>
  <si>
    <t>0476</t>
  </si>
  <si>
    <t>CB/953/23-24</t>
  </si>
  <si>
    <t>400</t>
  </si>
  <si>
    <t>286</t>
  </si>
  <si>
    <t>0482</t>
  </si>
  <si>
    <t>VIN2324TDS0305</t>
  </si>
  <si>
    <t>5150252865</t>
  </si>
  <si>
    <t>ATC/520/23-24</t>
  </si>
  <si>
    <t>678</t>
  </si>
  <si>
    <t>2370/2023-24</t>
  </si>
  <si>
    <t>907</t>
  </si>
  <si>
    <t>0501</t>
  </si>
  <si>
    <t>GH8585000371</t>
  </si>
  <si>
    <t>VIN2324TDS0326</t>
  </si>
  <si>
    <t>VIN2324TDS0327</t>
  </si>
  <si>
    <t>AP605/23-24</t>
  </si>
  <si>
    <t>AP609/23-24</t>
  </si>
  <si>
    <t>2531/23-24</t>
  </si>
  <si>
    <t>ATC/555/23-24</t>
  </si>
  <si>
    <t>SE/4924</t>
  </si>
  <si>
    <t>VIN2324TDS0370</t>
  </si>
  <si>
    <t>0156/23-24</t>
  </si>
  <si>
    <t>2600/23-24</t>
  </si>
  <si>
    <t>290</t>
  </si>
  <si>
    <t>ATC/571/23-24</t>
  </si>
  <si>
    <t>0548</t>
  </si>
  <si>
    <t>Alankar Ceramics</t>
  </si>
  <si>
    <t>AC5536</t>
  </si>
  <si>
    <t>0552</t>
  </si>
  <si>
    <t>324</t>
  </si>
  <si>
    <t>3574/2324</t>
  </si>
  <si>
    <t>SE/4926</t>
  </si>
  <si>
    <t>429/23/24</t>
  </si>
  <si>
    <t>430/23-24</t>
  </si>
  <si>
    <t>431/23/24</t>
  </si>
  <si>
    <t>432/23-24</t>
  </si>
  <si>
    <t>433/23-24</t>
  </si>
  <si>
    <t>SE/4927</t>
  </si>
  <si>
    <t>SE/4928</t>
  </si>
  <si>
    <t>750</t>
  </si>
  <si>
    <t>SE/4929</t>
  </si>
  <si>
    <t>071</t>
  </si>
  <si>
    <t>VIN2324TDS0393</t>
  </si>
  <si>
    <t>925</t>
  </si>
  <si>
    <t>333</t>
  </si>
  <si>
    <t>224</t>
  </si>
  <si>
    <t>Rockenclave Diggicon Private Limited</t>
  </si>
  <si>
    <t>DH/015/1023</t>
  </si>
  <si>
    <t>Oct - Dec 23</t>
  </si>
  <si>
    <t>326</t>
  </si>
  <si>
    <t>Festival Expenses</t>
  </si>
  <si>
    <t>490</t>
  </si>
  <si>
    <t>seizenet/2023/0026</t>
  </si>
  <si>
    <t>Salary and Bonus Exp</t>
  </si>
  <si>
    <t>seizenet/2023/0011</t>
  </si>
  <si>
    <t>489</t>
  </si>
  <si>
    <t>583</t>
  </si>
  <si>
    <t>581</t>
  </si>
  <si>
    <t>585</t>
  </si>
  <si>
    <t>468</t>
  </si>
  <si>
    <t>ARCH/2023-24/072</t>
  </si>
  <si>
    <t>Column6</t>
  </si>
  <si>
    <t>3027/23-24</t>
  </si>
  <si>
    <t>3635/23-24</t>
  </si>
  <si>
    <t>VIN2324TDS0414</t>
  </si>
  <si>
    <t>SE/4939</t>
  </si>
  <si>
    <t>329</t>
  </si>
  <si>
    <t>AC5739</t>
  </si>
  <si>
    <t>ATC/636/23-24</t>
  </si>
  <si>
    <t>VIN2324TDS0421</t>
  </si>
  <si>
    <t>GH8585000530</t>
  </si>
  <si>
    <t>078</t>
  </si>
  <si>
    <t>GH8580004074</t>
  </si>
  <si>
    <t>374</t>
  </si>
  <si>
    <t>VIN2324TDS0436</t>
  </si>
  <si>
    <t>SE/4940</t>
  </si>
  <si>
    <t>933</t>
  </si>
  <si>
    <t>VIN2324TDS0462'</t>
  </si>
  <si>
    <t>370</t>
  </si>
  <si>
    <t>SE/4942</t>
  </si>
  <si>
    <t>Akhbar Khan</t>
  </si>
  <si>
    <t>SE/4945</t>
  </si>
  <si>
    <t>939</t>
  </si>
  <si>
    <t>VIN2324TDS0475</t>
  </si>
  <si>
    <t>0701</t>
  </si>
  <si>
    <t>083</t>
  </si>
  <si>
    <t>SE/S406/2023-24</t>
  </si>
  <si>
    <t>VIN2223TDS0436</t>
  </si>
  <si>
    <t>VIN2223TDS0475</t>
  </si>
  <si>
    <t>AP702/23-24</t>
  </si>
  <si>
    <t>420</t>
  </si>
  <si>
    <t>351</t>
  </si>
  <si>
    <t>DIVINE ENTERPRISES</t>
  </si>
  <si>
    <t>DE/TXI/025/23-24</t>
  </si>
  <si>
    <t>DE/TXI/026/23-24</t>
  </si>
  <si>
    <t>502</t>
  </si>
  <si>
    <t>ATC/724/23-24</t>
  </si>
  <si>
    <t>0739</t>
  </si>
  <si>
    <t>596/23-24</t>
  </si>
  <si>
    <t>SE/4952</t>
  </si>
  <si>
    <t>417</t>
  </si>
  <si>
    <t>582/23-24</t>
  </si>
  <si>
    <t>583/23-24</t>
  </si>
  <si>
    <t>581/23-24</t>
  </si>
  <si>
    <t>580/23-24</t>
  </si>
  <si>
    <t>579/23-24</t>
  </si>
  <si>
    <t>0756</t>
  </si>
  <si>
    <t>418</t>
  </si>
  <si>
    <t>421</t>
  </si>
  <si>
    <t>595/23-24</t>
  </si>
  <si>
    <t>606/23-24</t>
  </si>
  <si>
    <t>Shree Sai Enterprises</t>
  </si>
  <si>
    <t>1979</t>
  </si>
  <si>
    <t>VIN2223TDS0512</t>
  </si>
  <si>
    <t>1982</t>
  </si>
  <si>
    <t>Eastern Traders</t>
  </si>
  <si>
    <t>4901/ET/23-24</t>
  </si>
  <si>
    <t>1991</t>
  </si>
  <si>
    <t>AP802/23-24</t>
  </si>
  <si>
    <t>1994</t>
  </si>
  <si>
    <t>E/3166/23-24</t>
  </si>
  <si>
    <t>Sukun Agencies</t>
  </si>
  <si>
    <t>4570</t>
  </si>
  <si>
    <t>ATC/773/23-24</t>
  </si>
  <si>
    <t>1526</t>
  </si>
  <si>
    <t>476</t>
  </si>
  <si>
    <t>1527</t>
  </si>
  <si>
    <t>467</t>
  </si>
  <si>
    <t>Mansukhlal &amp; Co.</t>
  </si>
  <si>
    <t>1003/23-24</t>
  </si>
  <si>
    <t>586</t>
  </si>
  <si>
    <t>0838</t>
  </si>
  <si>
    <t>0840</t>
  </si>
  <si>
    <t>587</t>
  </si>
  <si>
    <t>0846</t>
  </si>
  <si>
    <t>469</t>
  </si>
  <si>
    <t>096</t>
  </si>
  <si>
    <t>VIN2223TDS0598</t>
  </si>
  <si>
    <t>GST-007381</t>
  </si>
  <si>
    <t>1531</t>
  </si>
  <si>
    <t>GH8585000801</t>
  </si>
  <si>
    <t>GH8585000802</t>
  </si>
  <si>
    <t>870</t>
  </si>
  <si>
    <t>477</t>
  </si>
  <si>
    <t>478</t>
  </si>
  <si>
    <t>GH8585000809</t>
  </si>
  <si>
    <t>GH8585000811</t>
  </si>
  <si>
    <t>VIN2223TDS0621</t>
  </si>
  <si>
    <t>E/3494/23-24</t>
  </si>
  <si>
    <t>Bill is cancelled</t>
  </si>
  <si>
    <t>Jan - March 24</t>
  </si>
  <si>
    <t>Max Realty</t>
  </si>
  <si>
    <t>Pranesh Chandak</t>
  </si>
  <si>
    <t>Sheetal Samant</t>
  </si>
  <si>
    <t>658</t>
  </si>
  <si>
    <t>659</t>
  </si>
  <si>
    <t>604</t>
  </si>
  <si>
    <t>Interest on Late payment of PT</t>
  </si>
  <si>
    <t>680</t>
  </si>
  <si>
    <t>Om Enterprises</t>
  </si>
  <si>
    <t>801</t>
  </si>
  <si>
    <t>Postage &amp; Courier Expenses</t>
  </si>
  <si>
    <t>628</t>
  </si>
  <si>
    <t>633</t>
  </si>
  <si>
    <t>627</t>
  </si>
  <si>
    <t>661</t>
  </si>
  <si>
    <t>Safety Facility Services -Recd Diff</t>
  </si>
  <si>
    <t>775</t>
  </si>
  <si>
    <t>776</t>
  </si>
  <si>
    <t>799</t>
  </si>
  <si>
    <t>912</t>
  </si>
  <si>
    <t>913</t>
  </si>
  <si>
    <t>SSRMJ Alert Security Service</t>
  </si>
  <si>
    <t>382/23-24</t>
  </si>
  <si>
    <t>424/23-24</t>
  </si>
  <si>
    <t>635</t>
  </si>
  <si>
    <t>516</t>
  </si>
  <si>
    <t>Receipt</t>
  </si>
  <si>
    <t>681</t>
  </si>
  <si>
    <t>664</t>
  </si>
  <si>
    <t>682</t>
  </si>
  <si>
    <t>Technomex Infoservices</t>
  </si>
  <si>
    <t>TI-421/23-24</t>
  </si>
  <si>
    <t>650</t>
  </si>
  <si>
    <t>Vastukala Consultant (I) Pvt Ltd -Msme Diff</t>
  </si>
  <si>
    <t>MUM/2324/JAN/074</t>
  </si>
  <si>
    <t>MUM/2324/JAN/073</t>
  </si>
  <si>
    <t>R N MORE &amp; ASSOCIATES</t>
  </si>
  <si>
    <t>146/23-24</t>
  </si>
  <si>
    <t>Saiprasad Sawmant</t>
  </si>
  <si>
    <t>909</t>
  </si>
  <si>
    <t>ARCH/2023-24/091</t>
  </si>
  <si>
    <t>542</t>
  </si>
  <si>
    <t>554</t>
  </si>
  <si>
    <t>606</t>
  </si>
  <si>
    <t>588</t>
  </si>
  <si>
    <t>590</t>
  </si>
  <si>
    <t>692</t>
  </si>
  <si>
    <t>Vinco Sales and Services Pvt. Ltd. Ok</t>
  </si>
  <si>
    <t>804</t>
  </si>
  <si>
    <t>805</t>
  </si>
  <si>
    <t>SAINT - GOBAIN INDIA PRIVATE LIMITED Ok</t>
  </si>
  <si>
    <t>809</t>
  </si>
  <si>
    <t>Pramila Enterprise Ok</t>
  </si>
  <si>
    <t>New India Construction Company Diff</t>
  </si>
  <si>
    <t>Fire Fighters Enterprises Ok</t>
  </si>
  <si>
    <t>FFE/009/23-24</t>
  </si>
  <si>
    <t>Sara Enerprises  Diff</t>
  </si>
  <si>
    <t>SE/S482/2023-24</t>
  </si>
  <si>
    <t>SE/S483/2023-24</t>
  </si>
  <si>
    <t>Mansukhlal &amp; Co. Ok</t>
  </si>
  <si>
    <t>1084/23-24</t>
  </si>
  <si>
    <t>Rajesh Trading Co. Ok</t>
  </si>
  <si>
    <t>SE/S484/2023-24</t>
  </si>
  <si>
    <t>Classo Ok</t>
  </si>
  <si>
    <t>101</t>
  </si>
  <si>
    <t>Matloob Shaikh</t>
  </si>
  <si>
    <t>001</t>
  </si>
  <si>
    <t>SE/S485/2023-24</t>
  </si>
  <si>
    <t>561</t>
  </si>
  <si>
    <t>806</t>
  </si>
  <si>
    <t>VIN2223TDS0705</t>
  </si>
  <si>
    <t>Patel Hardware</t>
  </si>
  <si>
    <t>1635</t>
  </si>
  <si>
    <t>573</t>
  </si>
  <si>
    <t>Shoaib A Behlim Ledger Recd</t>
  </si>
  <si>
    <t>971</t>
  </si>
  <si>
    <t>Javed A Behlim</t>
  </si>
  <si>
    <t>Accord Parking  Solutions Diff</t>
  </si>
  <si>
    <t>VIN2223TDS0734</t>
  </si>
  <si>
    <t>574</t>
  </si>
  <si>
    <t>592</t>
  </si>
  <si>
    <t>Ashirwad Tradersok</t>
  </si>
  <si>
    <t>680/23-24</t>
  </si>
  <si>
    <t>594</t>
  </si>
  <si>
    <t>595</t>
  </si>
  <si>
    <t>599</t>
  </si>
  <si>
    <t>GH8585000925</t>
  </si>
  <si>
    <t>GH8585000929</t>
  </si>
  <si>
    <t>GH8585000930</t>
  </si>
  <si>
    <t>2324/03639</t>
  </si>
  <si>
    <t>577</t>
  </si>
  <si>
    <t>593</t>
  </si>
  <si>
    <t>596</t>
  </si>
  <si>
    <t>GH8585000976</t>
  </si>
  <si>
    <t>Saikrupa Enterprises Ok</t>
  </si>
  <si>
    <t>SKE/439/23-24</t>
  </si>
  <si>
    <t>1002</t>
  </si>
  <si>
    <t>1587</t>
  </si>
  <si>
    <t>1729</t>
  </si>
  <si>
    <t>SE/S522/23-24</t>
  </si>
  <si>
    <t>SE/S523/2023-24</t>
  </si>
  <si>
    <t>1015'</t>
  </si>
  <si>
    <t>National Marbels Ok</t>
  </si>
  <si>
    <t>998/23-24</t>
  </si>
  <si>
    <t>997/23-24</t>
  </si>
  <si>
    <t>1187/23-24</t>
  </si>
  <si>
    <t>1070/23-24</t>
  </si>
  <si>
    <t>24/23-24</t>
  </si>
  <si>
    <t>25/23-24</t>
  </si>
  <si>
    <t>1011/23-24</t>
  </si>
  <si>
    <t>1010/23-24</t>
  </si>
  <si>
    <t>1207/23-24</t>
  </si>
  <si>
    <t>VIN2334TDS0800</t>
  </si>
  <si>
    <t>576</t>
  </si>
  <si>
    <t>636</t>
  </si>
  <si>
    <t>634</t>
  </si>
  <si>
    <t>Rajnarayan Sitaram</t>
  </si>
  <si>
    <t>S V Creation</t>
  </si>
  <si>
    <t>60/2023-24</t>
  </si>
  <si>
    <t>DE/TXI/041/23-24</t>
  </si>
  <si>
    <t>GH8580005263</t>
  </si>
  <si>
    <t>VIN2334TDS0814</t>
  </si>
  <si>
    <t>1228/23-24</t>
  </si>
  <si>
    <t>1232/23-24</t>
  </si>
  <si>
    <t>SE/S595/2023-24</t>
  </si>
  <si>
    <t>642</t>
  </si>
  <si>
    <t>GH8580005312</t>
  </si>
  <si>
    <t>8150277343</t>
  </si>
  <si>
    <t>RA17</t>
  </si>
  <si>
    <t>626</t>
  </si>
  <si>
    <t>629</t>
  </si>
  <si>
    <t>NARENDRA PLASTIC</t>
  </si>
  <si>
    <t>NP/23-24/526</t>
  </si>
  <si>
    <t>691</t>
  </si>
  <si>
    <t>700</t>
  </si>
  <si>
    <t>824</t>
  </si>
  <si>
    <t>VIN2324TDS0835</t>
  </si>
  <si>
    <t>690</t>
  </si>
  <si>
    <t>1118</t>
  </si>
  <si>
    <t>NP/23-24/547</t>
  </si>
  <si>
    <t>4245</t>
  </si>
  <si>
    <t>1119</t>
  </si>
  <si>
    <t>1276</t>
  </si>
  <si>
    <t>1280</t>
  </si>
  <si>
    <t>1240/23-24</t>
  </si>
  <si>
    <t>1241/23-24</t>
  </si>
  <si>
    <t>694</t>
  </si>
  <si>
    <t>1244/23-24</t>
  </si>
  <si>
    <t>1243/23-24</t>
  </si>
  <si>
    <t>VIN2324TDS0870</t>
  </si>
  <si>
    <t>689</t>
  </si>
  <si>
    <t>1300</t>
  </si>
  <si>
    <t>1307</t>
  </si>
  <si>
    <t>VIN2324TDS0890</t>
  </si>
  <si>
    <t>2069</t>
  </si>
  <si>
    <t>GH8580005560</t>
  </si>
  <si>
    <t>698</t>
  </si>
  <si>
    <t>1328/23-24</t>
  </si>
  <si>
    <t>Subhlaxmi Ceramics Msme Ok</t>
  </si>
  <si>
    <t>00G158</t>
  </si>
  <si>
    <t>00G157</t>
  </si>
  <si>
    <t>695</t>
  </si>
  <si>
    <t>SE/S651/2023-24</t>
  </si>
  <si>
    <t>SE/S652/2023-24</t>
  </si>
  <si>
    <t>820</t>
  </si>
  <si>
    <t>30.06.2024 as per Bill Tally (inclusive of GST)</t>
  </si>
  <si>
    <t>Incurred Cost in ` as per 30-06-2024</t>
  </si>
  <si>
    <t>Incurred Cost in ` Cr. As per 30-06-2024</t>
  </si>
  <si>
    <t>April - June 24</t>
  </si>
  <si>
    <t>Amount till 30-06-24</t>
  </si>
  <si>
    <t>Amount till 31-03-24</t>
  </si>
  <si>
    <t>Incurred Cost as per Bill till 30.06.2024</t>
  </si>
  <si>
    <t>38</t>
  </si>
  <si>
    <t>9</t>
  </si>
  <si>
    <t>10</t>
  </si>
  <si>
    <t>39</t>
  </si>
  <si>
    <t>051/24-25</t>
  </si>
  <si>
    <t>75</t>
  </si>
  <si>
    <t>76</t>
  </si>
  <si>
    <t>112</t>
  </si>
  <si>
    <t>Prashanti Sawant Flat 1902</t>
  </si>
  <si>
    <t>Prashanti Sawant Flat 1901</t>
  </si>
  <si>
    <t>242</t>
  </si>
  <si>
    <t>ARCH/2024_25/005</t>
  </si>
  <si>
    <t>AKHILESH PANDEY &amp; CO.</t>
  </si>
  <si>
    <t>MH/24-25/015</t>
  </si>
  <si>
    <t>001-A</t>
  </si>
  <si>
    <t>7009/24-25</t>
  </si>
  <si>
    <t>MCO-12/24-25</t>
  </si>
  <si>
    <t>651</t>
  </si>
  <si>
    <t>MCO-14/24-25</t>
  </si>
  <si>
    <t>VIN2425TDS0007</t>
  </si>
  <si>
    <t>POWER GRIP INDIA(MSME)</t>
  </si>
  <si>
    <t>240009</t>
  </si>
  <si>
    <t>MCO-28/24-25</t>
  </si>
  <si>
    <t>0053</t>
  </si>
  <si>
    <t>0052</t>
  </si>
  <si>
    <t>SE/S16/2024-25</t>
  </si>
  <si>
    <t>MEGHNA ENTERPRISES ( Msme)</t>
  </si>
  <si>
    <t>SG-152</t>
  </si>
  <si>
    <t>35</t>
  </si>
  <si>
    <t>0083</t>
  </si>
  <si>
    <t>0082</t>
  </si>
  <si>
    <t>0100</t>
  </si>
  <si>
    <t>DE/TXI/007/24-25</t>
  </si>
  <si>
    <t>0110</t>
  </si>
  <si>
    <t>674</t>
  </si>
  <si>
    <t>0113</t>
  </si>
  <si>
    <t>0122</t>
  </si>
  <si>
    <t>0123</t>
  </si>
  <si>
    <t>Araldite</t>
  </si>
  <si>
    <t>000825</t>
  </si>
  <si>
    <t>Meghna Driling   &amp; Pumps  Pvt Ltd</t>
  </si>
  <si>
    <t>MDPPL/017</t>
  </si>
  <si>
    <t>Ankita Trading Corporation Ok</t>
  </si>
  <si>
    <t>AT/152/24-25</t>
  </si>
  <si>
    <t>AT/153/24-25</t>
  </si>
  <si>
    <t>0166</t>
  </si>
  <si>
    <t>000G25</t>
  </si>
  <si>
    <t>0171</t>
  </si>
  <si>
    <t>MCO-170/24-25</t>
  </si>
  <si>
    <t>2425/00643</t>
  </si>
  <si>
    <t>Sanjay Ghorpade</t>
  </si>
  <si>
    <t>825</t>
  </si>
  <si>
    <t>DE/TXI/010/24-25</t>
  </si>
  <si>
    <t>SE/S67/2024-25</t>
  </si>
  <si>
    <t>SE/S70/2024-25</t>
  </si>
  <si>
    <t>CB26</t>
  </si>
  <si>
    <t>VIRAL J JANI HUF</t>
  </si>
  <si>
    <t>HUF/54</t>
  </si>
  <si>
    <t>Universal Testing Lab Ok</t>
  </si>
  <si>
    <t>1180/2024-25</t>
  </si>
  <si>
    <t>0235</t>
  </si>
  <si>
    <t>MCO-244/24-25</t>
  </si>
  <si>
    <t>DE/TXI/014/24-25</t>
  </si>
  <si>
    <t>DE/TXI/015/24-25</t>
  </si>
  <si>
    <t>Shree Engineering Company Ok</t>
  </si>
  <si>
    <t>SE/5012</t>
  </si>
  <si>
    <t>SE/5011</t>
  </si>
  <si>
    <t>MCO-252/24-25</t>
  </si>
  <si>
    <t>MCO-254/24-25</t>
  </si>
  <si>
    <t>348</t>
  </si>
  <si>
    <t>SE/5013</t>
  </si>
  <si>
    <t>MCO-270/24-25</t>
  </si>
  <si>
    <t>MCO-286/24-25</t>
  </si>
  <si>
    <t>SE/S131/2024-25</t>
  </si>
  <si>
    <t>30.09.2024 as per Bill Tally (inclusive of GST)</t>
  </si>
  <si>
    <t>Difference b/w bills of 30.09.2024 &amp; 30.06.2024</t>
  </si>
  <si>
    <t>Difference of Cost incurred as %age of cost incurred as on 30.09.2024 &amp; 30.06.2024</t>
  </si>
  <si>
    <t>Cost incurred as %age of cost incurred as on 30-096-2024</t>
  </si>
  <si>
    <t>Incurred Cost as per CA Certificate till 30.06.2024</t>
  </si>
  <si>
    <t>Incurred Cost as per CA Certificate till 30.09.2024</t>
  </si>
  <si>
    <t>Incurred Cost as per Bill till 30.09.2024</t>
  </si>
  <si>
    <t>Incurred Cost in ` as per 30-09-2024</t>
  </si>
  <si>
    <t>Incurred Cost in ` Cr. As per 30-09-2024</t>
  </si>
  <si>
    <t>July - September 24</t>
  </si>
  <si>
    <t>PB-03 - Praful Mehta-Rent</t>
  </si>
  <si>
    <t>PB-02 - Bharat Mehta-Rent</t>
  </si>
  <si>
    <t>PB-01 - Sudhir Mehta-Rent</t>
  </si>
  <si>
    <t>407</t>
  </si>
  <si>
    <t>408</t>
  </si>
  <si>
    <t>403</t>
  </si>
  <si>
    <t>226</t>
  </si>
  <si>
    <t>1726/2024-25</t>
  </si>
  <si>
    <t>2294/2024-25</t>
  </si>
  <si>
    <t>2710</t>
  </si>
  <si>
    <t>4977</t>
  </si>
  <si>
    <t>232</t>
  </si>
  <si>
    <t>0332</t>
  </si>
  <si>
    <t>235</t>
  </si>
  <si>
    <t>237</t>
  </si>
  <si>
    <t>Sara Enerprises Diff</t>
  </si>
  <si>
    <t>SE/S160/2024-25</t>
  </si>
  <si>
    <t>0357</t>
  </si>
  <si>
    <t>MCO-325/24-25</t>
  </si>
  <si>
    <t>MCO-331/24-25</t>
  </si>
  <si>
    <t>SE/S174/2024-25</t>
  </si>
  <si>
    <t>MCO-339/24-25</t>
  </si>
  <si>
    <t>3117</t>
  </si>
  <si>
    <t>240115</t>
  </si>
  <si>
    <t>Fontek Corporation</t>
  </si>
  <si>
    <t>0405</t>
  </si>
  <si>
    <t>0434</t>
  </si>
  <si>
    <t>Vasant Tataria</t>
  </si>
  <si>
    <t>MCO-391/24-25</t>
  </si>
  <si>
    <t>779/24-25</t>
  </si>
  <si>
    <t>785/24-25</t>
  </si>
  <si>
    <t>C/61/24-25</t>
  </si>
  <si>
    <t>Khan Enterprises</t>
  </si>
  <si>
    <t>5931</t>
  </si>
  <si>
    <t>SE/S258/2024-25</t>
  </si>
  <si>
    <t>0496</t>
  </si>
  <si>
    <t>Ajmal Haque</t>
  </si>
  <si>
    <t>1003</t>
  </si>
  <si>
    <t>723</t>
  </si>
  <si>
    <t>New India Construction Companydiff</t>
  </si>
  <si>
    <t>SE/S301/2024-25</t>
  </si>
  <si>
    <t>SE/5035</t>
  </si>
  <si>
    <t>240158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</si>
</sst>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_-"/>
    <numFmt numFmtId="166" formatCode="dd\-mm\-yyyy"/>
    <numFmt numFmtId="167" formatCode="&quot;&quot;0"/>
    <numFmt numFmtId="168" formatCode="_ * #,##0.000_ ;_ * \-#,##0.000_ ;_ * &quot;-&quot;??_ ;_ @_ "/>
    <numFmt numFmtId="169" formatCode="_(* #,##0_);_(* \(#,##0\);_(* &quot;-&quot;??_);_(@_)"/>
    <numFmt numFmtId="170" formatCode="&quot;&quot;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Rupee Foradian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</font>
    <font>
      <b/>
      <sz val="9"/>
      <color theme="1"/>
      <name val="Arial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0.5"/>
      <color theme="1"/>
      <name val="Arial Narrow"/>
      <family val="2"/>
    </font>
    <font>
      <sz val="10.5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5">
    <xf numFmtId="0" fontId="0" fillId="0" borderId="0" xfId="0"/>
    <xf numFmtId="43" fontId="0" fillId="0" borderId="0" xfId="3" applyFont="1"/>
    <xf numFmtId="1" fontId="0" fillId="0" borderId="0" xfId="3" applyNumberFormat="1" applyFont="1"/>
    <xf numFmtId="1" fontId="0" fillId="0" borderId="0" xfId="3" applyNumberFormat="1" applyFont="1" applyAlignment="1">
      <alignment horizontal="right"/>
    </xf>
    <xf numFmtId="0" fontId="0" fillId="0" borderId="0" xfId="0" applyAlignment="1">
      <alignment horizontal="right"/>
    </xf>
    <xf numFmtId="43" fontId="0" fillId="0" borderId="0" xfId="0" applyNumberFormat="1"/>
    <xf numFmtId="0" fontId="3" fillId="0" borderId="0" xfId="0" applyFont="1"/>
    <xf numFmtId="43" fontId="3" fillId="0" borderId="0" xfId="3" applyFont="1"/>
    <xf numFmtId="43" fontId="3" fillId="0" borderId="1" xfId="3" applyFont="1" applyBorder="1"/>
    <xf numFmtId="43" fontId="3" fillId="0" borderId="1" xfId="3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" fontId="0" fillId="0" borderId="1" xfId="3" applyNumberFormat="1" applyFont="1" applyBorder="1"/>
    <xf numFmtId="1" fontId="0" fillId="0" borderId="1" xfId="3" applyNumberFormat="1" applyFont="1" applyBorder="1" applyAlignment="1">
      <alignment horizontal="right" wrapText="1"/>
    </xf>
    <xf numFmtId="43" fontId="0" fillId="0" borderId="1" xfId="3" applyFont="1" applyBorder="1"/>
    <xf numFmtId="0" fontId="0" fillId="0" borderId="1" xfId="0" applyBorder="1" applyAlignment="1">
      <alignment horizontal="right"/>
    </xf>
    <xf numFmtId="0" fontId="0" fillId="0" borderId="1" xfId="0" applyBorder="1"/>
    <xf numFmtId="1" fontId="0" fillId="0" borderId="1" xfId="3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vertical="center"/>
    </xf>
    <xf numFmtId="1" fontId="3" fillId="0" borderId="1" xfId="3" applyNumberFormat="1" applyFont="1" applyBorder="1" applyAlignment="1">
      <alignment horizontal="center" vertical="center" wrapText="1"/>
    </xf>
    <xf numFmtId="1" fontId="3" fillId="0" borderId="1" xfId="3" applyNumberFormat="1" applyFont="1" applyBorder="1" applyAlignment="1">
      <alignment horizontal="right" vertical="center" wrapText="1"/>
    </xf>
    <xf numFmtId="43" fontId="3" fillId="0" borderId="1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0" xfId="3" applyFont="1" applyAlignment="1">
      <alignment horizontal="center" vertical="center"/>
    </xf>
    <xf numFmtId="1" fontId="3" fillId="0" borderId="1" xfId="3" applyNumberFormat="1" applyFont="1" applyBorder="1" applyAlignment="1">
      <alignment horizontal="center" vertical="center"/>
    </xf>
    <xf numFmtId="0" fontId="4" fillId="0" borderId="0" xfId="0" applyFont="1"/>
    <xf numFmtId="43" fontId="5" fillId="0" borderId="1" xfId="3" applyFont="1" applyFill="1" applyBorder="1" applyAlignment="1">
      <alignment horizontal="right" wrapText="1"/>
    </xf>
    <xf numFmtId="165" fontId="5" fillId="0" borderId="1" xfId="0" applyNumberFormat="1" applyFont="1" applyBorder="1" applyAlignment="1">
      <alignment horizontal="left" wrapText="1"/>
    </xf>
    <xf numFmtId="0" fontId="7" fillId="0" borderId="0" xfId="0" applyFont="1"/>
    <xf numFmtId="43" fontId="6" fillId="0" borderId="1" xfId="3" applyFont="1" applyFill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2" fontId="8" fillId="0" borderId="1" xfId="2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164" fontId="0" fillId="0" borderId="0" xfId="0" applyNumberFormat="1"/>
    <xf numFmtId="14" fontId="11" fillId="0" borderId="0" xfId="0" applyNumberFormat="1" applyFont="1" applyAlignment="1">
      <alignment horizontal="right" vertical="top"/>
    </xf>
    <xf numFmtId="49" fontId="10" fillId="0" borderId="0" xfId="0" applyNumberFormat="1" applyFont="1" applyAlignment="1">
      <alignment vertical="top"/>
    </xf>
    <xf numFmtId="49" fontId="11" fillId="0" borderId="0" xfId="0" applyNumberFormat="1" applyFont="1" applyAlignment="1">
      <alignment horizontal="right" vertical="top"/>
    </xf>
    <xf numFmtId="164" fontId="10" fillId="0" borderId="0" xfId="1" applyFont="1" applyFill="1" applyAlignment="1">
      <alignment horizontal="right" vertical="top"/>
    </xf>
    <xf numFmtId="166" fontId="11" fillId="0" borderId="0" xfId="0" applyNumberFormat="1" applyFont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49" fontId="10" fillId="0" borderId="0" xfId="0" applyNumberFormat="1" applyFont="1" applyAlignment="1">
      <alignment horizontal="left" vertical="top" indent="5"/>
    </xf>
    <xf numFmtId="164" fontId="10" fillId="0" borderId="0" xfId="1" applyFont="1" applyFill="1" applyBorder="1" applyAlignment="1">
      <alignment horizontal="right" vertical="top"/>
    </xf>
    <xf numFmtId="14" fontId="11" fillId="5" borderId="5" xfId="0" applyNumberFormat="1" applyFont="1" applyFill="1" applyBorder="1" applyAlignment="1">
      <alignment horizontal="right" vertical="top"/>
    </xf>
    <xf numFmtId="49" fontId="10" fillId="5" borderId="6" xfId="0" applyNumberFormat="1" applyFont="1" applyFill="1" applyBorder="1" applyAlignment="1">
      <alignment vertical="top"/>
    </xf>
    <xf numFmtId="49" fontId="11" fillId="5" borderId="6" xfId="0" applyNumberFormat="1" applyFont="1" applyFill="1" applyBorder="1" applyAlignment="1">
      <alignment horizontal="right" vertical="top"/>
    </xf>
    <xf numFmtId="14" fontId="11" fillId="0" borderId="5" xfId="0" applyNumberFormat="1" applyFont="1" applyBorder="1" applyAlignment="1">
      <alignment horizontal="right" vertical="top"/>
    </xf>
    <xf numFmtId="49" fontId="10" fillId="0" borderId="6" xfId="0" applyNumberFormat="1" applyFont="1" applyBorder="1" applyAlignment="1">
      <alignment vertical="top"/>
    </xf>
    <xf numFmtId="49" fontId="11" fillId="0" borderId="6" xfId="0" applyNumberFormat="1" applyFont="1" applyBorder="1" applyAlignment="1">
      <alignment horizontal="right" vertical="top"/>
    </xf>
    <xf numFmtId="14" fontId="0" fillId="5" borderId="5" xfId="0" applyNumberFormat="1" applyFill="1" applyBorder="1"/>
    <xf numFmtId="14" fontId="0" fillId="0" borderId="5" xfId="0" applyNumberFormat="1" applyBorder="1"/>
    <xf numFmtId="166" fontId="11" fillId="5" borderId="5" xfId="0" applyNumberFormat="1" applyFont="1" applyFill="1" applyBorder="1" applyAlignment="1">
      <alignment horizontal="right" vertical="top"/>
    </xf>
    <xf numFmtId="49" fontId="12" fillId="4" borderId="8" xfId="0" applyNumberFormat="1" applyFont="1" applyFill="1" applyBorder="1" applyAlignment="1">
      <alignment horizontal="right" vertical="top"/>
    </xf>
    <xf numFmtId="49" fontId="12" fillId="4" borderId="9" xfId="0" applyNumberFormat="1" applyFont="1" applyFill="1" applyBorder="1" applyAlignment="1">
      <alignment horizontal="left" vertical="top" indent="5"/>
    </xf>
    <xf numFmtId="49" fontId="12" fillId="4" borderId="9" xfId="0" applyNumberFormat="1" applyFont="1" applyFill="1" applyBorder="1" applyAlignment="1">
      <alignment vertical="top"/>
    </xf>
    <xf numFmtId="49" fontId="12" fillId="4" borderId="9" xfId="0" applyNumberFormat="1" applyFont="1" applyFill="1" applyBorder="1" applyAlignment="1">
      <alignment horizontal="right" vertical="top"/>
    </xf>
    <xf numFmtId="49" fontId="14" fillId="0" borderId="0" xfId="0" applyNumberFormat="1" applyFont="1" applyAlignment="1">
      <alignment vertical="top"/>
    </xf>
    <xf numFmtId="164" fontId="14" fillId="0" borderId="0" xfId="1" applyFont="1" applyFill="1" applyAlignment="1">
      <alignment horizontal="right" vertical="top"/>
    </xf>
    <xf numFmtId="0" fontId="11" fillId="0" borderId="0" xfId="0" applyFont="1" applyAlignment="1">
      <alignment horizontal="right" vertical="top"/>
    </xf>
    <xf numFmtId="164" fontId="13" fillId="0" borderId="0" xfId="1" applyFont="1" applyFill="1" applyAlignment="1">
      <alignment vertical="top"/>
    </xf>
    <xf numFmtId="49" fontId="14" fillId="0" borderId="0" xfId="0" applyNumberFormat="1" applyFont="1" applyAlignment="1">
      <alignment vertical="top" wrapText="1"/>
    </xf>
    <xf numFmtId="49" fontId="15" fillId="0" borderId="0" xfId="0" applyNumberFormat="1" applyFont="1" applyAlignment="1">
      <alignment horizontal="left" vertical="top" wrapText="1"/>
    </xf>
    <xf numFmtId="167" fontId="10" fillId="0" borderId="0" xfId="0" applyNumberFormat="1" applyFont="1" applyAlignment="1">
      <alignment horizontal="right" vertical="top"/>
    </xf>
    <xf numFmtId="14" fontId="11" fillId="3" borderId="0" xfId="0" applyNumberFormat="1" applyFont="1" applyFill="1" applyAlignment="1">
      <alignment horizontal="right" vertical="top"/>
    </xf>
    <xf numFmtId="49" fontId="14" fillId="3" borderId="0" xfId="0" applyNumberFormat="1" applyFont="1" applyFill="1" applyAlignment="1">
      <alignment vertical="top"/>
    </xf>
    <xf numFmtId="49" fontId="10" fillId="3" borderId="0" xfId="0" applyNumberFormat="1" applyFont="1" applyFill="1" applyAlignment="1">
      <alignment vertical="top"/>
    </xf>
    <xf numFmtId="164" fontId="14" fillId="3" borderId="0" xfId="1" applyFont="1" applyFill="1" applyAlignment="1">
      <alignment horizontal="right" vertical="top"/>
    </xf>
    <xf numFmtId="164" fontId="14" fillId="0" borderId="0" xfId="1" applyFont="1" applyAlignment="1">
      <alignment horizontal="right" vertical="top"/>
    </xf>
    <xf numFmtId="164" fontId="10" fillId="5" borderId="7" xfId="1" applyFont="1" applyFill="1" applyBorder="1" applyAlignment="1">
      <alignment horizontal="right" vertical="top"/>
    </xf>
    <xf numFmtId="164" fontId="0" fillId="0" borderId="0" xfId="1" applyFont="1"/>
    <xf numFmtId="166" fontId="11" fillId="0" borderId="5" xfId="0" applyNumberFormat="1" applyFont="1" applyBorder="1" applyAlignment="1">
      <alignment horizontal="right" vertical="top"/>
    </xf>
    <xf numFmtId="164" fontId="0" fillId="0" borderId="1" xfId="1" applyFont="1" applyBorder="1"/>
    <xf numFmtId="0" fontId="6" fillId="0" borderId="1" xfId="0" applyFont="1" applyBorder="1" applyAlignment="1">
      <alignment horizontal="left" vertical="center" wrapText="1"/>
    </xf>
    <xf numFmtId="164" fontId="13" fillId="0" borderId="0" xfId="1" applyFont="1" applyFill="1" applyBorder="1" applyAlignment="1">
      <alignment vertical="top"/>
    </xf>
    <xf numFmtId="164" fontId="13" fillId="0" borderId="0" xfId="1" applyFont="1" applyAlignment="1">
      <alignment vertical="top"/>
    </xf>
    <xf numFmtId="164" fontId="14" fillId="5" borderId="7" xfId="1" applyFont="1" applyFill="1" applyBorder="1" applyAlignment="1">
      <alignment horizontal="right" vertical="top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10" fontId="0" fillId="0" borderId="1" xfId="5" applyNumberFormat="1" applyFont="1" applyBorder="1" applyAlignment="1">
      <alignment wrapText="1"/>
    </xf>
    <xf numFmtId="0" fontId="17" fillId="0" borderId="1" xfId="0" applyFont="1" applyBorder="1" applyAlignment="1">
      <alignment wrapText="1"/>
    </xf>
    <xf numFmtId="10" fontId="3" fillId="0" borderId="1" xfId="5" applyNumberFormat="1" applyFont="1" applyBorder="1" applyAlignment="1">
      <alignment wrapText="1"/>
    </xf>
    <xf numFmtId="43" fontId="0" fillId="0" borderId="0" xfId="3" applyFont="1" applyAlignment="1">
      <alignment wrapText="1"/>
    </xf>
    <xf numFmtId="164" fontId="6" fillId="0" borderId="1" xfId="1" applyFont="1" applyFill="1" applyBorder="1" applyAlignment="1">
      <alignment horizontal="right" wrapText="1"/>
    </xf>
    <xf numFmtId="164" fontId="5" fillId="0" borderId="1" xfId="1" applyFont="1" applyFill="1" applyBorder="1" applyAlignment="1">
      <alignment horizontal="right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43" fontId="18" fillId="0" borderId="1" xfId="3" applyFont="1" applyBorder="1" applyAlignment="1">
      <alignment horizontal="center" vertical="center"/>
    </xf>
    <xf numFmtId="43" fontId="0" fillId="0" borderId="1" xfId="0" applyNumberFormat="1" applyBorder="1"/>
    <xf numFmtId="0" fontId="20" fillId="0" borderId="11" xfId="0" applyFont="1" applyBorder="1" applyAlignment="1">
      <alignment vertical="center" wrapText="1"/>
    </xf>
    <xf numFmtId="2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3" fillId="0" borderId="4" xfId="3" applyFont="1" applyBorder="1" applyAlignment="1">
      <alignment horizontal="center" vertical="center" wrapText="1"/>
    </xf>
    <xf numFmtId="164" fontId="20" fillId="0" borderId="1" xfId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64" fontId="18" fillId="0" borderId="1" xfId="1" applyFont="1" applyBorder="1" applyAlignment="1">
      <alignment vertical="center" wrapText="1"/>
    </xf>
    <xf numFmtId="164" fontId="18" fillId="0" borderId="1" xfId="1" applyFont="1" applyBorder="1" applyAlignment="1">
      <alignment horizontal="center" vertical="center" wrapText="1"/>
    </xf>
    <xf numFmtId="43" fontId="3" fillId="0" borderId="0" xfId="3" applyFont="1" applyBorder="1" applyAlignment="1">
      <alignment horizontal="center" vertical="center" wrapText="1"/>
    </xf>
    <xf numFmtId="10" fontId="0" fillId="0" borderId="0" xfId="5" applyNumberFormat="1" applyFont="1" applyBorder="1" applyAlignment="1">
      <alignment wrapText="1"/>
    </xf>
    <xf numFmtId="10" fontId="3" fillId="0" borderId="0" xfId="5" applyNumberFormat="1" applyFont="1" applyBorder="1" applyAlignment="1">
      <alignment wrapText="1"/>
    </xf>
    <xf numFmtId="164" fontId="12" fillId="4" borderId="10" xfId="1" applyFont="1" applyFill="1" applyBorder="1" applyAlignment="1">
      <alignment horizontal="right" vertical="top"/>
    </xf>
    <xf numFmtId="164" fontId="10" fillId="0" borderId="7" xfId="1" applyFont="1" applyBorder="1" applyAlignment="1">
      <alignment horizontal="right" vertical="top"/>
    </xf>
    <xf numFmtId="164" fontId="10" fillId="0" borderId="7" xfId="1" applyFont="1" applyFill="1" applyBorder="1" applyAlignment="1">
      <alignment horizontal="right" vertical="top"/>
    </xf>
    <xf numFmtId="164" fontId="6" fillId="0" borderId="1" xfId="1" applyFont="1" applyFill="1" applyBorder="1" applyAlignment="1">
      <alignment horizontal="left" vertical="center" wrapText="1"/>
    </xf>
    <xf numFmtId="164" fontId="6" fillId="0" borderId="1" xfId="1" applyFont="1" applyFill="1" applyBorder="1" applyAlignment="1">
      <alignment vertical="center" wrapText="1"/>
    </xf>
    <xf numFmtId="164" fontId="6" fillId="0" borderId="1" xfId="1" applyFont="1" applyFill="1" applyBorder="1" applyAlignment="1">
      <alignment vertical="center"/>
    </xf>
    <xf numFmtId="164" fontId="6" fillId="0" borderId="1" xfId="1" applyFont="1" applyFill="1" applyBorder="1" applyAlignment="1">
      <alignment wrapText="1"/>
    </xf>
    <xf numFmtId="17" fontId="0" fillId="0" borderId="0" xfId="0" applyNumberFormat="1"/>
    <xf numFmtId="166" fontId="11" fillId="5" borderId="0" xfId="0" applyNumberFormat="1" applyFont="1" applyFill="1" applyAlignment="1">
      <alignment horizontal="right" vertical="top"/>
    </xf>
    <xf numFmtId="49" fontId="10" fillId="5" borderId="0" xfId="0" applyNumberFormat="1" applyFont="1" applyFill="1" applyAlignment="1">
      <alignment vertical="top"/>
    </xf>
    <xf numFmtId="49" fontId="11" fillId="5" borderId="0" xfId="0" applyNumberFormat="1" applyFont="1" applyFill="1" applyAlignment="1">
      <alignment horizontal="right" vertical="top"/>
    </xf>
    <xf numFmtId="14" fontId="0" fillId="0" borderId="0" xfId="0" applyNumberFormat="1"/>
    <xf numFmtId="164" fontId="0" fillId="0" borderId="0" xfId="1" applyFont="1" applyBorder="1"/>
    <xf numFmtId="0" fontId="0" fillId="0" borderId="11" xfId="0" applyBorder="1"/>
    <xf numFmtId="164" fontId="0" fillId="0" borderId="0" xfId="1" applyFont="1" applyFill="1"/>
    <xf numFmtId="168" fontId="0" fillId="0" borderId="0" xfId="0" applyNumberFormat="1"/>
    <xf numFmtId="1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43" fontId="6" fillId="0" borderId="0" xfId="3" applyFont="1" applyFill="1" applyBorder="1" applyAlignment="1">
      <alignment horizontal="left" wrapText="1"/>
    </xf>
    <xf numFmtId="43" fontId="6" fillId="0" borderId="0" xfId="3" applyFont="1" applyFill="1" applyBorder="1" applyAlignment="1">
      <alignment horizontal="right" wrapText="1"/>
    </xf>
    <xf numFmtId="164" fontId="6" fillId="0" borderId="13" xfId="1" applyFont="1" applyFill="1" applyBorder="1" applyAlignment="1">
      <alignment horizontal="right" wrapText="1"/>
    </xf>
    <xf numFmtId="164" fontId="6" fillId="0" borderId="0" xfId="1" applyFont="1" applyFill="1" applyBorder="1" applyAlignment="1">
      <alignment horizontal="right" wrapText="1"/>
    </xf>
    <xf numFmtId="164" fontId="22" fillId="0" borderId="0" xfId="1" applyFont="1"/>
    <xf numFmtId="14" fontId="11" fillId="0" borderId="0" xfId="3" applyNumberFormat="1" applyFont="1" applyAlignment="1">
      <alignment horizontal="right" vertical="top"/>
    </xf>
    <xf numFmtId="43" fontId="14" fillId="0" borderId="0" xfId="3" applyFont="1" applyAlignment="1">
      <alignment vertical="top"/>
    </xf>
    <xf numFmtId="43" fontId="10" fillId="0" borderId="0" xfId="3" applyFont="1" applyAlignment="1">
      <alignment vertical="top"/>
    </xf>
    <xf numFmtId="43" fontId="11" fillId="0" borderId="0" xfId="3" applyFont="1" applyAlignment="1">
      <alignment horizontal="right" vertical="top"/>
    </xf>
    <xf numFmtId="43" fontId="13" fillId="0" borderId="0" xfId="3" applyFont="1" applyAlignment="1">
      <alignment horizontal="right" vertical="top"/>
    </xf>
    <xf numFmtId="14" fontId="0" fillId="0" borderId="0" xfId="3" applyNumberFormat="1" applyFont="1"/>
    <xf numFmtId="43" fontId="14" fillId="0" borderId="0" xfId="3" applyFont="1" applyAlignment="1">
      <alignment horizontal="right" vertical="top"/>
    </xf>
    <xf numFmtId="164" fontId="0" fillId="0" borderId="0" xfId="1" applyFont="1" applyFill="1" applyBorder="1"/>
    <xf numFmtId="0" fontId="0" fillId="0" borderId="6" xfId="0" applyBorder="1"/>
    <xf numFmtId="166" fontId="11" fillId="5" borderId="1" xfId="0" applyNumberFormat="1" applyFont="1" applyFill="1" applyBorder="1" applyAlignment="1">
      <alignment horizontal="right" vertical="top"/>
    </xf>
    <xf numFmtId="14" fontId="11" fillId="0" borderId="5" xfId="3" applyNumberFormat="1" applyFont="1" applyBorder="1" applyAlignment="1">
      <alignment horizontal="right" vertical="top"/>
    </xf>
    <xf numFmtId="166" fontId="11" fillId="0" borderId="1" xfId="0" applyNumberFormat="1" applyFont="1" applyBorder="1" applyAlignment="1">
      <alignment horizontal="right" vertical="top"/>
    </xf>
    <xf numFmtId="14" fontId="11" fillId="0" borderId="1" xfId="0" applyNumberFormat="1" applyFont="1" applyBorder="1" applyAlignment="1">
      <alignment horizontal="right" vertical="top"/>
    </xf>
    <xf numFmtId="49" fontId="10" fillId="5" borderId="1" xfId="0" applyNumberFormat="1" applyFont="1" applyFill="1" applyBorder="1" applyAlignment="1">
      <alignment vertical="top"/>
    </xf>
    <xf numFmtId="43" fontId="14" fillId="0" borderId="6" xfId="3" applyFont="1" applyBorder="1" applyAlignment="1">
      <alignment vertical="top"/>
    </xf>
    <xf numFmtId="49" fontId="10" fillId="0" borderId="1" xfId="0" applyNumberFormat="1" applyFont="1" applyBorder="1" applyAlignment="1">
      <alignment vertical="top"/>
    </xf>
    <xf numFmtId="43" fontId="10" fillId="0" borderId="6" xfId="3" applyFont="1" applyBorder="1" applyAlignment="1">
      <alignment vertical="top"/>
    </xf>
    <xf numFmtId="43" fontId="11" fillId="0" borderId="6" xfId="3" applyFont="1" applyBorder="1" applyAlignment="1">
      <alignment horizontal="right" vertical="top"/>
    </xf>
    <xf numFmtId="164" fontId="10" fillId="5" borderId="1" xfId="1" applyFont="1" applyFill="1" applyBorder="1" applyAlignment="1">
      <alignment horizontal="right" vertical="top"/>
    </xf>
    <xf numFmtId="164" fontId="0" fillId="0" borderId="7" xfId="1" applyFont="1" applyBorder="1"/>
    <xf numFmtId="164" fontId="10" fillId="0" borderId="1" xfId="1" applyFont="1" applyBorder="1" applyAlignment="1">
      <alignment horizontal="right" vertical="top"/>
    </xf>
    <xf numFmtId="15" fontId="11" fillId="0" borderId="0" xfId="0" applyNumberFormat="1" applyFont="1" applyAlignment="1">
      <alignment horizontal="right" vertical="top"/>
    </xf>
    <xf numFmtId="43" fontId="14" fillId="0" borderId="0" xfId="0" applyNumberFormat="1" applyFont="1" applyAlignment="1">
      <alignment vertical="top"/>
    </xf>
    <xf numFmtId="43" fontId="10" fillId="0" borderId="0" xfId="0" applyNumberFormat="1" applyFont="1" applyAlignment="1">
      <alignment vertical="top"/>
    </xf>
    <xf numFmtId="43" fontId="11" fillId="0" borderId="0" xfId="0" applyNumberFormat="1" applyFont="1" applyAlignment="1">
      <alignment horizontal="right" vertical="top"/>
    </xf>
    <xf numFmtId="49" fontId="13" fillId="0" borderId="0" xfId="0" applyNumberFormat="1" applyFont="1" applyAlignment="1">
      <alignment vertical="top"/>
    </xf>
    <xf numFmtId="0" fontId="0" fillId="0" borderId="0" xfId="0" applyAlignment="1">
      <alignment horizontal="left"/>
    </xf>
    <xf numFmtId="0" fontId="0" fillId="0" borderId="14" xfId="0" applyBorder="1"/>
    <xf numFmtId="0" fontId="0" fillId="0" borderId="14" xfId="0" applyBorder="1" applyAlignment="1">
      <alignment horizontal="left"/>
    </xf>
    <xf numFmtId="14" fontId="0" fillId="0" borderId="14" xfId="0" applyNumberFormat="1" applyBorder="1"/>
    <xf numFmtId="14" fontId="0" fillId="0" borderId="0" xfId="0" quotePrefix="1" applyNumberFormat="1"/>
    <xf numFmtId="0" fontId="0" fillId="0" borderId="0" xfId="0" quotePrefix="1"/>
    <xf numFmtId="49" fontId="23" fillId="0" borderId="0" xfId="0" applyNumberFormat="1" applyFont="1" applyAlignment="1">
      <alignment horizontal="right" vertical="top"/>
    </xf>
    <xf numFmtId="43" fontId="11" fillId="0" borderId="0" xfId="3" applyFont="1" applyFill="1" applyAlignment="1">
      <alignment horizontal="right" vertical="top"/>
    </xf>
    <xf numFmtId="43" fontId="1" fillId="6" borderId="0" xfId="3" applyFont="1" applyFill="1"/>
    <xf numFmtId="15" fontId="0" fillId="0" borderId="0" xfId="0" applyNumberFormat="1"/>
    <xf numFmtId="43" fontId="14" fillId="0" borderId="0" xfId="6" applyFont="1" applyAlignment="1">
      <alignment vertical="top"/>
    </xf>
    <xf numFmtId="9" fontId="18" fillId="0" borderId="1" xfId="5" applyFont="1" applyFill="1" applyBorder="1" applyAlignment="1">
      <alignment horizontal="center" vertical="center" wrapText="1"/>
    </xf>
    <xf numFmtId="9" fontId="0" fillId="0" borderId="1" xfId="5" applyFont="1" applyBorder="1"/>
    <xf numFmtId="9" fontId="0" fillId="0" borderId="0" xfId="5" applyFont="1"/>
    <xf numFmtId="49" fontId="11" fillId="0" borderId="0" xfId="0" applyNumberFormat="1" applyFont="1" applyAlignment="1">
      <alignment vertical="top"/>
    </xf>
    <xf numFmtId="14" fontId="11" fillId="5" borderId="5" xfId="3" applyNumberFormat="1" applyFont="1" applyFill="1" applyBorder="1" applyAlignment="1">
      <alignment horizontal="right" vertical="top"/>
    </xf>
    <xf numFmtId="43" fontId="10" fillId="5" borderId="6" xfId="3" applyFont="1" applyFill="1" applyBorder="1" applyAlignment="1">
      <alignment vertical="top"/>
    </xf>
    <xf numFmtId="43" fontId="14" fillId="5" borderId="6" xfId="3" applyFont="1" applyFill="1" applyBorder="1" applyAlignment="1">
      <alignment vertical="top"/>
    </xf>
    <xf numFmtId="43" fontId="11" fillId="5" borderId="6" xfId="3" applyFont="1" applyFill="1" applyBorder="1" applyAlignment="1">
      <alignment horizontal="right" vertical="top"/>
    </xf>
    <xf numFmtId="164" fontId="13" fillId="0" borderId="7" xfId="1" applyFont="1" applyBorder="1" applyAlignment="1">
      <alignment horizontal="right" vertical="top"/>
    </xf>
    <xf numFmtId="164" fontId="13" fillId="5" borderId="7" xfId="1" applyFont="1" applyFill="1" applyBorder="1" applyAlignment="1">
      <alignment horizontal="right" vertical="top"/>
    </xf>
    <xf numFmtId="164" fontId="13" fillId="0" borderId="0" xfId="1" applyFont="1" applyAlignment="1">
      <alignment horizontal="right" vertical="top"/>
    </xf>
    <xf numFmtId="164" fontId="23" fillId="0" borderId="0" xfId="1" applyFont="1" applyFill="1" applyBorder="1" applyAlignment="1">
      <alignment horizontal="right" vertical="top"/>
    </xf>
    <xf numFmtId="164" fontId="11" fillId="0" borderId="0" xfId="1" applyFont="1" applyFill="1" applyAlignment="1">
      <alignment horizontal="right" vertical="top"/>
    </xf>
    <xf numFmtId="164" fontId="11" fillId="6" borderId="0" xfId="1" applyFont="1" applyFill="1" applyAlignment="1">
      <alignment horizontal="right" vertical="top"/>
    </xf>
    <xf numFmtId="166" fontId="25" fillId="0" borderId="0" xfId="0" applyNumberFormat="1" applyFont="1" applyAlignment="1">
      <alignment horizontal="right" vertical="top"/>
    </xf>
    <xf numFmtId="49" fontId="26" fillId="0" borderId="0" xfId="0" applyNumberFormat="1" applyFont="1" applyAlignment="1">
      <alignment vertical="top"/>
    </xf>
    <xf numFmtId="49" fontId="25" fillId="0" borderId="0" xfId="0" applyNumberFormat="1" applyFont="1" applyAlignment="1">
      <alignment horizontal="right" vertical="top"/>
    </xf>
    <xf numFmtId="164" fontId="26" fillId="0" borderId="0" xfId="1" applyFont="1" applyFill="1" applyAlignment="1">
      <alignment horizontal="right" vertical="top"/>
    </xf>
    <xf numFmtId="164" fontId="13" fillId="0" borderId="0" xfId="0" applyNumberFormat="1" applyFont="1" applyAlignment="1">
      <alignment horizontal="right" vertical="top"/>
    </xf>
    <xf numFmtId="164" fontId="18" fillId="0" borderId="1" xfId="1" applyFont="1" applyFill="1" applyBorder="1" applyAlignment="1">
      <alignment horizontal="center" vertical="center" wrapText="1"/>
    </xf>
    <xf numFmtId="164" fontId="18" fillId="0" borderId="1" xfId="1" applyFont="1" applyBorder="1" applyAlignment="1">
      <alignment horizontal="center" vertical="center"/>
    </xf>
    <xf numFmtId="15" fontId="11" fillId="0" borderId="0" xfId="0" quotePrefix="1" applyNumberFormat="1" applyFont="1" applyAlignment="1">
      <alignment horizontal="right" vertical="top"/>
    </xf>
    <xf numFmtId="0" fontId="0" fillId="0" borderId="1" xfId="0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43" fontId="6" fillId="7" borderId="1" xfId="3" applyFont="1" applyFill="1" applyBorder="1" applyAlignment="1">
      <alignment horizontal="right" wrapText="1"/>
    </xf>
    <xf numFmtId="0" fontId="0" fillId="0" borderId="1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/>
    </xf>
    <xf numFmtId="49" fontId="3" fillId="0" borderId="20" xfId="0" applyNumberFormat="1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/>
    </xf>
    <xf numFmtId="2" fontId="0" fillId="0" borderId="21" xfId="0" applyNumberFormat="1" applyBorder="1" applyAlignment="1">
      <alignment horizontal="center" vertical="top"/>
    </xf>
    <xf numFmtId="2" fontId="0" fillId="0" borderId="22" xfId="0" applyNumberFormat="1" applyBorder="1" applyAlignment="1">
      <alignment horizontal="center" vertical="top"/>
    </xf>
    <xf numFmtId="2" fontId="0" fillId="0" borderId="0" xfId="0" applyNumberFormat="1" applyAlignment="1">
      <alignment horizontal="center" vertical="top"/>
    </xf>
    <xf numFmtId="15" fontId="11" fillId="8" borderId="0" xfId="0" applyNumberFormat="1" applyFont="1" applyFill="1" applyAlignment="1">
      <alignment horizontal="right" vertical="top"/>
    </xf>
    <xf numFmtId="49" fontId="11" fillId="8" borderId="0" xfId="0" applyNumberFormat="1" applyFont="1" applyFill="1" applyAlignment="1">
      <alignment vertical="top"/>
    </xf>
    <xf numFmtId="49" fontId="11" fillId="8" borderId="0" xfId="0" applyNumberFormat="1" applyFont="1" applyFill="1" applyAlignment="1">
      <alignment horizontal="right" vertical="top"/>
    </xf>
    <xf numFmtId="15" fontId="24" fillId="8" borderId="0" xfId="0" applyNumberFormat="1" applyFont="1" applyFill="1" applyAlignment="1">
      <alignment horizontal="right" vertical="top"/>
    </xf>
    <xf numFmtId="49" fontId="24" fillId="8" borderId="0" xfId="0" applyNumberFormat="1" applyFont="1" applyFill="1" applyAlignment="1">
      <alignment vertical="top"/>
    </xf>
    <xf numFmtId="49" fontId="24" fillId="8" borderId="0" xfId="0" applyNumberFormat="1" applyFont="1" applyFill="1" applyAlignment="1">
      <alignment horizontal="right" vertical="top"/>
    </xf>
    <xf numFmtId="164" fontId="7" fillId="0" borderId="0" xfId="1" applyFont="1"/>
    <xf numFmtId="164" fontId="1" fillId="6" borderId="0" xfId="1" applyFont="1" applyFill="1"/>
    <xf numFmtId="164" fontId="0" fillId="6" borderId="0" xfId="1" applyFont="1" applyFill="1"/>
    <xf numFmtId="164" fontId="13" fillId="6" borderId="0" xfId="1" applyFont="1" applyFill="1" applyAlignment="1">
      <alignment horizontal="right" vertical="top"/>
    </xf>
    <xf numFmtId="164" fontId="27" fillId="0" borderId="0" xfId="1" applyFont="1" applyAlignment="1">
      <alignment horizontal="right" vertical="top"/>
    </xf>
    <xf numFmtId="164" fontId="11" fillId="8" borderId="0" xfId="1" applyFont="1" applyFill="1" applyAlignment="1">
      <alignment horizontal="right" vertical="top"/>
    </xf>
    <xf numFmtId="164" fontId="24" fillId="8" borderId="0" xfId="1" applyFont="1" applyFill="1" applyAlignment="1">
      <alignment horizontal="right" vertical="top"/>
    </xf>
    <xf numFmtId="15" fontId="23" fillId="9" borderId="0" xfId="0" applyNumberFormat="1" applyFont="1" applyFill="1" applyAlignment="1">
      <alignment horizontal="right" vertical="top"/>
    </xf>
    <xf numFmtId="49" fontId="23" fillId="9" borderId="0" xfId="0" applyNumberFormat="1" applyFont="1" applyFill="1" applyAlignment="1">
      <alignment vertical="top"/>
    </xf>
    <xf numFmtId="49" fontId="23" fillId="9" borderId="0" xfId="0" applyNumberFormat="1" applyFont="1" applyFill="1" applyAlignment="1">
      <alignment horizontal="right" vertical="top"/>
    </xf>
    <xf numFmtId="164" fontId="23" fillId="9" borderId="0" xfId="1" applyFont="1" applyFill="1" applyBorder="1" applyAlignment="1">
      <alignment horizontal="right" vertical="top"/>
    </xf>
    <xf numFmtId="169" fontId="11" fillId="0" borderId="0" xfId="1" applyNumberFormat="1" applyFont="1" applyFill="1" applyAlignment="1">
      <alignment horizontal="right" vertical="top"/>
    </xf>
    <xf numFmtId="0" fontId="11" fillId="0" borderId="0" xfId="0" applyFont="1" applyAlignment="1">
      <alignment horizontal="right"/>
    </xf>
    <xf numFmtId="164" fontId="24" fillId="0" borderId="0" xfId="1" applyFont="1" applyFill="1" applyAlignment="1">
      <alignment horizontal="right" vertical="top"/>
    </xf>
    <xf numFmtId="164" fontId="8" fillId="0" borderId="0" xfId="1" applyFont="1"/>
    <xf numFmtId="43" fontId="10" fillId="0" borderId="0" xfId="3" applyFont="1" applyAlignment="1">
      <alignment horizontal="right" vertical="top"/>
    </xf>
    <xf numFmtId="43" fontId="28" fillId="0" borderId="0" xfId="1" applyNumberFormat="1" applyFont="1" applyFill="1" applyBorder="1" applyAlignment="1">
      <alignment horizontal="right" vertical="top"/>
    </xf>
    <xf numFmtId="15" fontId="23" fillId="0" borderId="0" xfId="0" applyNumberFormat="1" applyFont="1" applyAlignment="1">
      <alignment horizontal="right" vertical="top"/>
    </xf>
    <xf numFmtId="49" fontId="28" fillId="0" borderId="0" xfId="0" applyNumberFormat="1" applyFont="1" applyAlignment="1">
      <alignment vertical="top"/>
    </xf>
    <xf numFmtId="0" fontId="8" fillId="0" borderId="0" xfId="0" applyFont="1"/>
    <xf numFmtId="15" fontId="11" fillId="5" borderId="5" xfId="0" applyNumberFormat="1" applyFont="1" applyFill="1" applyBorder="1" applyAlignment="1">
      <alignment horizontal="right" vertical="top"/>
    </xf>
    <xf numFmtId="49" fontId="11" fillId="5" borderId="6" xfId="0" applyNumberFormat="1" applyFont="1" applyFill="1" applyBorder="1" applyAlignment="1">
      <alignment vertical="top"/>
    </xf>
    <xf numFmtId="15" fontId="11" fillId="0" borderId="5" xfId="0" applyNumberFormat="1" applyFont="1" applyBorder="1" applyAlignment="1">
      <alignment horizontal="right" vertical="top"/>
    </xf>
    <xf numFmtId="49" fontId="11" fillId="0" borderId="6" xfId="0" applyNumberFormat="1" applyFont="1" applyBorder="1" applyAlignment="1">
      <alignment vertical="top"/>
    </xf>
    <xf numFmtId="49" fontId="11" fillId="5" borderId="6" xfId="0" applyNumberFormat="1" applyFont="1" applyFill="1" applyBorder="1" applyAlignment="1">
      <alignment horizontal="right" vertical="top" wrapText="1"/>
    </xf>
    <xf numFmtId="49" fontId="11" fillId="0" borderId="6" xfId="0" applyNumberFormat="1" applyFont="1" applyBorder="1" applyAlignment="1">
      <alignment horizontal="right" vertical="top" wrapText="1"/>
    </xf>
    <xf numFmtId="43" fontId="11" fillId="0" borderId="0" xfId="3" applyFont="1" applyBorder="1" applyAlignment="1">
      <alignment horizontal="right" vertical="top"/>
    </xf>
    <xf numFmtId="43" fontId="1" fillId="0" borderId="0" xfId="3" applyFont="1" applyFill="1"/>
    <xf numFmtId="164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1" fillId="0" borderId="0" xfId="0" applyNumberFormat="1" applyFont="1" applyAlignment="1">
      <alignment horizontal="right" vertical="top" wrapText="1"/>
    </xf>
    <xf numFmtId="43" fontId="10" fillId="3" borderId="0" xfId="3" applyFont="1" applyFill="1" applyAlignment="1">
      <alignment horizontal="right" vertical="top"/>
    </xf>
    <xf numFmtId="43" fontId="23" fillId="0" borderId="0" xfId="1" applyNumberFormat="1" applyFont="1" applyFill="1" applyBorder="1" applyAlignment="1">
      <alignment horizontal="right" vertical="top"/>
    </xf>
    <xf numFmtId="15" fontId="11" fillId="5" borderId="0" xfId="0" applyNumberFormat="1" applyFont="1" applyFill="1" applyAlignment="1">
      <alignment horizontal="right" vertical="top"/>
    </xf>
    <xf numFmtId="49" fontId="11" fillId="5" borderId="0" xfId="0" applyNumberFormat="1" applyFont="1" applyFill="1" applyAlignment="1">
      <alignment vertical="top"/>
    </xf>
    <xf numFmtId="49" fontId="11" fillId="5" borderId="0" xfId="0" applyNumberFormat="1" applyFont="1" applyFill="1" applyAlignment="1">
      <alignment horizontal="right" vertical="top" wrapText="1"/>
    </xf>
    <xf numFmtId="43" fontId="11" fillId="5" borderId="0" xfId="3" applyFont="1" applyFill="1" applyBorder="1" applyAlignment="1">
      <alignment horizontal="right" vertical="top"/>
    </xf>
    <xf numFmtId="164" fontId="29" fillId="0" borderId="0" xfId="1" applyFont="1" applyAlignment="1"/>
    <xf numFmtId="164" fontId="30" fillId="0" borderId="1" xfId="1" applyFont="1" applyBorder="1" applyAlignment="1">
      <alignment vertical="center"/>
    </xf>
    <xf numFmtId="170" fontId="10" fillId="0" borderId="0" xfId="0" applyNumberFormat="1" applyFont="1" applyAlignment="1">
      <alignment horizontal="right" vertical="top"/>
    </xf>
    <xf numFmtId="164" fontId="3" fillId="0" borderId="1" xfId="1" applyFont="1" applyBorder="1" applyAlignment="1">
      <alignment horizontal="center" vertical="center"/>
    </xf>
    <xf numFmtId="164" fontId="0" fillId="0" borderId="0" xfId="1" applyFont="1" applyAlignment="1">
      <alignment wrapText="1"/>
    </xf>
    <xf numFmtId="43" fontId="0" fillId="0" borderId="0" xfId="5" applyNumberFormat="1" applyFont="1"/>
    <xf numFmtId="0" fontId="0" fillId="0" borderId="2" xfId="0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6" xfId="1" applyFont="1" applyBorder="1" applyAlignment="1">
      <alignment horizontal="center" vertical="center"/>
    </xf>
    <xf numFmtId="164" fontId="0" fillId="0" borderId="15" xfId="1" applyFont="1" applyBorder="1" applyAlignment="1">
      <alignment horizontal="center" vertical="center"/>
    </xf>
    <xf numFmtId="164" fontId="0" fillId="0" borderId="17" xfId="1" applyFont="1" applyBorder="1" applyAlignment="1">
      <alignment horizontal="center" vertical="center"/>
    </xf>
    <xf numFmtId="164" fontId="0" fillId="0" borderId="0" xfId="1" applyFont="1" applyAlignment="1">
      <alignment horizontal="center"/>
    </xf>
    <xf numFmtId="10" fontId="0" fillId="0" borderId="0" xfId="5" applyNumberFormat="1" applyFont="1"/>
    <xf numFmtId="10" fontId="18" fillId="0" borderId="1" xfId="5" applyNumberFormat="1" applyFont="1" applyBorder="1" applyAlignment="1">
      <alignment horizontal="center" vertical="center"/>
    </xf>
  </cellXfs>
  <cellStyles count="8">
    <cellStyle name="Comma" xfId="1" builtinId="3"/>
    <cellStyle name="Comma 2" xfId="3" xr:uid="{00000000-0005-0000-0000-000001000000}"/>
    <cellStyle name="Comma 2 2" xfId="6" xr:uid="{0921C521-B608-46AA-BCB1-F13B1555E0B0}"/>
    <cellStyle name="Comma 3" xfId="7" xr:uid="{8AD4D360-76A6-4CEB-9B31-D42AEADF18DC}"/>
    <cellStyle name="Good" xfId="2" builtinId="26"/>
    <cellStyle name="Normal" xfId="0" builtinId="0"/>
    <cellStyle name="Percent" xfId="5" builtinId="5"/>
    <cellStyle name="Percent 4" xfId="4" xr:uid="{00000000-0005-0000-0000-000005000000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.00_);_(* \(#,##0.00\);_(* &quot;-&quot;??_);_(@_)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5" formatCode="_ * #,##0.00_ ;_ * \-#,##0.00_ ;_ * &quot;-&quot;??_ ;_ @_ "/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5" formatCode="_ * #,##0.00_ ;_ * \-#,##0.00_ ;_ * &quot;-&quot;??_ ;_ @_ "/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5" formatCode="_ * #,##0.00_ ;_ * \-#,##0.00_ ;_ * &quot;-&quot;??_ ;_ @_ 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9" formatCode="dd/mm/yyyy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9" formatCode="dd/mm/yyyy"/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dd\-mm\-yyyy"/>
      <fill>
        <patternFill patternType="none">
          <fgColor indexed="64"/>
          <bgColor indexed="65"/>
        </patternFill>
      </fill>
      <alignment horizontal="right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dd\-mm\-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52" totalsRowCount="1" tableBorderDxfId="25">
  <autoFilter ref="A1:E51" xr:uid="{00000000-0009-0000-0100-000001000000}"/>
  <tableColumns count="5">
    <tableColumn id="1" xr3:uid="{00000000-0010-0000-0000-000001000000}" name="Date" totalsRowLabel="16-11-2020" dataDxfId="24" totalsRowDxfId="23"/>
    <tableColumn id="2" xr3:uid="{00000000-0010-0000-0000-000002000000}" name="Particulars" totalsRowLabel="A H Brothers (JCB)" dataDxfId="22" totalsRowDxfId="21"/>
    <tableColumn id="3" xr3:uid="{00000000-0010-0000-0000-000003000000}" name="Vch Type" dataDxfId="20"/>
    <tableColumn id="4" xr3:uid="{00000000-0010-0000-0000-000004000000}" name="Vch No." dataDxfId="19" totalsRowDxfId="18"/>
    <tableColumn id="5" xr3:uid="{00000000-0010-0000-0000-000005000000}" name="Credit" totalsRowLabel="  70,000.00  " dataDxfId="17" totalsRowDxfId="16" dataCellStyle="Comma" totalsRow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EE8A2FC-F1D6-4361-BD4C-5FCD28E91107}" name="Table4" displayName="Table4" ref="A1:F239" totalsRowCount="1">
  <autoFilter ref="A1:F238" xr:uid="{DEE8A2FC-F1D6-4361-BD4C-5FCD28E91107}"/>
  <sortState xmlns:xlrd2="http://schemas.microsoft.com/office/spreadsheetml/2017/richdata2" ref="A2:E65">
    <sortCondition ref="A1:A65"/>
  </sortState>
  <tableColumns count="6">
    <tableColumn id="1" xr3:uid="{16678C37-6BB9-4A58-B6CC-4915E0E37F60}" name="Column1" dataDxfId="15" totalsRowDxfId="4" dataCellStyle="Comma 2"/>
    <tableColumn id="2" xr3:uid="{80162943-E53F-4776-B8EA-E61152E6D1D4}" name="Column2" dataDxfId="14" totalsRowDxfId="3" dataCellStyle="Comma 2"/>
    <tableColumn id="3" xr3:uid="{52724E04-C6B7-4ADD-8392-511E455D639F}" name="Column3" dataDxfId="13" totalsRowDxfId="2" dataCellStyle="Comma 2"/>
    <tableColumn id="4" xr3:uid="{225AA4DC-79CD-4C91-892A-CAB92024F5E7}" name="Column4" dataDxfId="12" totalsRowDxfId="1" dataCellStyle="Comma 2"/>
    <tableColumn id="5" xr3:uid="{2858746E-FE0C-4CC9-9DAF-48CD6E10BB7D}" name="Column5" totalsRowFunction="custom" dataDxfId="11" totalsRowDxfId="0" dataCellStyle="Comma">
      <totalsRowFormula>ROUND(SUM(E2:E238),0)</totalsRowFormula>
    </tableColumn>
    <tableColumn id="6" xr3:uid="{40A59B14-401E-457F-91C3-F0AB6114F11B}" name="Column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C129" totalsRowCount="1">
  <autoFilter ref="A1:C128" xr:uid="{00000000-0009-0000-0100-000002000000}"/>
  <tableColumns count="3">
    <tableColumn id="1" xr3:uid="{00000000-0010-0000-0100-000001000000}" name="Date" dataDxfId="10" totalsRowDxfId="9"/>
    <tableColumn id="2" xr3:uid="{00000000-0010-0000-0100-000002000000}" name="Particulars" dataDxfId="8" totalsRowDxfId="7"/>
    <tableColumn id="3" xr3:uid="{00000000-0010-0000-0100-000003000000}" name="Amount" totalsRowFunction="custom" dataDxfId="6" totalsRowDxfId="5" dataCellStyle="Comma">
      <totalsRowFormula>ROUND(SUBTOTAL(109,Table2[Amount]),0)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"/>
  <sheetViews>
    <sheetView tabSelected="1" topLeftCell="H1" workbookViewId="0">
      <selection activeCell="D17" sqref="D17"/>
    </sheetView>
  </sheetViews>
  <sheetFormatPr defaultRowHeight="15" x14ac:dyDescent="0.25"/>
  <cols>
    <col min="1" max="1" width="62" style="36" customWidth="1"/>
    <col min="2" max="2" width="13.7109375" customWidth="1"/>
    <col min="3" max="3" width="15.28515625" customWidth="1"/>
    <col min="4" max="6" width="14.7109375" customWidth="1"/>
    <col min="7" max="7" width="12.85546875" style="74" customWidth="1"/>
    <col min="8" max="8" width="14.42578125" style="74" customWidth="1"/>
    <col min="9" max="9" width="14.42578125" bestFit="1" customWidth="1"/>
    <col min="10" max="13" width="14.42578125" customWidth="1"/>
    <col min="14" max="14" width="28.7109375" customWidth="1"/>
    <col min="15" max="15" width="13.42578125" bestFit="1" customWidth="1"/>
    <col min="16" max="16" width="14.140625" bestFit="1" customWidth="1"/>
    <col min="259" max="259" width="4" bestFit="1" customWidth="1"/>
    <col min="260" max="260" width="51.85546875" bestFit="1" customWidth="1"/>
    <col min="261" max="261" width="16.140625" bestFit="1" customWidth="1"/>
    <col min="262" max="262" width="11.42578125" bestFit="1" customWidth="1"/>
    <col min="263" max="263" width="16" bestFit="1" customWidth="1"/>
    <col min="515" max="515" width="4" bestFit="1" customWidth="1"/>
    <col min="516" max="516" width="51.85546875" bestFit="1" customWidth="1"/>
    <col min="517" max="517" width="16.140625" bestFit="1" customWidth="1"/>
    <col min="518" max="518" width="11.42578125" bestFit="1" customWidth="1"/>
    <col min="519" max="519" width="16" bestFit="1" customWidth="1"/>
    <col min="771" max="771" width="4" bestFit="1" customWidth="1"/>
    <col min="772" max="772" width="51.85546875" bestFit="1" customWidth="1"/>
    <col min="773" max="773" width="16.140625" bestFit="1" customWidth="1"/>
    <col min="774" max="774" width="11.42578125" bestFit="1" customWidth="1"/>
    <col min="775" max="775" width="16" bestFit="1" customWidth="1"/>
    <col min="1027" max="1027" width="4" bestFit="1" customWidth="1"/>
    <col min="1028" max="1028" width="51.85546875" bestFit="1" customWidth="1"/>
    <col min="1029" max="1029" width="16.140625" bestFit="1" customWidth="1"/>
    <col min="1030" max="1030" width="11.42578125" bestFit="1" customWidth="1"/>
    <col min="1031" max="1031" width="16" bestFit="1" customWidth="1"/>
    <col min="1283" max="1283" width="4" bestFit="1" customWidth="1"/>
    <col min="1284" max="1284" width="51.85546875" bestFit="1" customWidth="1"/>
    <col min="1285" max="1285" width="16.140625" bestFit="1" customWidth="1"/>
    <col min="1286" max="1286" width="11.42578125" bestFit="1" customWidth="1"/>
    <col min="1287" max="1287" width="16" bestFit="1" customWidth="1"/>
    <col min="1539" max="1539" width="4" bestFit="1" customWidth="1"/>
    <col min="1540" max="1540" width="51.85546875" bestFit="1" customWidth="1"/>
    <col min="1541" max="1541" width="16.140625" bestFit="1" customWidth="1"/>
    <col min="1542" max="1542" width="11.42578125" bestFit="1" customWidth="1"/>
    <col min="1543" max="1543" width="16" bestFit="1" customWidth="1"/>
    <col min="1795" max="1795" width="4" bestFit="1" customWidth="1"/>
    <col min="1796" max="1796" width="51.85546875" bestFit="1" customWidth="1"/>
    <col min="1797" max="1797" width="16.140625" bestFit="1" customWidth="1"/>
    <col min="1798" max="1798" width="11.42578125" bestFit="1" customWidth="1"/>
    <col min="1799" max="1799" width="16" bestFit="1" customWidth="1"/>
    <col min="2051" max="2051" width="4" bestFit="1" customWidth="1"/>
    <col min="2052" max="2052" width="51.85546875" bestFit="1" customWidth="1"/>
    <col min="2053" max="2053" width="16.140625" bestFit="1" customWidth="1"/>
    <col min="2054" max="2054" width="11.42578125" bestFit="1" customWidth="1"/>
    <col min="2055" max="2055" width="16" bestFit="1" customWidth="1"/>
    <col min="2307" max="2307" width="4" bestFit="1" customWidth="1"/>
    <col min="2308" max="2308" width="51.85546875" bestFit="1" customWidth="1"/>
    <col min="2309" max="2309" width="16.140625" bestFit="1" customWidth="1"/>
    <col min="2310" max="2310" width="11.42578125" bestFit="1" customWidth="1"/>
    <col min="2311" max="2311" width="16" bestFit="1" customWidth="1"/>
    <col min="2563" max="2563" width="4" bestFit="1" customWidth="1"/>
    <col min="2564" max="2564" width="51.85546875" bestFit="1" customWidth="1"/>
    <col min="2565" max="2565" width="16.140625" bestFit="1" customWidth="1"/>
    <col min="2566" max="2566" width="11.42578125" bestFit="1" customWidth="1"/>
    <col min="2567" max="2567" width="16" bestFit="1" customWidth="1"/>
    <col min="2819" max="2819" width="4" bestFit="1" customWidth="1"/>
    <col min="2820" max="2820" width="51.85546875" bestFit="1" customWidth="1"/>
    <col min="2821" max="2821" width="16.140625" bestFit="1" customWidth="1"/>
    <col min="2822" max="2822" width="11.42578125" bestFit="1" customWidth="1"/>
    <col min="2823" max="2823" width="16" bestFit="1" customWidth="1"/>
    <col min="3075" max="3075" width="4" bestFit="1" customWidth="1"/>
    <col min="3076" max="3076" width="51.85546875" bestFit="1" customWidth="1"/>
    <col min="3077" max="3077" width="16.140625" bestFit="1" customWidth="1"/>
    <col min="3078" max="3078" width="11.42578125" bestFit="1" customWidth="1"/>
    <col min="3079" max="3079" width="16" bestFit="1" customWidth="1"/>
    <col min="3331" max="3331" width="4" bestFit="1" customWidth="1"/>
    <col min="3332" max="3332" width="51.85546875" bestFit="1" customWidth="1"/>
    <col min="3333" max="3333" width="16.140625" bestFit="1" customWidth="1"/>
    <col min="3334" max="3334" width="11.42578125" bestFit="1" customWidth="1"/>
    <col min="3335" max="3335" width="16" bestFit="1" customWidth="1"/>
    <col min="3587" max="3587" width="4" bestFit="1" customWidth="1"/>
    <col min="3588" max="3588" width="51.85546875" bestFit="1" customWidth="1"/>
    <col min="3589" max="3589" width="16.140625" bestFit="1" customWidth="1"/>
    <col min="3590" max="3590" width="11.42578125" bestFit="1" customWidth="1"/>
    <col min="3591" max="3591" width="16" bestFit="1" customWidth="1"/>
    <col min="3843" max="3843" width="4" bestFit="1" customWidth="1"/>
    <col min="3844" max="3844" width="51.85546875" bestFit="1" customWidth="1"/>
    <col min="3845" max="3845" width="16.140625" bestFit="1" customWidth="1"/>
    <col min="3846" max="3846" width="11.42578125" bestFit="1" customWidth="1"/>
    <col min="3847" max="3847" width="16" bestFit="1" customWidth="1"/>
    <col min="4099" max="4099" width="4" bestFit="1" customWidth="1"/>
    <col min="4100" max="4100" width="51.85546875" bestFit="1" customWidth="1"/>
    <col min="4101" max="4101" width="16.140625" bestFit="1" customWidth="1"/>
    <col min="4102" max="4102" width="11.42578125" bestFit="1" customWidth="1"/>
    <col min="4103" max="4103" width="16" bestFit="1" customWidth="1"/>
    <col min="4355" max="4355" width="4" bestFit="1" customWidth="1"/>
    <col min="4356" max="4356" width="51.85546875" bestFit="1" customWidth="1"/>
    <col min="4357" max="4357" width="16.140625" bestFit="1" customWidth="1"/>
    <col min="4358" max="4358" width="11.42578125" bestFit="1" customWidth="1"/>
    <col min="4359" max="4359" width="16" bestFit="1" customWidth="1"/>
    <col min="4611" max="4611" width="4" bestFit="1" customWidth="1"/>
    <col min="4612" max="4612" width="51.85546875" bestFit="1" customWidth="1"/>
    <col min="4613" max="4613" width="16.140625" bestFit="1" customWidth="1"/>
    <col min="4614" max="4614" width="11.42578125" bestFit="1" customWidth="1"/>
    <col min="4615" max="4615" width="16" bestFit="1" customWidth="1"/>
    <col min="4867" max="4867" width="4" bestFit="1" customWidth="1"/>
    <col min="4868" max="4868" width="51.85546875" bestFit="1" customWidth="1"/>
    <col min="4869" max="4869" width="16.140625" bestFit="1" customWidth="1"/>
    <col min="4870" max="4870" width="11.42578125" bestFit="1" customWidth="1"/>
    <col min="4871" max="4871" width="16" bestFit="1" customWidth="1"/>
    <col min="5123" max="5123" width="4" bestFit="1" customWidth="1"/>
    <col min="5124" max="5124" width="51.85546875" bestFit="1" customWidth="1"/>
    <col min="5125" max="5125" width="16.140625" bestFit="1" customWidth="1"/>
    <col min="5126" max="5126" width="11.42578125" bestFit="1" customWidth="1"/>
    <col min="5127" max="5127" width="16" bestFit="1" customWidth="1"/>
    <col min="5379" max="5379" width="4" bestFit="1" customWidth="1"/>
    <col min="5380" max="5380" width="51.85546875" bestFit="1" customWidth="1"/>
    <col min="5381" max="5381" width="16.140625" bestFit="1" customWidth="1"/>
    <col min="5382" max="5382" width="11.42578125" bestFit="1" customWidth="1"/>
    <col min="5383" max="5383" width="16" bestFit="1" customWidth="1"/>
    <col min="5635" max="5635" width="4" bestFit="1" customWidth="1"/>
    <col min="5636" max="5636" width="51.85546875" bestFit="1" customWidth="1"/>
    <col min="5637" max="5637" width="16.140625" bestFit="1" customWidth="1"/>
    <col min="5638" max="5638" width="11.42578125" bestFit="1" customWidth="1"/>
    <col min="5639" max="5639" width="16" bestFit="1" customWidth="1"/>
    <col min="5891" max="5891" width="4" bestFit="1" customWidth="1"/>
    <col min="5892" max="5892" width="51.85546875" bestFit="1" customWidth="1"/>
    <col min="5893" max="5893" width="16.140625" bestFit="1" customWidth="1"/>
    <col min="5894" max="5894" width="11.42578125" bestFit="1" customWidth="1"/>
    <col min="5895" max="5895" width="16" bestFit="1" customWidth="1"/>
    <col min="6147" max="6147" width="4" bestFit="1" customWidth="1"/>
    <col min="6148" max="6148" width="51.85546875" bestFit="1" customWidth="1"/>
    <col min="6149" max="6149" width="16.140625" bestFit="1" customWidth="1"/>
    <col min="6150" max="6150" width="11.42578125" bestFit="1" customWidth="1"/>
    <col min="6151" max="6151" width="16" bestFit="1" customWidth="1"/>
    <col min="6403" max="6403" width="4" bestFit="1" customWidth="1"/>
    <col min="6404" max="6404" width="51.85546875" bestFit="1" customWidth="1"/>
    <col min="6405" max="6405" width="16.140625" bestFit="1" customWidth="1"/>
    <col min="6406" max="6406" width="11.42578125" bestFit="1" customWidth="1"/>
    <col min="6407" max="6407" width="16" bestFit="1" customWidth="1"/>
    <col min="6659" max="6659" width="4" bestFit="1" customWidth="1"/>
    <col min="6660" max="6660" width="51.85546875" bestFit="1" customWidth="1"/>
    <col min="6661" max="6661" width="16.140625" bestFit="1" customWidth="1"/>
    <col min="6662" max="6662" width="11.42578125" bestFit="1" customWidth="1"/>
    <col min="6663" max="6663" width="16" bestFit="1" customWidth="1"/>
    <col min="6915" max="6915" width="4" bestFit="1" customWidth="1"/>
    <col min="6916" max="6916" width="51.85546875" bestFit="1" customWidth="1"/>
    <col min="6917" max="6917" width="16.140625" bestFit="1" customWidth="1"/>
    <col min="6918" max="6918" width="11.42578125" bestFit="1" customWidth="1"/>
    <col min="6919" max="6919" width="16" bestFit="1" customWidth="1"/>
    <col min="7171" max="7171" width="4" bestFit="1" customWidth="1"/>
    <col min="7172" max="7172" width="51.85546875" bestFit="1" customWidth="1"/>
    <col min="7173" max="7173" width="16.140625" bestFit="1" customWidth="1"/>
    <col min="7174" max="7174" width="11.42578125" bestFit="1" customWidth="1"/>
    <col min="7175" max="7175" width="16" bestFit="1" customWidth="1"/>
    <col min="7427" max="7427" width="4" bestFit="1" customWidth="1"/>
    <col min="7428" max="7428" width="51.85546875" bestFit="1" customWidth="1"/>
    <col min="7429" max="7429" width="16.140625" bestFit="1" customWidth="1"/>
    <col min="7430" max="7430" width="11.42578125" bestFit="1" customWidth="1"/>
    <col min="7431" max="7431" width="16" bestFit="1" customWidth="1"/>
    <col min="7683" max="7683" width="4" bestFit="1" customWidth="1"/>
    <col min="7684" max="7684" width="51.85546875" bestFit="1" customWidth="1"/>
    <col min="7685" max="7685" width="16.140625" bestFit="1" customWidth="1"/>
    <col min="7686" max="7686" width="11.42578125" bestFit="1" customWidth="1"/>
    <col min="7687" max="7687" width="16" bestFit="1" customWidth="1"/>
    <col min="7939" max="7939" width="4" bestFit="1" customWidth="1"/>
    <col min="7940" max="7940" width="51.85546875" bestFit="1" customWidth="1"/>
    <col min="7941" max="7941" width="16.140625" bestFit="1" customWidth="1"/>
    <col min="7942" max="7942" width="11.42578125" bestFit="1" customWidth="1"/>
    <col min="7943" max="7943" width="16" bestFit="1" customWidth="1"/>
    <col min="8195" max="8195" width="4" bestFit="1" customWidth="1"/>
    <col min="8196" max="8196" width="51.85546875" bestFit="1" customWidth="1"/>
    <col min="8197" max="8197" width="16.140625" bestFit="1" customWidth="1"/>
    <col min="8198" max="8198" width="11.42578125" bestFit="1" customWidth="1"/>
    <col min="8199" max="8199" width="16" bestFit="1" customWidth="1"/>
    <col min="8451" max="8451" width="4" bestFit="1" customWidth="1"/>
    <col min="8452" max="8452" width="51.85546875" bestFit="1" customWidth="1"/>
    <col min="8453" max="8453" width="16.140625" bestFit="1" customWidth="1"/>
    <col min="8454" max="8454" width="11.42578125" bestFit="1" customWidth="1"/>
    <col min="8455" max="8455" width="16" bestFit="1" customWidth="1"/>
    <col min="8707" max="8707" width="4" bestFit="1" customWidth="1"/>
    <col min="8708" max="8708" width="51.85546875" bestFit="1" customWidth="1"/>
    <col min="8709" max="8709" width="16.140625" bestFit="1" customWidth="1"/>
    <col min="8710" max="8710" width="11.42578125" bestFit="1" customWidth="1"/>
    <col min="8711" max="8711" width="16" bestFit="1" customWidth="1"/>
    <col min="8963" max="8963" width="4" bestFit="1" customWidth="1"/>
    <col min="8964" max="8964" width="51.85546875" bestFit="1" customWidth="1"/>
    <col min="8965" max="8965" width="16.140625" bestFit="1" customWidth="1"/>
    <col min="8966" max="8966" width="11.42578125" bestFit="1" customWidth="1"/>
    <col min="8967" max="8967" width="16" bestFit="1" customWidth="1"/>
    <col min="9219" max="9219" width="4" bestFit="1" customWidth="1"/>
    <col min="9220" max="9220" width="51.85546875" bestFit="1" customWidth="1"/>
    <col min="9221" max="9221" width="16.140625" bestFit="1" customWidth="1"/>
    <col min="9222" max="9222" width="11.42578125" bestFit="1" customWidth="1"/>
    <col min="9223" max="9223" width="16" bestFit="1" customWidth="1"/>
    <col min="9475" max="9475" width="4" bestFit="1" customWidth="1"/>
    <col min="9476" max="9476" width="51.85546875" bestFit="1" customWidth="1"/>
    <col min="9477" max="9477" width="16.140625" bestFit="1" customWidth="1"/>
    <col min="9478" max="9478" width="11.42578125" bestFit="1" customWidth="1"/>
    <col min="9479" max="9479" width="16" bestFit="1" customWidth="1"/>
    <col min="9731" max="9731" width="4" bestFit="1" customWidth="1"/>
    <col min="9732" max="9732" width="51.85546875" bestFit="1" customWidth="1"/>
    <col min="9733" max="9733" width="16.140625" bestFit="1" customWidth="1"/>
    <col min="9734" max="9734" width="11.42578125" bestFit="1" customWidth="1"/>
    <col min="9735" max="9735" width="16" bestFit="1" customWidth="1"/>
    <col min="9987" max="9987" width="4" bestFit="1" customWidth="1"/>
    <col min="9988" max="9988" width="51.85546875" bestFit="1" customWidth="1"/>
    <col min="9989" max="9989" width="16.140625" bestFit="1" customWidth="1"/>
    <col min="9990" max="9990" width="11.42578125" bestFit="1" customWidth="1"/>
    <col min="9991" max="9991" width="16" bestFit="1" customWidth="1"/>
    <col min="10243" max="10243" width="4" bestFit="1" customWidth="1"/>
    <col min="10244" max="10244" width="51.85546875" bestFit="1" customWidth="1"/>
    <col min="10245" max="10245" width="16.140625" bestFit="1" customWidth="1"/>
    <col min="10246" max="10246" width="11.42578125" bestFit="1" customWidth="1"/>
    <col min="10247" max="10247" width="16" bestFit="1" customWidth="1"/>
    <col min="10499" max="10499" width="4" bestFit="1" customWidth="1"/>
    <col min="10500" max="10500" width="51.85546875" bestFit="1" customWidth="1"/>
    <col min="10501" max="10501" width="16.140625" bestFit="1" customWidth="1"/>
    <col min="10502" max="10502" width="11.42578125" bestFit="1" customWidth="1"/>
    <col min="10503" max="10503" width="16" bestFit="1" customWidth="1"/>
    <col min="10755" max="10755" width="4" bestFit="1" customWidth="1"/>
    <col min="10756" max="10756" width="51.85546875" bestFit="1" customWidth="1"/>
    <col min="10757" max="10757" width="16.140625" bestFit="1" customWidth="1"/>
    <col min="10758" max="10758" width="11.42578125" bestFit="1" customWidth="1"/>
    <col min="10759" max="10759" width="16" bestFit="1" customWidth="1"/>
    <col min="11011" max="11011" width="4" bestFit="1" customWidth="1"/>
    <col min="11012" max="11012" width="51.85546875" bestFit="1" customWidth="1"/>
    <col min="11013" max="11013" width="16.140625" bestFit="1" customWidth="1"/>
    <col min="11014" max="11014" width="11.42578125" bestFit="1" customWidth="1"/>
    <col min="11015" max="11015" width="16" bestFit="1" customWidth="1"/>
    <col min="11267" max="11267" width="4" bestFit="1" customWidth="1"/>
    <col min="11268" max="11268" width="51.85546875" bestFit="1" customWidth="1"/>
    <col min="11269" max="11269" width="16.140625" bestFit="1" customWidth="1"/>
    <col min="11270" max="11270" width="11.42578125" bestFit="1" customWidth="1"/>
    <col min="11271" max="11271" width="16" bestFit="1" customWidth="1"/>
    <col min="11523" max="11523" width="4" bestFit="1" customWidth="1"/>
    <col min="11524" max="11524" width="51.85546875" bestFit="1" customWidth="1"/>
    <col min="11525" max="11525" width="16.140625" bestFit="1" customWidth="1"/>
    <col min="11526" max="11526" width="11.42578125" bestFit="1" customWidth="1"/>
    <col min="11527" max="11527" width="16" bestFit="1" customWidth="1"/>
    <col min="11779" max="11779" width="4" bestFit="1" customWidth="1"/>
    <col min="11780" max="11780" width="51.85546875" bestFit="1" customWidth="1"/>
    <col min="11781" max="11781" width="16.140625" bestFit="1" customWidth="1"/>
    <col min="11782" max="11782" width="11.42578125" bestFit="1" customWidth="1"/>
    <col min="11783" max="11783" width="16" bestFit="1" customWidth="1"/>
    <col min="12035" max="12035" width="4" bestFit="1" customWidth="1"/>
    <col min="12036" max="12036" width="51.85546875" bestFit="1" customWidth="1"/>
    <col min="12037" max="12037" width="16.140625" bestFit="1" customWidth="1"/>
    <col min="12038" max="12038" width="11.42578125" bestFit="1" customWidth="1"/>
    <col min="12039" max="12039" width="16" bestFit="1" customWidth="1"/>
    <col min="12291" max="12291" width="4" bestFit="1" customWidth="1"/>
    <col min="12292" max="12292" width="51.85546875" bestFit="1" customWidth="1"/>
    <col min="12293" max="12293" width="16.140625" bestFit="1" customWidth="1"/>
    <col min="12294" max="12294" width="11.42578125" bestFit="1" customWidth="1"/>
    <col min="12295" max="12295" width="16" bestFit="1" customWidth="1"/>
    <col min="12547" max="12547" width="4" bestFit="1" customWidth="1"/>
    <col min="12548" max="12548" width="51.85546875" bestFit="1" customWidth="1"/>
    <col min="12549" max="12549" width="16.140625" bestFit="1" customWidth="1"/>
    <col min="12550" max="12550" width="11.42578125" bestFit="1" customWidth="1"/>
    <col min="12551" max="12551" width="16" bestFit="1" customWidth="1"/>
    <col min="12803" max="12803" width="4" bestFit="1" customWidth="1"/>
    <col min="12804" max="12804" width="51.85546875" bestFit="1" customWidth="1"/>
    <col min="12805" max="12805" width="16.140625" bestFit="1" customWidth="1"/>
    <col min="12806" max="12806" width="11.42578125" bestFit="1" customWidth="1"/>
    <col min="12807" max="12807" width="16" bestFit="1" customWidth="1"/>
    <col min="13059" max="13059" width="4" bestFit="1" customWidth="1"/>
    <col min="13060" max="13060" width="51.85546875" bestFit="1" customWidth="1"/>
    <col min="13061" max="13061" width="16.140625" bestFit="1" customWidth="1"/>
    <col min="13062" max="13062" width="11.42578125" bestFit="1" customWidth="1"/>
    <col min="13063" max="13063" width="16" bestFit="1" customWidth="1"/>
    <col min="13315" max="13315" width="4" bestFit="1" customWidth="1"/>
    <col min="13316" max="13316" width="51.85546875" bestFit="1" customWidth="1"/>
    <col min="13317" max="13317" width="16.140625" bestFit="1" customWidth="1"/>
    <col min="13318" max="13318" width="11.42578125" bestFit="1" customWidth="1"/>
    <col min="13319" max="13319" width="16" bestFit="1" customWidth="1"/>
    <col min="13571" max="13571" width="4" bestFit="1" customWidth="1"/>
    <col min="13572" max="13572" width="51.85546875" bestFit="1" customWidth="1"/>
    <col min="13573" max="13573" width="16.140625" bestFit="1" customWidth="1"/>
    <col min="13574" max="13574" width="11.42578125" bestFit="1" customWidth="1"/>
    <col min="13575" max="13575" width="16" bestFit="1" customWidth="1"/>
    <col min="13827" max="13827" width="4" bestFit="1" customWidth="1"/>
    <col min="13828" max="13828" width="51.85546875" bestFit="1" customWidth="1"/>
    <col min="13829" max="13829" width="16.140625" bestFit="1" customWidth="1"/>
    <col min="13830" max="13830" width="11.42578125" bestFit="1" customWidth="1"/>
    <col min="13831" max="13831" width="16" bestFit="1" customWidth="1"/>
    <col min="14083" max="14083" width="4" bestFit="1" customWidth="1"/>
    <col min="14084" max="14084" width="51.85546875" bestFit="1" customWidth="1"/>
    <col min="14085" max="14085" width="16.140625" bestFit="1" customWidth="1"/>
    <col min="14086" max="14086" width="11.42578125" bestFit="1" customWidth="1"/>
    <col min="14087" max="14087" width="16" bestFit="1" customWidth="1"/>
    <col min="14339" max="14339" width="4" bestFit="1" customWidth="1"/>
    <col min="14340" max="14340" width="51.85546875" bestFit="1" customWidth="1"/>
    <col min="14341" max="14341" width="16.140625" bestFit="1" customWidth="1"/>
    <col min="14342" max="14342" width="11.42578125" bestFit="1" customWidth="1"/>
    <col min="14343" max="14343" width="16" bestFit="1" customWidth="1"/>
    <col min="14595" max="14595" width="4" bestFit="1" customWidth="1"/>
    <col min="14596" max="14596" width="51.85546875" bestFit="1" customWidth="1"/>
    <col min="14597" max="14597" width="16.140625" bestFit="1" customWidth="1"/>
    <col min="14598" max="14598" width="11.42578125" bestFit="1" customWidth="1"/>
    <col min="14599" max="14599" width="16" bestFit="1" customWidth="1"/>
    <col min="14851" max="14851" width="4" bestFit="1" customWidth="1"/>
    <col min="14852" max="14852" width="51.85546875" bestFit="1" customWidth="1"/>
    <col min="14853" max="14853" width="16.140625" bestFit="1" customWidth="1"/>
    <col min="14854" max="14854" width="11.42578125" bestFit="1" customWidth="1"/>
    <col min="14855" max="14855" width="16" bestFit="1" customWidth="1"/>
    <col min="15107" max="15107" width="4" bestFit="1" customWidth="1"/>
    <col min="15108" max="15108" width="51.85546875" bestFit="1" customWidth="1"/>
    <col min="15109" max="15109" width="16.140625" bestFit="1" customWidth="1"/>
    <col min="15110" max="15110" width="11.42578125" bestFit="1" customWidth="1"/>
    <col min="15111" max="15111" width="16" bestFit="1" customWidth="1"/>
    <col min="15363" max="15363" width="4" bestFit="1" customWidth="1"/>
    <col min="15364" max="15364" width="51.85546875" bestFit="1" customWidth="1"/>
    <col min="15365" max="15365" width="16.140625" bestFit="1" customWidth="1"/>
    <col min="15366" max="15366" width="11.42578125" bestFit="1" customWidth="1"/>
    <col min="15367" max="15367" width="16" bestFit="1" customWidth="1"/>
    <col min="15619" max="15619" width="4" bestFit="1" customWidth="1"/>
    <col min="15620" max="15620" width="51.85546875" bestFit="1" customWidth="1"/>
    <col min="15621" max="15621" width="16.140625" bestFit="1" customWidth="1"/>
    <col min="15622" max="15622" width="11.42578125" bestFit="1" customWidth="1"/>
    <col min="15623" max="15623" width="16" bestFit="1" customWidth="1"/>
    <col min="15875" max="15875" width="4" bestFit="1" customWidth="1"/>
    <col min="15876" max="15876" width="51.85546875" bestFit="1" customWidth="1"/>
    <col min="15877" max="15877" width="16.140625" bestFit="1" customWidth="1"/>
    <col min="15878" max="15878" width="11.42578125" bestFit="1" customWidth="1"/>
    <col min="15879" max="15879" width="16" bestFit="1" customWidth="1"/>
    <col min="16131" max="16131" width="4" bestFit="1" customWidth="1"/>
    <col min="16132" max="16132" width="51.85546875" bestFit="1" customWidth="1"/>
    <col min="16133" max="16133" width="16.140625" bestFit="1" customWidth="1"/>
    <col min="16134" max="16134" width="11.42578125" bestFit="1" customWidth="1"/>
    <col min="16135" max="16135" width="16" bestFit="1" customWidth="1"/>
  </cols>
  <sheetData>
    <row r="1" spans="1:16" s="36" customFormat="1" ht="63" x14ac:dyDescent="0.25">
      <c r="A1" s="97" t="s">
        <v>98</v>
      </c>
      <c r="B1" s="98" t="s">
        <v>430</v>
      </c>
      <c r="C1" s="98" t="s">
        <v>431</v>
      </c>
      <c r="D1" s="98" t="s">
        <v>432</v>
      </c>
      <c r="E1" s="98" t="s">
        <v>432</v>
      </c>
      <c r="F1" s="98" t="s">
        <v>2034</v>
      </c>
      <c r="G1" s="98" t="s">
        <v>2556</v>
      </c>
      <c r="H1" s="98" t="s">
        <v>2475</v>
      </c>
      <c r="I1" s="98" t="s">
        <v>2555</v>
      </c>
      <c r="J1" s="98" t="s">
        <v>2554</v>
      </c>
      <c r="K1" s="98" t="s">
        <v>578</v>
      </c>
      <c r="L1" s="98" t="s">
        <v>434</v>
      </c>
      <c r="M1" s="98" t="s">
        <v>890</v>
      </c>
      <c r="N1" s="125"/>
    </row>
    <row r="2" spans="1:16" ht="15.75" x14ac:dyDescent="0.25">
      <c r="A2" s="35" t="s">
        <v>97</v>
      </c>
      <c r="B2" s="88">
        <v>1.8</v>
      </c>
      <c r="C2" s="32">
        <v>1.99</v>
      </c>
      <c r="D2" s="32">
        <v>1.8</v>
      </c>
      <c r="E2" s="32">
        <v>1.8</v>
      </c>
      <c r="F2" s="32">
        <v>1.8</v>
      </c>
      <c r="G2" s="32">
        <v>1.8</v>
      </c>
      <c r="H2" s="32">
        <v>1.8</v>
      </c>
      <c r="I2" s="195">
        <f>18000000/10^7</f>
        <v>1.8</v>
      </c>
      <c r="J2" s="195">
        <f>18000000/10^7</f>
        <v>1.8</v>
      </c>
      <c r="K2" s="32">
        <f>G2-H2</f>
        <v>0</v>
      </c>
      <c r="L2" s="32">
        <f>I2-G2</f>
        <v>0</v>
      </c>
      <c r="M2" s="32">
        <f>I2-J2</f>
        <v>0</v>
      </c>
      <c r="N2" s="126">
        <f>F2-G2</f>
        <v>0</v>
      </c>
      <c r="O2" s="128">
        <v>0.83348390000000006</v>
      </c>
      <c r="P2" s="32">
        <v>0.23</v>
      </c>
    </row>
    <row r="3" spans="1:16" s="31" customFormat="1" ht="15.75" x14ac:dyDescent="0.25">
      <c r="A3" s="34" t="s">
        <v>96</v>
      </c>
      <c r="B3" s="88">
        <v>6.5829592000000003</v>
      </c>
      <c r="C3" s="32">
        <v>6.58</v>
      </c>
      <c r="D3" s="32">
        <v>6.58</v>
      </c>
      <c r="E3" s="32">
        <v>8.16</v>
      </c>
      <c r="F3" s="32">
        <v>12.28</v>
      </c>
      <c r="G3" s="32">
        <f>'Summary Sheet'!D3</f>
        <v>13.57973159</v>
      </c>
      <c r="H3" s="32">
        <f>'Summary Sheet'!F3</f>
        <v>12.752184590000001</v>
      </c>
      <c r="I3" s="195">
        <v>14.51</v>
      </c>
      <c r="J3" s="195">
        <v>13.68</v>
      </c>
      <c r="K3" s="32">
        <f t="shared" ref="K3:K7" si="0">G3-H3</f>
        <v>0.82754699999999914</v>
      </c>
      <c r="L3" s="32">
        <f t="shared" ref="L3:L7" si="1">I3-G3</f>
        <v>0.93026841000000005</v>
      </c>
      <c r="M3" s="32">
        <f t="shared" ref="M3:M8" si="2">I3-J3</f>
        <v>0.83000000000000007</v>
      </c>
      <c r="N3" s="126">
        <f t="shared" ref="N3:N7" si="3">F3-G3</f>
        <v>-1.2997315900000004</v>
      </c>
      <c r="O3" s="128">
        <v>1.0418548999999999</v>
      </c>
      <c r="P3" s="32">
        <v>0.56999999999999995</v>
      </c>
    </row>
    <row r="4" spans="1:16" ht="15.75" x14ac:dyDescent="0.25">
      <c r="A4" s="34" t="s">
        <v>95</v>
      </c>
      <c r="B4" s="88">
        <v>20.837097590400003</v>
      </c>
      <c r="C4" s="32">
        <v>20.56</v>
      </c>
      <c r="D4" s="32">
        <v>20.84</v>
      </c>
      <c r="E4" s="32">
        <v>20.84</v>
      </c>
      <c r="F4" s="32">
        <v>21.64</v>
      </c>
      <c r="G4" s="32">
        <f>'Summary Sheet'!D4</f>
        <v>20.226243199999999</v>
      </c>
      <c r="H4" s="32">
        <f>'Summary Sheet'!F4</f>
        <v>19.865420400000001</v>
      </c>
      <c r="I4" s="195">
        <v>21.52</v>
      </c>
      <c r="J4" s="195">
        <v>21.09</v>
      </c>
      <c r="K4" s="32">
        <f t="shared" si="0"/>
        <v>0.36082279999999756</v>
      </c>
      <c r="L4" s="32">
        <f t="shared" si="1"/>
        <v>1.2937568000000006</v>
      </c>
      <c r="M4" s="32">
        <f t="shared" si="2"/>
        <v>0.42999999999999972</v>
      </c>
      <c r="N4" s="126">
        <f t="shared" si="3"/>
        <v>1.4137568000000016</v>
      </c>
      <c r="O4" s="128">
        <v>0.62511289999999997</v>
      </c>
      <c r="P4" s="32">
        <v>0.56999999999999995</v>
      </c>
    </row>
    <row r="5" spans="1:16" ht="31.5" x14ac:dyDescent="0.25">
      <c r="A5" s="34" t="s">
        <v>433</v>
      </c>
      <c r="B5" s="88">
        <v>7.9089073799999996</v>
      </c>
      <c r="C5" s="32">
        <v>5.0999999999999996</v>
      </c>
      <c r="D5" s="32">
        <v>4.7</v>
      </c>
      <c r="E5" s="32">
        <v>7.91</v>
      </c>
      <c r="F5" s="32">
        <v>8.42</v>
      </c>
      <c r="G5" s="32">
        <f>'Summary Sheet'!D5</f>
        <v>9.1760923000000005</v>
      </c>
      <c r="H5" s="32">
        <f>'Summary Sheet'!F5</f>
        <v>9.1760923000000005</v>
      </c>
      <c r="I5" s="195">
        <v>8.5</v>
      </c>
      <c r="J5" s="195">
        <v>8.5</v>
      </c>
      <c r="K5" s="32">
        <f t="shared" si="0"/>
        <v>0</v>
      </c>
      <c r="L5" s="32">
        <f>I5-G5</f>
        <v>-0.67609230000000053</v>
      </c>
      <c r="M5" s="32">
        <f>I5-J5</f>
        <v>0</v>
      </c>
      <c r="N5" s="126">
        <f t="shared" si="3"/>
        <v>-0.75609230000000061</v>
      </c>
    </row>
    <row r="6" spans="1:16" ht="30" x14ac:dyDescent="0.25">
      <c r="A6" s="83" t="s">
        <v>445</v>
      </c>
      <c r="B6" s="88">
        <v>2.5</v>
      </c>
      <c r="C6" s="32">
        <v>1.67</v>
      </c>
      <c r="D6" s="32">
        <f>O2+O3+O4</f>
        <v>2.5004517000000002</v>
      </c>
      <c r="E6" s="32">
        <v>2.5</v>
      </c>
      <c r="F6" s="32">
        <f>0.6+0.9+1.25</f>
        <v>2.75</v>
      </c>
      <c r="G6" s="32">
        <f>'Summary Sheet'!D6+'Summary Sheet'!D7+'Summary Sheet'!D8</f>
        <v>6.478995802</v>
      </c>
      <c r="H6" s="32">
        <f>'Summary Sheet'!F6+'Summary Sheet'!F7+'Summary Sheet'!F8</f>
        <v>6.3063418020000004</v>
      </c>
      <c r="I6" s="195">
        <v>4.3899999999999997</v>
      </c>
      <c r="J6" s="195">
        <v>4.29</v>
      </c>
      <c r="K6" s="32">
        <f t="shared" si="0"/>
        <v>0.17265399999999964</v>
      </c>
      <c r="L6" s="32">
        <f t="shared" si="1"/>
        <v>-2.0889958020000003</v>
      </c>
      <c r="M6" s="32">
        <f t="shared" si="2"/>
        <v>9.9999999999999645E-2</v>
      </c>
      <c r="N6" s="126">
        <f t="shared" si="3"/>
        <v>-3.728995802</v>
      </c>
      <c r="O6" s="129"/>
    </row>
    <row r="7" spans="1:16" s="31" customFormat="1" ht="15.75" x14ac:dyDescent="0.25">
      <c r="A7" s="33" t="s">
        <v>94</v>
      </c>
      <c r="B7" s="88">
        <v>2.52</v>
      </c>
      <c r="C7" s="32">
        <v>4.6100000000000003</v>
      </c>
      <c r="D7" s="32">
        <v>4.6100000000000003</v>
      </c>
      <c r="E7" s="32">
        <v>4.6100000000000003</v>
      </c>
      <c r="F7" s="32">
        <v>3.94</v>
      </c>
      <c r="G7" s="32">
        <f>Interest!D17</f>
        <v>3.9356864000000003</v>
      </c>
      <c r="H7" s="32">
        <f>Interest!F17</f>
        <v>3.7016422000000002</v>
      </c>
      <c r="I7" s="195">
        <v>4.47</v>
      </c>
      <c r="J7" s="195">
        <v>4.24</v>
      </c>
      <c r="K7" s="32">
        <f t="shared" si="0"/>
        <v>0.23404420000000004</v>
      </c>
      <c r="L7" s="32">
        <f t="shared" si="1"/>
        <v>0.5343135999999995</v>
      </c>
      <c r="M7" s="32">
        <f t="shared" si="2"/>
        <v>0.22999999999999954</v>
      </c>
      <c r="N7" s="126">
        <f t="shared" si="3"/>
        <v>4.3135999999996955E-3</v>
      </c>
    </row>
    <row r="8" spans="1:16" ht="15.75" x14ac:dyDescent="0.25">
      <c r="A8" s="30" t="s">
        <v>93</v>
      </c>
      <c r="B8" s="89">
        <f t="shared" ref="B8:G8" si="4">SUM(B2:B7)</f>
        <v>42.148964170400006</v>
      </c>
      <c r="C8" s="29">
        <f t="shared" si="4"/>
        <v>40.51</v>
      </c>
      <c r="D8" s="29">
        <f t="shared" si="4"/>
        <v>41.0304517</v>
      </c>
      <c r="E8" s="29">
        <f t="shared" si="4"/>
        <v>45.82</v>
      </c>
      <c r="F8" s="29">
        <f t="shared" si="4"/>
        <v>50.83</v>
      </c>
      <c r="G8" s="29">
        <f t="shared" si="4"/>
        <v>55.196749292</v>
      </c>
      <c r="H8" s="29">
        <f t="shared" ref="H8:J8" si="5">SUM(H2:H7)</f>
        <v>53.601681292000002</v>
      </c>
      <c r="I8" s="29">
        <f t="shared" si="5"/>
        <v>55.19</v>
      </c>
      <c r="J8" s="29">
        <f t="shared" si="5"/>
        <v>53.6</v>
      </c>
      <c r="K8" s="29">
        <f t="shared" ref="K8" si="6">SUM(K2:K7)</f>
        <v>1.5950679999999964</v>
      </c>
      <c r="L8" s="29">
        <f>SUM(L2:L7)</f>
        <v>-6.7492920000007395E-3</v>
      </c>
      <c r="M8" s="32">
        <f t="shared" si="2"/>
        <v>1.5899999999999963</v>
      </c>
      <c r="N8" s="127">
        <f>SUM(N2:N7)</f>
        <v>-4.3667492919999997</v>
      </c>
    </row>
    <row r="9" spans="1:16" x14ac:dyDescent="0.25">
      <c r="D9" s="39"/>
      <c r="E9" s="39"/>
      <c r="F9" s="39">
        <f>F8-E8</f>
        <v>5.009999999999998</v>
      </c>
      <c r="G9" s="74">
        <f>F8-G8</f>
        <v>-4.3667492920000015</v>
      </c>
      <c r="I9" s="263">
        <f>I8/F8</f>
        <v>1.0857761164666535</v>
      </c>
      <c r="M9" s="5">
        <f>M5-K5</f>
        <v>0</v>
      </c>
    </row>
    <row r="10" spans="1:16" x14ac:dyDescent="0.25">
      <c r="I10" s="5"/>
      <c r="J10" s="5"/>
    </row>
    <row r="11" spans="1:16" ht="60" x14ac:dyDescent="0.25">
      <c r="A11" s="99" t="s">
        <v>99</v>
      </c>
      <c r="B11" s="99" t="s">
        <v>480</v>
      </c>
      <c r="C11" s="22" t="s">
        <v>2550</v>
      </c>
      <c r="D11" s="22" t="s">
        <v>441</v>
      </c>
      <c r="E11" s="22" t="s">
        <v>2553</v>
      </c>
      <c r="F11" s="105"/>
      <c r="G11" s="105">
        <f>F4-G4</f>
        <v>1.4137568000000016</v>
      </c>
      <c r="H11" s="5"/>
      <c r="I11" s="5"/>
    </row>
    <row r="12" spans="1:16" ht="15.75" x14ac:dyDescent="0.25">
      <c r="A12" s="83" t="s">
        <v>97</v>
      </c>
      <c r="B12" s="32">
        <f>F2</f>
        <v>1.8</v>
      </c>
      <c r="C12" s="32">
        <f>G2</f>
        <v>1.8</v>
      </c>
      <c r="D12" s="84">
        <f>C12/B12</f>
        <v>1</v>
      </c>
      <c r="E12" s="84">
        <f t="shared" ref="E12:E17" si="7">C12/$B$18</f>
        <v>3.5412158174306513E-2</v>
      </c>
      <c r="F12" s="106"/>
      <c r="G12" s="106"/>
      <c r="H12" s="5"/>
    </row>
    <row r="13" spans="1:16" ht="15.75" x14ac:dyDescent="0.25">
      <c r="A13" s="83" t="s">
        <v>442</v>
      </c>
      <c r="B13" s="32">
        <f t="shared" ref="B13:B17" si="8">F3</f>
        <v>12.28</v>
      </c>
      <c r="C13" s="32">
        <f t="shared" ref="C13:C18" si="9">G3</f>
        <v>13.57973159</v>
      </c>
      <c r="D13" s="84">
        <f t="shared" ref="D13:D17" si="10">C13/B13</f>
        <v>1.1058413346905538</v>
      </c>
      <c r="E13" s="84">
        <f t="shared" si="7"/>
        <v>0.26715977946094827</v>
      </c>
      <c r="F13" s="106"/>
      <c r="G13" s="106"/>
      <c r="H13"/>
    </row>
    <row r="14" spans="1:16" ht="15.75" x14ac:dyDescent="0.25">
      <c r="A14" s="83" t="s">
        <v>443</v>
      </c>
      <c r="B14" s="32">
        <f t="shared" si="8"/>
        <v>21.64</v>
      </c>
      <c r="C14" s="32">
        <f t="shared" si="9"/>
        <v>20.226243199999999</v>
      </c>
      <c r="D14" s="84">
        <f t="shared" si="10"/>
        <v>0.9346692791127541</v>
      </c>
      <c r="E14" s="84">
        <f t="shared" si="7"/>
        <v>0.3979194019279953</v>
      </c>
      <c r="F14" s="106"/>
      <c r="G14" s="106"/>
      <c r="H14" s="123"/>
      <c r="I14" s="123"/>
    </row>
    <row r="15" spans="1:16" ht="15.75" x14ac:dyDescent="0.25">
      <c r="A15" s="83" t="s">
        <v>444</v>
      </c>
      <c r="B15" s="32">
        <f t="shared" si="8"/>
        <v>8.42</v>
      </c>
      <c r="C15" s="32">
        <f t="shared" si="9"/>
        <v>9.1760923000000005</v>
      </c>
      <c r="D15" s="84">
        <f t="shared" si="10"/>
        <v>1.0897971852731592</v>
      </c>
      <c r="E15" s="84">
        <f t="shared" si="7"/>
        <v>0.18052512886090893</v>
      </c>
      <c r="F15" s="106"/>
      <c r="G15" s="106"/>
      <c r="H15"/>
    </row>
    <row r="16" spans="1:16" ht="30" x14ac:dyDescent="0.25">
      <c r="A16" s="83" t="s">
        <v>445</v>
      </c>
      <c r="B16" s="32">
        <f t="shared" si="8"/>
        <v>2.75</v>
      </c>
      <c r="C16" s="32">
        <f t="shared" si="9"/>
        <v>6.478995802</v>
      </c>
      <c r="D16" s="84">
        <f t="shared" si="10"/>
        <v>2.3559984734545454</v>
      </c>
      <c r="E16" s="84">
        <f t="shared" si="7"/>
        <v>0.12746401341727326</v>
      </c>
      <c r="F16" s="106"/>
      <c r="G16" s="106"/>
      <c r="H16"/>
    </row>
    <row r="17" spans="1:8" ht="15.75" x14ac:dyDescent="0.25">
      <c r="A17" s="83" t="s">
        <v>386</v>
      </c>
      <c r="B17" s="32">
        <f t="shared" si="8"/>
        <v>3.94</v>
      </c>
      <c r="C17" s="32">
        <f t="shared" si="9"/>
        <v>3.9356864000000003</v>
      </c>
      <c r="D17" s="84">
        <f t="shared" si="10"/>
        <v>0.99890517766497466</v>
      </c>
      <c r="E17" s="84">
        <f t="shared" si="7"/>
        <v>7.7428416289592766E-2</v>
      </c>
      <c r="F17" s="106"/>
      <c r="G17" s="106"/>
      <c r="H17"/>
    </row>
    <row r="18" spans="1:8" ht="15.75" x14ac:dyDescent="0.25">
      <c r="A18" s="85" t="s">
        <v>92</v>
      </c>
      <c r="B18" s="29">
        <f>SUM(B12:B17)</f>
        <v>50.83</v>
      </c>
      <c r="C18" s="29">
        <f t="shared" si="9"/>
        <v>55.196749292</v>
      </c>
      <c r="D18" s="84">
        <f>C18/B18</f>
        <v>1.085908898131025</v>
      </c>
      <c r="E18" s="86">
        <f>SUM(E12:E17)</f>
        <v>1.0859088981310252</v>
      </c>
      <c r="F18" s="107"/>
      <c r="G18" s="107"/>
      <c r="H18"/>
    </row>
    <row r="19" spans="1:8" x14ac:dyDescent="0.25">
      <c r="B19" s="36"/>
      <c r="C19" s="36"/>
      <c r="D19" s="87"/>
      <c r="E19" s="87"/>
      <c r="F19" s="87"/>
      <c r="G19" s="87"/>
      <c r="H19"/>
    </row>
    <row r="20" spans="1:8" x14ac:dyDescent="0.25">
      <c r="B20" s="36"/>
      <c r="C20" s="36"/>
      <c r="D20" s="87"/>
      <c r="E20" s="87"/>
      <c r="F20" s="87"/>
      <c r="G20" s="87"/>
      <c r="H20"/>
    </row>
    <row r="21" spans="1:8" ht="90" x14ac:dyDescent="0.25">
      <c r="A21" s="99" t="s">
        <v>446</v>
      </c>
      <c r="B21" s="22" t="s">
        <v>2550</v>
      </c>
      <c r="C21" s="22" t="s">
        <v>2469</v>
      </c>
      <c r="D21" s="22" t="s">
        <v>2551</v>
      </c>
      <c r="E21" s="100" t="s">
        <v>2552</v>
      </c>
      <c r="F21" s="105"/>
      <c r="G21" s="105"/>
      <c r="H21"/>
    </row>
    <row r="22" spans="1:8" ht="15.75" x14ac:dyDescent="0.25">
      <c r="A22" s="83" t="s">
        <v>97</v>
      </c>
      <c r="B22" s="32">
        <f>G2</f>
        <v>1.8</v>
      </c>
      <c r="C22" s="32">
        <f>H2</f>
        <v>1.8</v>
      </c>
      <c r="D22" s="32">
        <f>B22-C22</f>
        <v>0</v>
      </c>
      <c r="E22" s="84">
        <f t="shared" ref="E22:E28" si="11">D22/$D$28</f>
        <v>0</v>
      </c>
      <c r="F22" s="106"/>
      <c r="G22" s="106"/>
      <c r="H22"/>
    </row>
    <row r="23" spans="1:8" ht="15.75" x14ac:dyDescent="0.25">
      <c r="A23" s="83" t="s">
        <v>442</v>
      </c>
      <c r="B23" s="32">
        <f t="shared" ref="B23:B27" si="12">G3</f>
        <v>13.57973159</v>
      </c>
      <c r="C23" s="32">
        <f t="shared" ref="C23:C27" si="13">H3</f>
        <v>12.752184590000001</v>
      </c>
      <c r="D23" s="32">
        <f t="shared" ref="D23:D27" si="14">B23-C23</f>
        <v>0.82754699999999914</v>
      </c>
      <c r="E23" s="84">
        <f t="shared" si="11"/>
        <v>0.51881612570749402</v>
      </c>
      <c r="F23" s="106"/>
      <c r="G23" s="106"/>
      <c r="H23"/>
    </row>
    <row r="24" spans="1:8" ht="15.75" x14ac:dyDescent="0.25">
      <c r="A24" s="83" t="s">
        <v>443</v>
      </c>
      <c r="B24" s="32">
        <f t="shared" si="12"/>
        <v>20.226243199999999</v>
      </c>
      <c r="C24" s="32">
        <f t="shared" si="13"/>
        <v>19.865420400000001</v>
      </c>
      <c r="D24" s="32">
        <f t="shared" si="14"/>
        <v>0.36082279999999756</v>
      </c>
      <c r="E24" s="84">
        <f t="shared" si="11"/>
        <v>0.22621154709391597</v>
      </c>
      <c r="F24" s="106"/>
      <c r="G24" s="106"/>
      <c r="H24"/>
    </row>
    <row r="25" spans="1:8" ht="15.75" x14ac:dyDescent="0.25">
      <c r="A25" s="83" t="s">
        <v>444</v>
      </c>
      <c r="B25" s="32">
        <f t="shared" si="12"/>
        <v>9.1760923000000005</v>
      </c>
      <c r="C25" s="32">
        <f t="shared" si="13"/>
        <v>9.1760923000000005</v>
      </c>
      <c r="D25" s="32">
        <f t="shared" si="14"/>
        <v>0</v>
      </c>
      <c r="E25" s="84">
        <f t="shared" si="11"/>
        <v>0</v>
      </c>
      <c r="F25" s="106"/>
      <c r="G25" s="106"/>
      <c r="H25"/>
    </row>
    <row r="26" spans="1:8" ht="30" x14ac:dyDescent="0.25">
      <c r="A26" s="83" t="s">
        <v>445</v>
      </c>
      <c r="B26" s="32">
        <f t="shared" si="12"/>
        <v>6.478995802</v>
      </c>
      <c r="C26" s="32">
        <f t="shared" si="13"/>
        <v>6.3063418020000004</v>
      </c>
      <c r="D26" s="32">
        <f t="shared" si="14"/>
        <v>0.17265399999999964</v>
      </c>
      <c r="E26" s="84">
        <f t="shared" si="11"/>
        <v>0.10824240722025646</v>
      </c>
      <c r="F26" s="106"/>
      <c r="G26" s="106"/>
      <c r="H26"/>
    </row>
    <row r="27" spans="1:8" ht="15.75" x14ac:dyDescent="0.25">
      <c r="A27" s="83" t="s">
        <v>386</v>
      </c>
      <c r="B27" s="32">
        <f t="shared" si="12"/>
        <v>3.9356864000000003</v>
      </c>
      <c r="C27" s="32">
        <f t="shared" si="13"/>
        <v>3.7016422000000002</v>
      </c>
      <c r="D27" s="32">
        <f t="shared" si="14"/>
        <v>0.23404420000000004</v>
      </c>
      <c r="E27" s="84">
        <f t="shared" si="11"/>
        <v>0.14672991997833357</v>
      </c>
      <c r="F27" s="106"/>
      <c r="G27" s="106"/>
      <c r="H27"/>
    </row>
    <row r="28" spans="1:8" ht="15.75" x14ac:dyDescent="0.25">
      <c r="A28" s="85" t="s">
        <v>92</v>
      </c>
      <c r="B28" s="29">
        <f>SUM(B22:B27)</f>
        <v>55.196749292</v>
      </c>
      <c r="C28" s="29">
        <f>SUM(C22:C27)</f>
        <v>53.601681292000002</v>
      </c>
      <c r="D28" s="29">
        <f>SUM(D22:D27)</f>
        <v>1.5950679999999964</v>
      </c>
      <c r="E28" s="84">
        <f t="shared" si="11"/>
        <v>1</v>
      </c>
      <c r="F28" s="106"/>
      <c r="G28" s="107"/>
      <c r="H28"/>
    </row>
  </sheetData>
  <phoneticPr fontId="21" type="noConversion"/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7"/>
  <sheetViews>
    <sheetView workbookViewId="0">
      <selection activeCell="F19" sqref="F19"/>
    </sheetView>
  </sheetViews>
  <sheetFormatPr defaultRowHeight="15" x14ac:dyDescent="0.25"/>
  <cols>
    <col min="1" max="1" width="10.140625" bestFit="1" customWidth="1"/>
    <col min="2" max="2" width="20" style="74" bestFit="1" customWidth="1"/>
    <col min="3" max="3" width="14.85546875" style="74" bestFit="1" customWidth="1"/>
    <col min="4" max="4" width="11.28515625" style="74" bestFit="1" customWidth="1"/>
    <col min="5" max="5" width="14.85546875" style="74" bestFit="1" customWidth="1"/>
    <col min="6" max="6" width="11.42578125" bestFit="1" customWidth="1"/>
    <col min="7" max="7" width="13.28515625" bestFit="1" customWidth="1"/>
    <col min="8" max="8" width="14.28515625" bestFit="1" customWidth="1"/>
  </cols>
  <sheetData>
    <row r="1" spans="1:8" s="36" customFormat="1" ht="30" x14ac:dyDescent="0.25">
      <c r="A1" s="190" t="s">
        <v>67</v>
      </c>
      <c r="B1" s="191" t="s">
        <v>579</v>
      </c>
      <c r="C1" s="191" t="s">
        <v>2473</v>
      </c>
      <c r="D1" s="191" t="s">
        <v>2473</v>
      </c>
      <c r="E1" s="191" t="s">
        <v>2474</v>
      </c>
      <c r="F1" s="191" t="s">
        <v>2474</v>
      </c>
      <c r="G1" s="190" t="s">
        <v>891</v>
      </c>
      <c r="H1" s="252">
        <v>69700000</v>
      </c>
    </row>
    <row r="2" spans="1:8" x14ac:dyDescent="0.25">
      <c r="A2" s="192">
        <v>1</v>
      </c>
      <c r="B2" s="193" t="s">
        <v>580</v>
      </c>
      <c r="C2" s="193">
        <f>B23+B24+B25</f>
        <v>329965</v>
      </c>
      <c r="D2" s="194">
        <f>C2/10^7</f>
        <v>3.2996499999999998E-2</v>
      </c>
      <c r="E2" s="193">
        <f>C2</f>
        <v>329965</v>
      </c>
      <c r="F2" s="194">
        <f>E2/10^7</f>
        <v>3.2996499999999998E-2</v>
      </c>
      <c r="G2" s="194">
        <f>C2-E2</f>
        <v>0</v>
      </c>
      <c r="H2" s="5">
        <f>H1-C17</f>
        <v>30343136</v>
      </c>
    </row>
    <row r="3" spans="1:8" x14ac:dyDescent="0.25">
      <c r="A3" s="192">
        <v>2</v>
      </c>
      <c r="B3" s="193" t="s">
        <v>788</v>
      </c>
      <c r="C3" s="193">
        <f>B26+B27+B28+B29+B30</f>
        <v>726253</v>
      </c>
      <c r="D3" s="194">
        <f t="shared" ref="D3:D16" si="0">C3/10^7</f>
        <v>7.2625300000000004E-2</v>
      </c>
      <c r="E3" s="193">
        <f t="shared" ref="E3:E15" si="1">C3</f>
        <v>726253</v>
      </c>
      <c r="F3" s="194">
        <f t="shared" ref="F3:F16" si="2">E3/10^7</f>
        <v>7.2625300000000004E-2</v>
      </c>
      <c r="G3" s="194">
        <f t="shared" ref="G3:G16" si="3">C3-E3</f>
        <v>0</v>
      </c>
    </row>
    <row r="4" spans="1:8" x14ac:dyDescent="0.25">
      <c r="A4" s="192">
        <v>3</v>
      </c>
      <c r="B4" s="193" t="s">
        <v>789</v>
      </c>
      <c r="C4" s="193">
        <f>B31</f>
        <v>1001662</v>
      </c>
      <c r="D4" s="194">
        <f t="shared" si="0"/>
        <v>0.1001662</v>
      </c>
      <c r="E4" s="193">
        <f t="shared" si="1"/>
        <v>1001662</v>
      </c>
      <c r="F4" s="194">
        <f t="shared" si="2"/>
        <v>0.1001662</v>
      </c>
      <c r="G4" s="194">
        <f t="shared" si="3"/>
        <v>0</v>
      </c>
    </row>
    <row r="5" spans="1:8" x14ac:dyDescent="0.25">
      <c r="A5" s="192">
        <v>4</v>
      </c>
      <c r="B5" s="193" t="s">
        <v>889</v>
      </c>
      <c r="C5" s="193">
        <f>B34+B35+B36</f>
        <v>1475770</v>
      </c>
      <c r="D5" s="194">
        <f t="shared" si="0"/>
        <v>0.14757700000000001</v>
      </c>
      <c r="E5" s="193">
        <f t="shared" si="1"/>
        <v>1475770</v>
      </c>
      <c r="F5" s="194">
        <f t="shared" si="2"/>
        <v>0.14757700000000001</v>
      </c>
      <c r="G5" s="194">
        <f t="shared" si="3"/>
        <v>0</v>
      </c>
    </row>
    <row r="6" spans="1:8" x14ac:dyDescent="0.25">
      <c r="A6" s="192">
        <v>5</v>
      </c>
      <c r="B6" s="193" t="s">
        <v>1070</v>
      </c>
      <c r="C6" s="193">
        <f>B37+B38+B39+B40+B41+B42</f>
        <v>1767757</v>
      </c>
      <c r="D6" s="194">
        <f t="shared" si="0"/>
        <v>0.17677570000000001</v>
      </c>
      <c r="E6" s="193">
        <f t="shared" si="1"/>
        <v>1767757</v>
      </c>
      <c r="F6" s="194">
        <f t="shared" si="2"/>
        <v>0.17677570000000001</v>
      </c>
      <c r="G6" s="194">
        <f t="shared" si="3"/>
        <v>0</v>
      </c>
    </row>
    <row r="7" spans="1:8" x14ac:dyDescent="0.25">
      <c r="A7" s="192">
        <v>6</v>
      </c>
      <c r="B7" s="193" t="s">
        <v>1088</v>
      </c>
      <c r="C7" s="193">
        <f>SUM(B43:B51)</f>
        <v>2459649</v>
      </c>
      <c r="D7" s="194">
        <f t="shared" si="0"/>
        <v>0.24596489999999999</v>
      </c>
      <c r="E7" s="193">
        <f t="shared" si="1"/>
        <v>2459649</v>
      </c>
      <c r="F7" s="194">
        <f t="shared" si="2"/>
        <v>0.24596489999999999</v>
      </c>
      <c r="G7" s="194">
        <f t="shared" si="3"/>
        <v>0</v>
      </c>
    </row>
    <row r="8" spans="1:8" x14ac:dyDescent="0.25">
      <c r="A8" s="192">
        <v>7</v>
      </c>
      <c r="B8" s="193" t="s">
        <v>1314</v>
      </c>
      <c r="C8" s="193">
        <f>SUM(B52:B60)</f>
        <v>3065373</v>
      </c>
      <c r="D8" s="194">
        <f t="shared" si="0"/>
        <v>0.30653730000000001</v>
      </c>
      <c r="E8" s="193">
        <f t="shared" si="1"/>
        <v>3065373</v>
      </c>
      <c r="F8" s="194">
        <f t="shared" si="2"/>
        <v>0.30653730000000001</v>
      </c>
      <c r="G8" s="194">
        <f t="shared" si="3"/>
        <v>0</v>
      </c>
    </row>
    <row r="9" spans="1:8" x14ac:dyDescent="0.25">
      <c r="A9" s="192">
        <v>8</v>
      </c>
      <c r="B9" s="193" t="s">
        <v>1490</v>
      </c>
      <c r="C9" s="193">
        <f>SUM(B61:B66)</f>
        <v>3382063</v>
      </c>
      <c r="D9" s="194">
        <f t="shared" si="0"/>
        <v>0.33820630000000002</v>
      </c>
      <c r="E9" s="193">
        <f t="shared" si="1"/>
        <v>3382063</v>
      </c>
      <c r="F9" s="194">
        <f t="shared" si="2"/>
        <v>0.33820630000000002</v>
      </c>
      <c r="G9" s="194">
        <f t="shared" si="3"/>
        <v>0</v>
      </c>
    </row>
    <row r="10" spans="1:8" x14ac:dyDescent="0.25">
      <c r="A10" s="192">
        <v>9</v>
      </c>
      <c r="B10" s="193" t="s">
        <v>1729</v>
      </c>
      <c r="C10" s="193">
        <f>SUM(B67:B69)</f>
        <v>3826331</v>
      </c>
      <c r="D10" s="194">
        <f t="shared" si="0"/>
        <v>0.3826331</v>
      </c>
      <c r="E10" s="193">
        <f t="shared" si="1"/>
        <v>3826331</v>
      </c>
      <c r="F10" s="194">
        <f t="shared" si="2"/>
        <v>0.3826331</v>
      </c>
      <c r="G10" s="194">
        <f t="shared" si="3"/>
        <v>0</v>
      </c>
    </row>
    <row r="11" spans="1:8" x14ac:dyDescent="0.25">
      <c r="A11" s="192">
        <v>10</v>
      </c>
      <c r="B11" s="193" t="s">
        <v>2032</v>
      </c>
      <c r="C11" s="193">
        <f>SUM(B70:B72)</f>
        <v>3953038</v>
      </c>
      <c r="D11" s="194">
        <f t="shared" si="0"/>
        <v>0.39530379999999998</v>
      </c>
      <c r="E11" s="193">
        <f t="shared" si="1"/>
        <v>3953038</v>
      </c>
      <c r="F11" s="194">
        <f t="shared" si="2"/>
        <v>0.39530379999999998</v>
      </c>
      <c r="G11" s="194">
        <f t="shared" si="3"/>
        <v>0</v>
      </c>
    </row>
    <row r="12" spans="1:8" x14ac:dyDescent="0.25">
      <c r="A12" s="192">
        <v>11</v>
      </c>
      <c r="B12" s="193" t="s">
        <v>2033</v>
      </c>
      <c r="C12" s="193">
        <f>SUM(B73:B75)</f>
        <v>4410691</v>
      </c>
      <c r="D12" s="194">
        <f t="shared" si="0"/>
        <v>0.44106909999999999</v>
      </c>
      <c r="E12" s="193">
        <f t="shared" si="1"/>
        <v>4410691</v>
      </c>
      <c r="F12" s="194">
        <f t="shared" si="2"/>
        <v>0.44106909999999999</v>
      </c>
      <c r="G12" s="194">
        <f t="shared" si="3"/>
        <v>0</v>
      </c>
    </row>
    <row r="13" spans="1:8" x14ac:dyDescent="0.25">
      <c r="A13" s="192">
        <v>12</v>
      </c>
      <c r="B13" s="193" t="s">
        <v>2201</v>
      </c>
      <c r="C13" s="193">
        <f>SUM(B76:B78)</f>
        <v>3953228</v>
      </c>
      <c r="D13" s="194">
        <f t="shared" si="0"/>
        <v>0.39532279999999997</v>
      </c>
      <c r="E13" s="193">
        <f t="shared" si="1"/>
        <v>3953228</v>
      </c>
      <c r="F13" s="194">
        <f t="shared" si="2"/>
        <v>0.39532279999999997</v>
      </c>
      <c r="G13" s="194">
        <f t="shared" si="3"/>
        <v>0</v>
      </c>
    </row>
    <row r="14" spans="1:8" x14ac:dyDescent="0.25">
      <c r="A14" s="192">
        <v>13</v>
      </c>
      <c r="B14" s="193" t="s">
        <v>2303</v>
      </c>
      <c r="C14" s="193">
        <f>SUM(B79:B81)</f>
        <v>3579087</v>
      </c>
      <c r="D14" s="194">
        <f t="shared" si="0"/>
        <v>0.35790870000000002</v>
      </c>
      <c r="E14" s="193">
        <f t="shared" si="1"/>
        <v>3579087</v>
      </c>
      <c r="F14" s="194">
        <f t="shared" si="2"/>
        <v>0.35790870000000002</v>
      </c>
      <c r="G14" s="194">
        <f t="shared" si="3"/>
        <v>0</v>
      </c>
    </row>
    <row r="15" spans="1:8" x14ac:dyDescent="0.25">
      <c r="A15" s="192">
        <v>14</v>
      </c>
      <c r="B15" s="193" t="s">
        <v>2472</v>
      </c>
      <c r="C15" s="193">
        <f>SUM(B82:B84)</f>
        <v>3085555</v>
      </c>
      <c r="D15" s="194">
        <f t="shared" si="0"/>
        <v>0.30855549999999998</v>
      </c>
      <c r="E15" s="193">
        <f t="shared" si="1"/>
        <v>3085555</v>
      </c>
      <c r="F15" s="194">
        <f t="shared" si="2"/>
        <v>0.30855549999999998</v>
      </c>
      <c r="G15" s="194">
        <f t="shared" si="3"/>
        <v>0</v>
      </c>
    </row>
    <row r="16" spans="1:8" x14ac:dyDescent="0.25">
      <c r="A16" s="192">
        <v>15</v>
      </c>
      <c r="B16" s="193" t="s">
        <v>2559</v>
      </c>
      <c r="C16" s="193">
        <f>SUM(B85:B87)</f>
        <v>2340442</v>
      </c>
      <c r="D16" s="194">
        <f t="shared" si="0"/>
        <v>0.23404420000000001</v>
      </c>
      <c r="E16" s="193">
        <v>0</v>
      </c>
      <c r="F16" s="194">
        <f t="shared" si="2"/>
        <v>0</v>
      </c>
      <c r="G16" s="194">
        <f t="shared" si="3"/>
        <v>2340442</v>
      </c>
    </row>
    <row r="17" spans="1:7" x14ac:dyDescent="0.25">
      <c r="A17" s="192"/>
      <c r="B17" s="251" t="s">
        <v>52</v>
      </c>
      <c r="C17" s="251">
        <f>SUM(C2:C16)</f>
        <v>39356864</v>
      </c>
      <c r="D17" s="251">
        <f t="shared" ref="D17:G17" si="4">SUM(D2:D16)</f>
        <v>3.9356864000000003</v>
      </c>
      <c r="E17" s="251">
        <f t="shared" si="4"/>
        <v>37016422</v>
      </c>
      <c r="F17" s="251">
        <f t="shared" si="4"/>
        <v>3.7016422000000002</v>
      </c>
      <c r="G17" s="251">
        <f t="shared" si="4"/>
        <v>2340442</v>
      </c>
    </row>
    <row r="18" spans="1:7" x14ac:dyDescent="0.25">
      <c r="F18" s="5"/>
    </row>
    <row r="23" spans="1:7" x14ac:dyDescent="0.25">
      <c r="A23" s="115">
        <v>44197</v>
      </c>
      <c r="B23" s="74">
        <v>5232</v>
      </c>
    </row>
    <row r="24" spans="1:7" x14ac:dyDescent="0.25">
      <c r="A24" s="115">
        <v>44228</v>
      </c>
      <c r="B24" s="74">
        <v>131551</v>
      </c>
    </row>
    <row r="25" spans="1:7" x14ac:dyDescent="0.25">
      <c r="A25" s="115">
        <v>44256</v>
      </c>
      <c r="B25" s="74">
        <v>193182</v>
      </c>
    </row>
    <row r="26" spans="1:7" x14ac:dyDescent="0.25">
      <c r="A26" s="115">
        <v>44287</v>
      </c>
      <c r="B26" s="178">
        <v>214338</v>
      </c>
      <c r="C26" s="135"/>
      <c r="D26" s="135"/>
    </row>
    <row r="27" spans="1:7" x14ac:dyDescent="0.25">
      <c r="A27" s="115">
        <v>44287</v>
      </c>
      <c r="B27" s="178">
        <v>20997</v>
      </c>
      <c r="C27" s="135"/>
      <c r="D27" s="135"/>
    </row>
    <row r="28" spans="1:7" x14ac:dyDescent="0.25">
      <c r="A28" s="115">
        <v>44317</v>
      </c>
      <c r="B28" s="178">
        <v>242179</v>
      </c>
      <c r="C28" s="135"/>
      <c r="D28" s="135"/>
    </row>
    <row r="29" spans="1:7" x14ac:dyDescent="0.25">
      <c r="A29" s="115">
        <v>44317</v>
      </c>
      <c r="B29" s="178">
        <v>1232</v>
      </c>
      <c r="C29" s="135"/>
      <c r="D29" s="135"/>
    </row>
    <row r="30" spans="1:7" x14ac:dyDescent="0.25">
      <c r="A30" s="115">
        <v>44348</v>
      </c>
      <c r="B30" s="178">
        <v>247507</v>
      </c>
      <c r="C30" s="135"/>
      <c r="D30" s="135"/>
    </row>
    <row r="31" spans="1:7" x14ac:dyDescent="0.25">
      <c r="A31" s="115">
        <v>44378</v>
      </c>
      <c r="B31" s="262">
        <v>1001662</v>
      </c>
      <c r="C31" s="137"/>
      <c r="D31" s="137"/>
    </row>
    <row r="32" spans="1:7" x14ac:dyDescent="0.25">
      <c r="A32" s="115">
        <v>44409</v>
      </c>
      <c r="B32" s="262"/>
    </row>
    <row r="33" spans="1:4" x14ac:dyDescent="0.25">
      <c r="A33" s="115">
        <v>44440</v>
      </c>
      <c r="B33" s="262"/>
    </row>
    <row r="34" spans="1:4" x14ac:dyDescent="0.25">
      <c r="A34" s="115">
        <v>44470</v>
      </c>
      <c r="B34" s="225">
        <v>422001</v>
      </c>
    </row>
    <row r="35" spans="1:4" x14ac:dyDescent="0.25">
      <c r="A35" s="115">
        <v>44501</v>
      </c>
      <c r="B35" s="225">
        <v>479253</v>
      </c>
    </row>
    <row r="36" spans="1:4" x14ac:dyDescent="0.25">
      <c r="A36" s="115">
        <v>44531</v>
      </c>
      <c r="B36" s="225">
        <v>574516</v>
      </c>
    </row>
    <row r="37" spans="1:4" x14ac:dyDescent="0.25">
      <c r="A37" s="152">
        <v>44592</v>
      </c>
      <c r="B37" s="225">
        <v>510237</v>
      </c>
      <c r="C37" s="41"/>
      <c r="D37" s="42"/>
    </row>
    <row r="38" spans="1:4" x14ac:dyDescent="0.25">
      <c r="A38" s="152">
        <v>44592</v>
      </c>
      <c r="B38" s="225">
        <v>98450</v>
      </c>
      <c r="C38" s="41"/>
      <c r="D38" s="42"/>
    </row>
    <row r="39" spans="1:4" x14ac:dyDescent="0.25">
      <c r="A39" s="152">
        <v>44620</v>
      </c>
      <c r="B39" s="225">
        <v>460857</v>
      </c>
      <c r="C39" s="41"/>
      <c r="D39" s="42"/>
    </row>
    <row r="40" spans="1:4" x14ac:dyDescent="0.25">
      <c r="A40" s="152">
        <v>44620</v>
      </c>
      <c r="B40" s="225">
        <v>88922</v>
      </c>
      <c r="C40" s="41"/>
      <c r="D40" s="42"/>
    </row>
    <row r="41" spans="1:4" x14ac:dyDescent="0.25">
      <c r="A41" s="152">
        <v>44651</v>
      </c>
      <c r="B41" s="225">
        <v>510235</v>
      </c>
      <c r="C41" s="41"/>
      <c r="D41" s="42"/>
    </row>
    <row r="42" spans="1:4" x14ac:dyDescent="0.25">
      <c r="A42" s="152">
        <v>44651</v>
      </c>
      <c r="B42" s="225">
        <v>99056</v>
      </c>
      <c r="C42" s="41"/>
      <c r="D42" s="42"/>
    </row>
    <row r="43" spans="1:4" x14ac:dyDescent="0.25">
      <c r="A43" s="166">
        <v>44681</v>
      </c>
      <c r="B43" s="179">
        <v>498380</v>
      </c>
    </row>
    <row r="44" spans="1:4" x14ac:dyDescent="0.25">
      <c r="A44" s="166">
        <v>44681</v>
      </c>
      <c r="B44" s="179">
        <v>112821</v>
      </c>
    </row>
    <row r="45" spans="1:4" x14ac:dyDescent="0.25">
      <c r="A45" s="166">
        <v>44681</v>
      </c>
      <c r="B45" s="179">
        <v>105000</v>
      </c>
    </row>
    <row r="46" spans="1:4" x14ac:dyDescent="0.25">
      <c r="A46" s="166">
        <v>44712</v>
      </c>
      <c r="B46" s="179">
        <v>97474</v>
      </c>
    </row>
    <row r="47" spans="1:4" x14ac:dyDescent="0.25">
      <c r="A47" s="166">
        <v>44712</v>
      </c>
      <c r="B47" s="179">
        <v>652962</v>
      </c>
    </row>
    <row r="48" spans="1:4" x14ac:dyDescent="0.25">
      <c r="A48" s="166">
        <v>44712</v>
      </c>
      <c r="B48" s="179">
        <v>105000</v>
      </c>
    </row>
    <row r="49" spans="1:2" x14ac:dyDescent="0.25">
      <c r="A49" s="166">
        <v>44742</v>
      </c>
      <c r="B49" s="179">
        <v>95340</v>
      </c>
    </row>
    <row r="50" spans="1:2" x14ac:dyDescent="0.25">
      <c r="A50" s="166">
        <v>44742</v>
      </c>
      <c r="B50" s="179">
        <v>687672</v>
      </c>
    </row>
    <row r="51" spans="1:2" x14ac:dyDescent="0.25">
      <c r="A51" s="166">
        <v>44742</v>
      </c>
      <c r="B51" s="179">
        <v>105000</v>
      </c>
    </row>
    <row r="52" spans="1:2" x14ac:dyDescent="0.25">
      <c r="A52" s="152">
        <v>44773</v>
      </c>
      <c r="B52" s="179">
        <v>723718</v>
      </c>
    </row>
    <row r="53" spans="1:2" x14ac:dyDescent="0.25">
      <c r="A53" s="152">
        <v>44773</v>
      </c>
      <c r="B53" s="179">
        <v>126802</v>
      </c>
    </row>
    <row r="54" spans="1:2" x14ac:dyDescent="0.25">
      <c r="A54" s="152">
        <v>44773</v>
      </c>
      <c r="B54" s="179">
        <v>105000</v>
      </c>
    </row>
    <row r="55" spans="1:2" x14ac:dyDescent="0.25">
      <c r="A55" s="152">
        <v>44804</v>
      </c>
      <c r="B55" s="179">
        <v>105000</v>
      </c>
    </row>
    <row r="56" spans="1:2" x14ac:dyDescent="0.25">
      <c r="A56" s="152">
        <v>44804</v>
      </c>
      <c r="B56" s="179">
        <v>806548</v>
      </c>
    </row>
    <row r="57" spans="1:2" x14ac:dyDescent="0.25">
      <c r="A57" s="152">
        <v>44804</v>
      </c>
      <c r="B57" s="179">
        <v>118638</v>
      </c>
    </row>
    <row r="58" spans="1:2" x14ac:dyDescent="0.25">
      <c r="A58" s="152">
        <v>44834</v>
      </c>
      <c r="B58" s="179">
        <v>105000</v>
      </c>
    </row>
    <row r="59" spans="1:2" x14ac:dyDescent="0.25">
      <c r="A59" s="152">
        <v>44834</v>
      </c>
      <c r="B59" s="179">
        <v>867488</v>
      </c>
    </row>
    <row r="60" spans="1:2" x14ac:dyDescent="0.25">
      <c r="A60" s="152">
        <v>44834</v>
      </c>
      <c r="B60" s="179">
        <v>107179</v>
      </c>
    </row>
    <row r="61" spans="1:2" x14ac:dyDescent="0.25">
      <c r="A61" s="152">
        <v>44865</v>
      </c>
      <c r="B61" s="134">
        <v>105000</v>
      </c>
    </row>
    <row r="62" spans="1:2" x14ac:dyDescent="0.25">
      <c r="A62" s="152">
        <v>44865</v>
      </c>
      <c r="B62" s="134">
        <v>1004689</v>
      </c>
    </row>
    <row r="63" spans="1:2" x14ac:dyDescent="0.25">
      <c r="A63" s="152">
        <v>44865</v>
      </c>
      <c r="B63" s="134">
        <v>9288</v>
      </c>
    </row>
    <row r="64" spans="1:2" x14ac:dyDescent="0.25">
      <c r="A64" s="152">
        <v>44895</v>
      </c>
      <c r="B64" s="134">
        <v>1000181</v>
      </c>
    </row>
    <row r="65" spans="1:2" x14ac:dyDescent="0.25">
      <c r="A65" s="152">
        <v>44895</v>
      </c>
      <c r="B65" s="134">
        <v>105000</v>
      </c>
    </row>
    <row r="66" spans="1:2" x14ac:dyDescent="0.25">
      <c r="A66" s="152">
        <v>44926</v>
      </c>
      <c r="B66" s="134">
        <v>1157905</v>
      </c>
    </row>
    <row r="67" spans="1:2" x14ac:dyDescent="0.25">
      <c r="A67" s="166">
        <v>44957</v>
      </c>
      <c r="B67" s="74">
        <v>1255269</v>
      </c>
    </row>
    <row r="68" spans="1:2" x14ac:dyDescent="0.25">
      <c r="A68" s="152">
        <v>44985</v>
      </c>
      <c r="B68" s="74">
        <v>1187230</v>
      </c>
    </row>
    <row r="69" spans="1:2" x14ac:dyDescent="0.25">
      <c r="A69" s="166">
        <v>45016</v>
      </c>
      <c r="B69" s="74">
        <v>1383832</v>
      </c>
    </row>
    <row r="70" spans="1:2" x14ac:dyDescent="0.25">
      <c r="A70" s="166">
        <v>45046</v>
      </c>
      <c r="B70" s="226">
        <v>1347336</v>
      </c>
    </row>
    <row r="71" spans="1:2" x14ac:dyDescent="0.25">
      <c r="A71" s="152">
        <v>45077</v>
      </c>
      <c r="B71" s="226">
        <v>1318315</v>
      </c>
    </row>
    <row r="72" spans="1:2" x14ac:dyDescent="0.25">
      <c r="A72" s="166">
        <v>45107</v>
      </c>
      <c r="B72" s="226">
        <v>1287387</v>
      </c>
    </row>
    <row r="73" spans="1:2" x14ac:dyDescent="0.25">
      <c r="A73" s="166">
        <v>45138</v>
      </c>
      <c r="B73" s="243">
        <v>1411328</v>
      </c>
    </row>
    <row r="74" spans="1:2" x14ac:dyDescent="0.25">
      <c r="A74" s="152">
        <v>45169</v>
      </c>
      <c r="B74" s="243">
        <v>1500440</v>
      </c>
    </row>
    <row r="75" spans="1:2" x14ac:dyDescent="0.25">
      <c r="A75" s="166">
        <v>45199</v>
      </c>
      <c r="B75" s="243">
        <v>1498923</v>
      </c>
    </row>
    <row r="76" spans="1:2" x14ac:dyDescent="0.25">
      <c r="A76" s="166">
        <v>45230</v>
      </c>
      <c r="B76" s="74">
        <v>1421891</v>
      </c>
    </row>
    <row r="77" spans="1:2" x14ac:dyDescent="0.25">
      <c r="A77" s="152">
        <v>45260</v>
      </c>
      <c r="B77" s="74">
        <v>1246261</v>
      </c>
    </row>
    <row r="78" spans="1:2" x14ac:dyDescent="0.25">
      <c r="A78" s="166">
        <v>45291</v>
      </c>
      <c r="B78" s="74">
        <v>1285076</v>
      </c>
    </row>
    <row r="79" spans="1:2" x14ac:dyDescent="0.25">
      <c r="A79" s="166">
        <v>45322</v>
      </c>
      <c r="B79" s="227">
        <v>1226925</v>
      </c>
    </row>
    <row r="80" spans="1:2" x14ac:dyDescent="0.25">
      <c r="A80" s="152">
        <v>45351</v>
      </c>
      <c r="B80" s="227">
        <v>1147263</v>
      </c>
    </row>
    <row r="81" spans="1:2" x14ac:dyDescent="0.25">
      <c r="A81" s="166">
        <v>45382</v>
      </c>
      <c r="B81" s="227">
        <v>1204899</v>
      </c>
    </row>
    <row r="82" spans="1:2" x14ac:dyDescent="0.25">
      <c r="A82" s="166">
        <v>45412</v>
      </c>
      <c r="B82" s="74">
        <v>1013492</v>
      </c>
    </row>
    <row r="83" spans="1:2" x14ac:dyDescent="0.25">
      <c r="A83" s="152">
        <v>45443</v>
      </c>
      <c r="B83" s="74">
        <v>1056336</v>
      </c>
    </row>
    <row r="84" spans="1:2" x14ac:dyDescent="0.25">
      <c r="A84" s="166">
        <v>45473</v>
      </c>
      <c r="B84" s="74">
        <v>1015727</v>
      </c>
    </row>
    <row r="85" spans="1:2" x14ac:dyDescent="0.25">
      <c r="A85" s="166">
        <v>45504</v>
      </c>
      <c r="B85" s="74">
        <v>785808</v>
      </c>
    </row>
    <row r="86" spans="1:2" x14ac:dyDescent="0.25">
      <c r="A86" s="152">
        <v>45535</v>
      </c>
      <c r="B86" s="74">
        <v>789973</v>
      </c>
    </row>
    <row r="87" spans="1:2" x14ac:dyDescent="0.25">
      <c r="A87" s="166">
        <v>45565</v>
      </c>
      <c r="B87" s="74">
        <v>764661</v>
      </c>
    </row>
  </sheetData>
  <mergeCells count="1">
    <mergeCell ref="B31:B33"/>
  </mergeCells>
  <phoneticPr fontId="2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77"/>
  <sheetViews>
    <sheetView topLeftCell="A156" workbookViewId="0">
      <selection activeCell="B173" sqref="B173"/>
    </sheetView>
  </sheetViews>
  <sheetFormatPr defaultRowHeight="15" x14ac:dyDescent="0.25"/>
  <cols>
    <col min="1" max="1" width="10.28515625" bestFit="1" customWidth="1"/>
    <col min="2" max="2" width="51.28515625" bestFit="1" customWidth="1"/>
    <col min="3" max="3" width="15.85546875" bestFit="1" customWidth="1"/>
    <col min="4" max="5" width="12.140625" bestFit="1" customWidth="1"/>
  </cols>
  <sheetData>
    <row r="1" spans="1:3" x14ac:dyDescent="0.25">
      <c r="A1" t="s">
        <v>103</v>
      </c>
      <c r="B1" t="s">
        <v>99</v>
      </c>
      <c r="C1" t="s">
        <v>289</v>
      </c>
    </row>
    <row r="2" spans="1:3" x14ac:dyDescent="0.25">
      <c r="A2" s="44">
        <v>43183</v>
      </c>
      <c r="B2" s="65" t="s">
        <v>290</v>
      </c>
      <c r="C2" s="62">
        <v>35288</v>
      </c>
    </row>
    <row r="3" spans="1:3" ht="24" x14ac:dyDescent="0.25">
      <c r="A3" s="63"/>
      <c r="B3" s="66" t="s">
        <v>292</v>
      </c>
      <c r="C3" s="64"/>
    </row>
    <row r="4" spans="1:3" x14ac:dyDescent="0.25">
      <c r="A4" s="44">
        <v>43183</v>
      </c>
      <c r="B4" s="65" t="s">
        <v>290</v>
      </c>
      <c r="C4" s="62">
        <v>35288</v>
      </c>
    </row>
    <row r="5" spans="1:3" ht="24" x14ac:dyDescent="0.25">
      <c r="A5" s="63"/>
      <c r="B5" s="66" t="s">
        <v>293</v>
      </c>
      <c r="C5" s="64"/>
    </row>
    <row r="6" spans="1:3" x14ac:dyDescent="0.25">
      <c r="A6" s="44">
        <v>43183</v>
      </c>
      <c r="B6" s="65" t="s">
        <v>290</v>
      </c>
      <c r="C6" s="62">
        <v>35288</v>
      </c>
    </row>
    <row r="7" spans="1:3" ht="24" x14ac:dyDescent="0.25">
      <c r="A7" s="63"/>
      <c r="B7" s="66" t="s">
        <v>294</v>
      </c>
      <c r="C7" s="64"/>
    </row>
    <row r="8" spans="1:3" x14ac:dyDescent="0.25">
      <c r="A8" s="44">
        <v>43257</v>
      </c>
      <c r="B8" s="65" t="s">
        <v>387</v>
      </c>
      <c r="C8" s="62">
        <v>80563</v>
      </c>
    </row>
    <row r="9" spans="1:3" x14ac:dyDescent="0.25">
      <c r="A9" s="63"/>
      <c r="B9" s="66" t="s">
        <v>388</v>
      </c>
      <c r="C9" s="64"/>
    </row>
    <row r="10" spans="1:3" x14ac:dyDescent="0.25">
      <c r="A10" s="44">
        <v>43257</v>
      </c>
      <c r="B10" s="65" t="s">
        <v>387</v>
      </c>
      <c r="C10" s="62">
        <v>165876</v>
      </c>
    </row>
    <row r="11" spans="1:3" x14ac:dyDescent="0.25">
      <c r="A11" s="63"/>
      <c r="B11" s="66" t="s">
        <v>389</v>
      </c>
      <c r="C11" s="64"/>
    </row>
    <row r="12" spans="1:3" x14ac:dyDescent="0.25">
      <c r="A12" s="44">
        <v>43257</v>
      </c>
      <c r="B12" s="65" t="s">
        <v>387</v>
      </c>
      <c r="C12" s="62">
        <v>114185</v>
      </c>
    </row>
    <row r="13" spans="1:3" x14ac:dyDescent="0.25">
      <c r="A13" s="63"/>
      <c r="B13" s="66" t="s">
        <v>390</v>
      </c>
      <c r="C13" s="64"/>
    </row>
    <row r="14" spans="1:3" x14ac:dyDescent="0.25">
      <c r="A14" s="44">
        <v>43257</v>
      </c>
      <c r="B14" s="65" t="s">
        <v>387</v>
      </c>
      <c r="C14" s="62">
        <v>60911</v>
      </c>
    </row>
    <row r="15" spans="1:3" x14ac:dyDescent="0.25">
      <c r="A15" s="63"/>
      <c r="B15" s="66" t="s">
        <v>391</v>
      </c>
      <c r="C15" s="64"/>
    </row>
    <row r="16" spans="1:3" x14ac:dyDescent="0.25">
      <c r="A16" s="44">
        <v>43257</v>
      </c>
      <c r="B16" s="65" t="s">
        <v>387</v>
      </c>
      <c r="C16" s="62">
        <v>54272</v>
      </c>
    </row>
    <row r="17" spans="1:3" x14ac:dyDescent="0.25">
      <c r="A17" s="63"/>
      <c r="B17" s="66" t="s">
        <v>392</v>
      </c>
      <c r="C17" s="64"/>
    </row>
    <row r="18" spans="1:3" x14ac:dyDescent="0.25">
      <c r="A18" s="44">
        <v>43257</v>
      </c>
      <c r="B18" s="65" t="s">
        <v>387</v>
      </c>
      <c r="C18" s="62">
        <v>34002</v>
      </c>
    </row>
    <row r="19" spans="1:3" x14ac:dyDescent="0.25">
      <c r="A19" s="63"/>
      <c r="B19" s="66" t="s">
        <v>393</v>
      </c>
      <c r="C19" s="64"/>
    </row>
    <row r="20" spans="1:3" x14ac:dyDescent="0.25">
      <c r="A20" s="44">
        <v>43257</v>
      </c>
      <c r="B20" s="65" t="s">
        <v>387</v>
      </c>
      <c r="C20" s="62">
        <v>33975</v>
      </c>
    </row>
    <row r="21" spans="1:3" x14ac:dyDescent="0.25">
      <c r="A21" s="63"/>
      <c r="B21" s="66" t="s">
        <v>394</v>
      </c>
      <c r="C21" s="64"/>
    </row>
    <row r="22" spans="1:3" x14ac:dyDescent="0.25">
      <c r="A22" s="44">
        <v>43257</v>
      </c>
      <c r="B22" s="65" t="s">
        <v>387</v>
      </c>
      <c r="C22" s="62">
        <v>20953</v>
      </c>
    </row>
    <row r="23" spans="1:3" x14ac:dyDescent="0.25">
      <c r="A23" s="63"/>
      <c r="B23" s="66" t="s">
        <v>395</v>
      </c>
      <c r="C23" s="64"/>
    </row>
    <row r="24" spans="1:3" x14ac:dyDescent="0.25">
      <c r="A24" s="44">
        <v>43257</v>
      </c>
      <c r="B24" s="65" t="s">
        <v>387</v>
      </c>
      <c r="C24" s="62">
        <v>41806</v>
      </c>
    </row>
    <row r="25" spans="1:3" x14ac:dyDescent="0.25">
      <c r="A25" s="63"/>
      <c r="B25" s="66" t="s">
        <v>396</v>
      </c>
      <c r="C25" s="64"/>
    </row>
    <row r="26" spans="1:3" x14ac:dyDescent="0.25">
      <c r="A26" s="44">
        <v>43257</v>
      </c>
      <c r="B26" s="65" t="s">
        <v>387</v>
      </c>
      <c r="C26" s="62">
        <v>41806</v>
      </c>
    </row>
    <row r="27" spans="1:3" x14ac:dyDescent="0.25">
      <c r="A27" s="63"/>
      <c r="B27" s="66" t="s">
        <v>397</v>
      </c>
      <c r="C27" s="64"/>
    </row>
    <row r="28" spans="1:3" x14ac:dyDescent="0.25">
      <c r="A28" s="44">
        <v>43257</v>
      </c>
      <c r="B28" s="65" t="s">
        <v>387</v>
      </c>
      <c r="C28" s="62">
        <v>41806</v>
      </c>
    </row>
    <row r="29" spans="1:3" x14ac:dyDescent="0.25">
      <c r="A29" s="63"/>
      <c r="B29" s="66" t="s">
        <v>398</v>
      </c>
      <c r="C29" s="64"/>
    </row>
    <row r="30" spans="1:3" x14ac:dyDescent="0.25">
      <c r="A30" s="44">
        <v>43257</v>
      </c>
      <c r="B30" s="65" t="s">
        <v>387</v>
      </c>
      <c r="C30" s="62">
        <v>41806</v>
      </c>
    </row>
    <row r="31" spans="1:3" x14ac:dyDescent="0.25">
      <c r="A31" s="63"/>
      <c r="B31" s="66" t="s">
        <v>399</v>
      </c>
      <c r="C31" s="64"/>
    </row>
    <row r="32" spans="1:3" x14ac:dyDescent="0.25">
      <c r="A32" s="44">
        <v>43257</v>
      </c>
      <c r="B32" s="65" t="s">
        <v>387</v>
      </c>
      <c r="C32" s="62">
        <v>41806</v>
      </c>
    </row>
    <row r="33" spans="1:3" x14ac:dyDescent="0.25">
      <c r="A33" s="63"/>
      <c r="B33" s="66" t="s">
        <v>400</v>
      </c>
      <c r="C33" s="64"/>
    </row>
    <row r="34" spans="1:3" x14ac:dyDescent="0.25">
      <c r="A34" s="44">
        <v>43257</v>
      </c>
      <c r="B34" s="65" t="s">
        <v>387</v>
      </c>
      <c r="C34" s="62">
        <v>41806</v>
      </c>
    </row>
    <row r="35" spans="1:3" x14ac:dyDescent="0.25">
      <c r="A35" s="63"/>
      <c r="B35" s="66" t="s">
        <v>401</v>
      </c>
      <c r="C35" s="64"/>
    </row>
    <row r="36" spans="1:3" x14ac:dyDescent="0.25">
      <c r="A36" s="44">
        <v>43257</v>
      </c>
      <c r="B36" s="65" t="s">
        <v>387</v>
      </c>
      <c r="C36" s="62">
        <v>41806</v>
      </c>
    </row>
    <row r="37" spans="1:3" x14ac:dyDescent="0.25">
      <c r="A37" s="63"/>
      <c r="B37" s="66" t="s">
        <v>402</v>
      </c>
      <c r="C37" s="64"/>
    </row>
    <row r="38" spans="1:3" x14ac:dyDescent="0.25">
      <c r="A38" s="44">
        <v>43257</v>
      </c>
      <c r="B38" s="65" t="s">
        <v>387</v>
      </c>
      <c r="C38" s="62">
        <v>34286</v>
      </c>
    </row>
    <row r="39" spans="1:3" x14ac:dyDescent="0.25">
      <c r="A39" s="63"/>
      <c r="B39" s="66" t="s">
        <v>403</v>
      </c>
      <c r="C39" s="64"/>
    </row>
    <row r="40" spans="1:3" x14ac:dyDescent="0.25">
      <c r="A40" s="44">
        <v>43257</v>
      </c>
      <c r="B40" s="65" t="s">
        <v>387</v>
      </c>
      <c r="C40" s="62">
        <v>121682</v>
      </c>
    </row>
    <row r="41" spans="1:3" x14ac:dyDescent="0.25">
      <c r="A41" s="63"/>
      <c r="B41" s="66" t="s">
        <v>404</v>
      </c>
      <c r="C41" s="64"/>
    </row>
    <row r="42" spans="1:3" x14ac:dyDescent="0.25">
      <c r="A42" s="44">
        <v>43257</v>
      </c>
      <c r="B42" s="65" t="s">
        <v>387</v>
      </c>
      <c r="C42" s="62">
        <v>132754</v>
      </c>
    </row>
    <row r="43" spans="1:3" x14ac:dyDescent="0.25">
      <c r="A43" s="63"/>
      <c r="B43" s="66" t="s">
        <v>405</v>
      </c>
      <c r="C43" s="64"/>
    </row>
    <row r="44" spans="1:3" x14ac:dyDescent="0.25">
      <c r="A44" s="44">
        <v>43257</v>
      </c>
      <c r="B44" s="65" t="s">
        <v>387</v>
      </c>
      <c r="C44" s="62">
        <v>132754</v>
      </c>
    </row>
    <row r="45" spans="1:3" x14ac:dyDescent="0.25">
      <c r="A45" s="63"/>
      <c r="B45" s="66" t="s">
        <v>406</v>
      </c>
      <c r="C45" s="64"/>
    </row>
    <row r="46" spans="1:3" x14ac:dyDescent="0.25">
      <c r="A46" s="44">
        <v>43257</v>
      </c>
      <c r="B46" s="65" t="s">
        <v>387</v>
      </c>
      <c r="C46" s="62">
        <v>132754</v>
      </c>
    </row>
    <row r="47" spans="1:3" x14ac:dyDescent="0.25">
      <c r="A47" s="63"/>
      <c r="B47" s="66" t="s">
        <v>407</v>
      </c>
      <c r="C47" s="64"/>
    </row>
    <row r="48" spans="1:3" x14ac:dyDescent="0.25">
      <c r="A48" s="44">
        <v>43257</v>
      </c>
      <c r="B48" s="65" t="s">
        <v>387</v>
      </c>
      <c r="C48" s="62">
        <v>132754</v>
      </c>
    </row>
    <row r="49" spans="1:3" x14ac:dyDescent="0.25">
      <c r="A49" s="63"/>
      <c r="B49" s="66" t="s">
        <v>408</v>
      </c>
      <c r="C49" s="64"/>
    </row>
    <row r="50" spans="1:3" x14ac:dyDescent="0.25">
      <c r="A50" s="44">
        <v>43257</v>
      </c>
      <c r="B50" s="65" t="s">
        <v>387</v>
      </c>
      <c r="C50" s="62">
        <v>132754</v>
      </c>
    </row>
    <row r="51" spans="1:3" x14ac:dyDescent="0.25">
      <c r="A51" s="63"/>
      <c r="B51" s="66" t="s">
        <v>409</v>
      </c>
      <c r="C51" s="64"/>
    </row>
    <row r="52" spans="1:3" x14ac:dyDescent="0.25">
      <c r="A52" s="44">
        <v>43257</v>
      </c>
      <c r="B52" s="65" t="s">
        <v>387</v>
      </c>
      <c r="C52" s="62">
        <v>139618.04999999999</v>
      </c>
    </row>
    <row r="53" spans="1:3" x14ac:dyDescent="0.25">
      <c r="A53" s="63"/>
      <c r="B53" s="66" t="s">
        <v>410</v>
      </c>
      <c r="C53" s="64"/>
    </row>
    <row r="54" spans="1:3" x14ac:dyDescent="0.25">
      <c r="A54" s="44">
        <v>43595</v>
      </c>
      <c r="B54" s="65" t="s">
        <v>295</v>
      </c>
      <c r="C54" s="62">
        <v>622700</v>
      </c>
    </row>
    <row r="55" spans="1:3" x14ac:dyDescent="0.25">
      <c r="A55" s="63"/>
      <c r="B55" s="66" t="s">
        <v>411</v>
      </c>
      <c r="C55" s="64"/>
    </row>
    <row r="56" spans="1:3" x14ac:dyDescent="0.25">
      <c r="A56" s="44">
        <v>43595</v>
      </c>
      <c r="B56" s="65" t="s">
        <v>295</v>
      </c>
      <c r="C56" s="62">
        <v>2189800</v>
      </c>
    </row>
    <row r="57" spans="1:3" x14ac:dyDescent="0.25">
      <c r="A57" s="63"/>
      <c r="B57" s="66" t="s">
        <v>412</v>
      </c>
      <c r="C57" s="64"/>
    </row>
    <row r="58" spans="1:3" x14ac:dyDescent="0.25">
      <c r="A58" s="44">
        <v>43595</v>
      </c>
      <c r="B58" s="65" t="s">
        <v>295</v>
      </c>
      <c r="C58" s="62">
        <v>1359800</v>
      </c>
    </row>
    <row r="59" spans="1:3" x14ac:dyDescent="0.25">
      <c r="A59" s="63"/>
      <c r="B59" s="66" t="s">
        <v>413</v>
      </c>
      <c r="C59" s="64"/>
    </row>
    <row r="60" spans="1:3" x14ac:dyDescent="0.25">
      <c r="A60" s="44">
        <v>43595</v>
      </c>
      <c r="B60" s="65" t="s">
        <v>295</v>
      </c>
      <c r="C60" s="62">
        <v>27820</v>
      </c>
    </row>
    <row r="61" spans="1:3" x14ac:dyDescent="0.25">
      <c r="A61" s="63"/>
      <c r="B61" s="66" t="s">
        <v>414</v>
      </c>
      <c r="C61" s="64"/>
    </row>
    <row r="62" spans="1:3" x14ac:dyDescent="0.25">
      <c r="A62" s="44">
        <v>43595</v>
      </c>
      <c r="B62" s="65" t="s">
        <v>295</v>
      </c>
      <c r="C62" s="62">
        <v>45000</v>
      </c>
    </row>
    <row r="63" spans="1:3" x14ac:dyDescent="0.25">
      <c r="A63" s="44">
        <v>43595</v>
      </c>
      <c r="B63" s="65" t="s">
        <v>295</v>
      </c>
      <c r="C63" s="62">
        <v>43110</v>
      </c>
    </row>
    <row r="64" spans="1:3" x14ac:dyDescent="0.25">
      <c r="A64" s="44">
        <v>43598</v>
      </c>
      <c r="B64" s="65" t="s">
        <v>295</v>
      </c>
      <c r="C64" s="62">
        <v>8158400</v>
      </c>
    </row>
    <row r="65" spans="1:3" x14ac:dyDescent="0.25">
      <c r="A65" s="63"/>
      <c r="B65" s="66" t="s">
        <v>415</v>
      </c>
      <c r="C65" s="64"/>
    </row>
    <row r="66" spans="1:3" x14ac:dyDescent="0.25">
      <c r="A66" s="44">
        <v>43599</v>
      </c>
      <c r="B66" s="65" t="s">
        <v>295</v>
      </c>
      <c r="C66" s="62">
        <v>5438950</v>
      </c>
    </row>
    <row r="67" spans="1:3" x14ac:dyDescent="0.25">
      <c r="A67" s="63"/>
      <c r="B67" s="66" t="s">
        <v>416</v>
      </c>
      <c r="C67" s="64"/>
    </row>
    <row r="68" spans="1:3" x14ac:dyDescent="0.25">
      <c r="A68" s="44">
        <v>43669</v>
      </c>
      <c r="B68" s="65" t="s">
        <v>295</v>
      </c>
      <c r="C68" s="62">
        <v>69218.600000000006</v>
      </c>
    </row>
    <row r="69" spans="1:3" x14ac:dyDescent="0.25">
      <c r="A69" s="44">
        <v>43700</v>
      </c>
      <c r="B69" s="65" t="s">
        <v>295</v>
      </c>
      <c r="C69" s="62">
        <v>104803</v>
      </c>
    </row>
    <row r="70" spans="1:3" x14ac:dyDescent="0.25">
      <c r="A70" s="63"/>
      <c r="B70" s="66" t="s">
        <v>417</v>
      </c>
      <c r="C70" s="64"/>
    </row>
    <row r="71" spans="1:3" x14ac:dyDescent="0.25">
      <c r="A71" s="44">
        <v>43731</v>
      </c>
      <c r="B71" s="65" t="s">
        <v>295</v>
      </c>
      <c r="C71" s="62">
        <v>1279850</v>
      </c>
    </row>
    <row r="72" spans="1:3" x14ac:dyDescent="0.25">
      <c r="A72" s="63"/>
      <c r="B72" s="66" t="s">
        <v>418</v>
      </c>
      <c r="C72" s="64"/>
    </row>
    <row r="73" spans="1:3" x14ac:dyDescent="0.25">
      <c r="A73" s="44">
        <v>43732</v>
      </c>
      <c r="B73" s="65" t="s">
        <v>295</v>
      </c>
      <c r="C73" s="62">
        <v>23400</v>
      </c>
    </row>
    <row r="74" spans="1:3" x14ac:dyDescent="0.25">
      <c r="A74" s="63"/>
      <c r="B74" s="66" t="s">
        <v>419</v>
      </c>
      <c r="C74" s="64"/>
    </row>
    <row r="75" spans="1:3" x14ac:dyDescent="0.25">
      <c r="A75" s="44">
        <v>43741</v>
      </c>
      <c r="B75" s="65" t="s">
        <v>295</v>
      </c>
      <c r="C75" s="62">
        <v>10970</v>
      </c>
    </row>
    <row r="76" spans="1:3" ht="24" x14ac:dyDescent="0.25">
      <c r="A76" s="63"/>
      <c r="B76" s="66" t="s">
        <v>420</v>
      </c>
      <c r="C76" s="64"/>
    </row>
    <row r="77" spans="1:3" x14ac:dyDescent="0.25">
      <c r="A77" s="44">
        <v>43754</v>
      </c>
      <c r="B77" s="65" t="s">
        <v>295</v>
      </c>
      <c r="C77" s="62">
        <v>132754</v>
      </c>
    </row>
    <row r="78" spans="1:3" ht="24" x14ac:dyDescent="0.25">
      <c r="A78" s="63"/>
      <c r="B78" s="66" t="s">
        <v>421</v>
      </c>
      <c r="C78" s="64"/>
    </row>
    <row r="79" spans="1:3" x14ac:dyDescent="0.25">
      <c r="A79" s="44">
        <v>43754</v>
      </c>
      <c r="B79" s="65" t="s">
        <v>295</v>
      </c>
      <c r="C79" s="62">
        <v>41806</v>
      </c>
    </row>
    <row r="80" spans="1:3" ht="24" x14ac:dyDescent="0.25">
      <c r="A80" s="63"/>
      <c r="B80" s="66" t="s">
        <v>422</v>
      </c>
      <c r="C80" s="64"/>
    </row>
    <row r="81" spans="1:3" x14ac:dyDescent="0.25">
      <c r="A81" s="44">
        <v>43810</v>
      </c>
      <c r="B81" s="65" t="s">
        <v>295</v>
      </c>
      <c r="C81" s="62">
        <v>10997250</v>
      </c>
    </row>
    <row r="82" spans="1:3" ht="48" x14ac:dyDescent="0.25">
      <c r="A82" s="63"/>
      <c r="B82" s="66" t="s">
        <v>296</v>
      </c>
      <c r="C82" s="64"/>
    </row>
    <row r="83" spans="1:3" x14ac:dyDescent="0.25">
      <c r="A83" s="44">
        <v>43846</v>
      </c>
      <c r="B83" s="65" t="s">
        <v>295</v>
      </c>
      <c r="C83" s="62">
        <v>154060</v>
      </c>
    </row>
    <row r="84" spans="1:3" x14ac:dyDescent="0.25">
      <c r="A84" s="63"/>
      <c r="B84" s="66" t="s">
        <v>297</v>
      </c>
      <c r="C84" s="64"/>
    </row>
    <row r="85" spans="1:3" x14ac:dyDescent="0.25">
      <c r="A85" s="44">
        <v>43846</v>
      </c>
      <c r="B85" s="65" t="s">
        <v>295</v>
      </c>
      <c r="C85" s="62"/>
    </row>
    <row r="86" spans="1:3" x14ac:dyDescent="0.25">
      <c r="A86" s="44">
        <v>43853</v>
      </c>
      <c r="B86" s="65" t="s">
        <v>295</v>
      </c>
      <c r="C86" s="62">
        <v>33113</v>
      </c>
    </row>
    <row r="87" spans="1:3" ht="36" x14ac:dyDescent="0.25">
      <c r="A87" s="63"/>
      <c r="B87" s="66" t="s">
        <v>298</v>
      </c>
      <c r="C87" s="64"/>
    </row>
    <row r="88" spans="1:3" x14ac:dyDescent="0.25">
      <c r="A88" s="44">
        <v>43874</v>
      </c>
      <c r="B88" s="65" t="s">
        <v>295</v>
      </c>
      <c r="C88" s="62">
        <v>141197</v>
      </c>
    </row>
    <row r="89" spans="1:3" ht="24" x14ac:dyDescent="0.25">
      <c r="A89" s="63"/>
      <c r="B89" s="66" t="s">
        <v>299</v>
      </c>
      <c r="C89" s="64"/>
    </row>
    <row r="90" spans="1:3" x14ac:dyDescent="0.25">
      <c r="A90" s="44">
        <v>43874</v>
      </c>
      <c r="B90" s="65" t="s">
        <v>295</v>
      </c>
      <c r="C90" s="62">
        <v>23904</v>
      </c>
    </row>
    <row r="91" spans="1:3" ht="24" x14ac:dyDescent="0.25">
      <c r="A91" s="63"/>
      <c r="B91" s="66" t="s">
        <v>300</v>
      </c>
      <c r="C91" s="64"/>
    </row>
    <row r="92" spans="1:3" x14ac:dyDescent="0.25">
      <c r="A92" s="44">
        <v>43874</v>
      </c>
      <c r="B92" s="65" t="s">
        <v>295</v>
      </c>
      <c r="C92" s="62">
        <v>132754</v>
      </c>
    </row>
    <row r="93" spans="1:3" ht="24" x14ac:dyDescent="0.25">
      <c r="A93" s="63"/>
      <c r="B93" s="66" t="s">
        <v>301</v>
      </c>
      <c r="C93" s="64"/>
    </row>
    <row r="94" spans="1:3" x14ac:dyDescent="0.25">
      <c r="A94" s="44">
        <v>43874</v>
      </c>
      <c r="B94" s="65" t="s">
        <v>295</v>
      </c>
      <c r="C94" s="62">
        <v>41806</v>
      </c>
    </row>
    <row r="95" spans="1:3" ht="24" x14ac:dyDescent="0.25">
      <c r="A95" s="63"/>
      <c r="B95" s="66" t="s">
        <v>302</v>
      </c>
      <c r="C95" s="64"/>
    </row>
    <row r="96" spans="1:3" x14ac:dyDescent="0.25">
      <c r="A96" s="44">
        <v>44194</v>
      </c>
      <c r="B96" s="65" t="s">
        <v>295</v>
      </c>
      <c r="C96" s="62">
        <v>17110</v>
      </c>
    </row>
    <row r="97" spans="1:3" x14ac:dyDescent="0.25">
      <c r="A97" s="63"/>
      <c r="B97" s="66" t="s">
        <v>303</v>
      </c>
      <c r="C97" s="64"/>
    </row>
    <row r="98" spans="1:3" x14ac:dyDescent="0.25">
      <c r="A98" s="44">
        <v>43186</v>
      </c>
      <c r="B98" s="65" t="s">
        <v>423</v>
      </c>
      <c r="C98" s="62">
        <v>33976</v>
      </c>
    </row>
    <row r="99" spans="1:3" ht="24" x14ac:dyDescent="0.25">
      <c r="A99" s="63"/>
      <c r="B99" s="66" t="s">
        <v>310</v>
      </c>
      <c r="C99" s="64"/>
    </row>
    <row r="100" spans="1:3" x14ac:dyDescent="0.25">
      <c r="A100" s="44">
        <v>43186</v>
      </c>
      <c r="B100" s="65" t="s">
        <v>423</v>
      </c>
      <c r="C100" s="62">
        <v>34002</v>
      </c>
    </row>
    <row r="101" spans="1:3" ht="24" x14ac:dyDescent="0.25">
      <c r="A101" s="63"/>
      <c r="B101" s="66" t="s">
        <v>311</v>
      </c>
      <c r="C101" s="64"/>
    </row>
    <row r="102" spans="1:3" x14ac:dyDescent="0.25">
      <c r="A102" s="44">
        <v>43186</v>
      </c>
      <c r="B102" s="65" t="s">
        <v>423</v>
      </c>
      <c r="C102" s="62">
        <v>77091</v>
      </c>
    </row>
    <row r="103" spans="1:3" ht="24" x14ac:dyDescent="0.25">
      <c r="A103" s="63"/>
      <c r="B103" s="66" t="s">
        <v>312</v>
      </c>
      <c r="C103" s="64"/>
    </row>
    <row r="104" spans="1:3" x14ac:dyDescent="0.25">
      <c r="A104" s="44">
        <v>43186</v>
      </c>
      <c r="B104" s="65" t="s">
        <v>423</v>
      </c>
      <c r="C104" s="62">
        <v>106550</v>
      </c>
    </row>
    <row r="105" spans="1:3" ht="24" x14ac:dyDescent="0.25">
      <c r="A105" s="63"/>
      <c r="B105" s="66" t="s">
        <v>313</v>
      </c>
      <c r="C105" s="64"/>
    </row>
    <row r="106" spans="1:3" x14ac:dyDescent="0.25">
      <c r="A106" s="44">
        <v>43186</v>
      </c>
      <c r="B106" s="65" t="s">
        <v>423</v>
      </c>
      <c r="C106" s="62">
        <v>53275</v>
      </c>
    </row>
    <row r="107" spans="1:3" ht="24" x14ac:dyDescent="0.25">
      <c r="A107" s="63"/>
      <c r="B107" s="66" t="s">
        <v>314</v>
      </c>
      <c r="C107" s="64"/>
    </row>
    <row r="108" spans="1:3" x14ac:dyDescent="0.25">
      <c r="A108" s="44">
        <v>43330</v>
      </c>
      <c r="B108" s="65" t="s">
        <v>424</v>
      </c>
      <c r="C108" s="72">
        <v>240000</v>
      </c>
    </row>
    <row r="109" spans="1:3" ht="48" x14ac:dyDescent="0.25">
      <c r="A109" s="63"/>
      <c r="B109" s="66" t="s">
        <v>425</v>
      </c>
      <c r="C109" s="79"/>
    </row>
    <row r="110" spans="1:3" x14ac:dyDescent="0.25">
      <c r="A110" s="44">
        <v>43186</v>
      </c>
      <c r="B110" s="65" t="s">
        <v>304</v>
      </c>
      <c r="C110" s="62">
        <v>11072</v>
      </c>
    </row>
    <row r="111" spans="1:3" ht="24" x14ac:dyDescent="0.25">
      <c r="A111" s="63"/>
      <c r="B111" s="66" t="s">
        <v>305</v>
      </c>
      <c r="C111" s="64"/>
    </row>
    <row r="112" spans="1:3" x14ac:dyDescent="0.25">
      <c r="A112" s="44">
        <v>43186</v>
      </c>
      <c r="B112" s="65" t="s">
        <v>304</v>
      </c>
      <c r="C112" s="62">
        <v>132754</v>
      </c>
    </row>
    <row r="113" spans="1:3" ht="24" x14ac:dyDescent="0.25">
      <c r="A113" s="63"/>
      <c r="B113" s="66" t="s">
        <v>306</v>
      </c>
      <c r="C113" s="64"/>
    </row>
    <row r="114" spans="1:3" x14ac:dyDescent="0.25">
      <c r="A114" s="44">
        <v>43186</v>
      </c>
      <c r="B114" s="65" t="s">
        <v>304</v>
      </c>
      <c r="C114" s="62">
        <v>132754</v>
      </c>
    </row>
    <row r="115" spans="1:3" ht="24" x14ac:dyDescent="0.25">
      <c r="A115" s="63"/>
      <c r="B115" s="66" t="s">
        <v>307</v>
      </c>
      <c r="C115" s="64"/>
    </row>
    <row r="116" spans="1:3" x14ac:dyDescent="0.25">
      <c r="A116" s="44">
        <v>43186</v>
      </c>
      <c r="B116" s="65" t="s">
        <v>304</v>
      </c>
      <c r="C116" s="62">
        <v>71224</v>
      </c>
    </row>
    <row r="117" spans="1:3" ht="24" x14ac:dyDescent="0.25">
      <c r="A117" s="63"/>
      <c r="B117" s="66" t="s">
        <v>308</v>
      </c>
      <c r="C117" s="64"/>
    </row>
    <row r="118" spans="1:3" x14ac:dyDescent="0.25">
      <c r="A118" s="44">
        <v>43186</v>
      </c>
      <c r="B118" s="65" t="s">
        <v>309</v>
      </c>
      <c r="C118" s="62">
        <v>33976</v>
      </c>
    </row>
    <row r="119" spans="1:3" ht="24" x14ac:dyDescent="0.25">
      <c r="A119" s="63"/>
      <c r="B119" s="66" t="s">
        <v>310</v>
      </c>
      <c r="C119" s="64"/>
    </row>
    <row r="120" spans="1:3" x14ac:dyDescent="0.25">
      <c r="A120" s="44">
        <v>43186</v>
      </c>
      <c r="B120" s="65" t="s">
        <v>309</v>
      </c>
      <c r="C120" s="62">
        <v>34002</v>
      </c>
    </row>
    <row r="121" spans="1:3" ht="24" x14ac:dyDescent="0.25">
      <c r="A121" s="63"/>
      <c r="B121" s="66" t="s">
        <v>311</v>
      </c>
      <c r="C121" s="64"/>
    </row>
    <row r="122" spans="1:3" x14ac:dyDescent="0.25">
      <c r="A122" s="44">
        <v>43186</v>
      </c>
      <c r="B122" s="65" t="s">
        <v>309</v>
      </c>
      <c r="C122" s="62">
        <v>77091</v>
      </c>
    </row>
    <row r="123" spans="1:3" ht="24" x14ac:dyDescent="0.25">
      <c r="A123" s="63"/>
      <c r="B123" s="66" t="s">
        <v>312</v>
      </c>
      <c r="C123" s="64"/>
    </row>
    <row r="124" spans="1:3" x14ac:dyDescent="0.25">
      <c r="A124" s="44">
        <v>43186</v>
      </c>
      <c r="B124" s="65" t="s">
        <v>309</v>
      </c>
      <c r="C124" s="62">
        <v>106550</v>
      </c>
    </row>
    <row r="125" spans="1:3" ht="24" x14ac:dyDescent="0.25">
      <c r="A125" s="63"/>
      <c r="B125" s="66" t="s">
        <v>313</v>
      </c>
      <c r="C125" s="64"/>
    </row>
    <row r="126" spans="1:3" x14ac:dyDescent="0.25">
      <c r="A126" s="44">
        <v>43186</v>
      </c>
      <c r="B126" s="65" t="s">
        <v>309</v>
      </c>
      <c r="C126" s="62">
        <v>53275</v>
      </c>
    </row>
    <row r="127" spans="1:3" ht="24" x14ac:dyDescent="0.25">
      <c r="A127" s="63"/>
      <c r="B127" s="66" t="s">
        <v>314</v>
      </c>
      <c r="C127" s="64"/>
    </row>
    <row r="128" spans="1:3" x14ac:dyDescent="0.25">
      <c r="A128" s="44">
        <v>43585</v>
      </c>
      <c r="B128" s="66" t="s">
        <v>426</v>
      </c>
      <c r="C128" s="62">
        <v>5753</v>
      </c>
    </row>
    <row r="129" spans="1:4" x14ac:dyDescent="0.25">
      <c r="A129" s="63"/>
      <c r="B129" s="66"/>
      <c r="C129" s="78">
        <f>ROUND(SUBTOTAL(109,Table2[Amount]),0)</f>
        <v>34215520</v>
      </c>
    </row>
    <row r="130" spans="1:4" x14ac:dyDescent="0.25">
      <c r="B130" t="s">
        <v>427</v>
      </c>
      <c r="C130" s="80">
        <v>960000</v>
      </c>
    </row>
    <row r="131" spans="1:4" x14ac:dyDescent="0.25">
      <c r="B131" t="s">
        <v>428</v>
      </c>
      <c r="C131" s="80">
        <f>SUM(C129:C130)</f>
        <v>35175520</v>
      </c>
    </row>
    <row r="132" spans="1:4" ht="45" x14ac:dyDescent="0.25">
      <c r="A132" s="81"/>
      <c r="B132" s="18" t="s">
        <v>435</v>
      </c>
      <c r="C132" s="76">
        <f>7428500+976100</f>
        <v>8404600</v>
      </c>
    </row>
    <row r="133" spans="1:4" ht="30" x14ac:dyDescent="0.25">
      <c r="A133" s="81"/>
      <c r="B133" s="18" t="s">
        <v>436</v>
      </c>
      <c r="C133" s="76">
        <v>89032</v>
      </c>
    </row>
    <row r="134" spans="1:4" ht="30" x14ac:dyDescent="0.25">
      <c r="A134" s="81"/>
      <c r="B134" s="18" t="s">
        <v>437</v>
      </c>
      <c r="C134" s="76">
        <v>1009621</v>
      </c>
    </row>
    <row r="135" spans="1:4" x14ac:dyDescent="0.25">
      <c r="A135" s="82">
        <v>42100</v>
      </c>
      <c r="B135" s="16" t="s">
        <v>438</v>
      </c>
      <c r="C135" s="76">
        <v>107622</v>
      </c>
    </row>
    <row r="136" spans="1:4" x14ac:dyDescent="0.25">
      <c r="A136" s="82">
        <v>42100</v>
      </c>
      <c r="B136" s="16" t="s">
        <v>438</v>
      </c>
      <c r="C136" s="76">
        <v>400000</v>
      </c>
    </row>
    <row r="137" spans="1:4" x14ac:dyDescent="0.25">
      <c r="A137" s="82">
        <v>42921</v>
      </c>
      <c r="B137" s="16" t="s">
        <v>439</v>
      </c>
      <c r="C137" s="76">
        <v>50000</v>
      </c>
    </row>
    <row r="138" spans="1:4" x14ac:dyDescent="0.25">
      <c r="A138" s="119"/>
      <c r="B138" s="121" t="s">
        <v>582</v>
      </c>
      <c r="C138" s="120">
        <v>1000000</v>
      </c>
    </row>
    <row r="139" spans="1:4" x14ac:dyDescent="0.25">
      <c r="A139" s="119">
        <v>44201</v>
      </c>
      <c r="B139" t="s">
        <v>595</v>
      </c>
      <c r="C139" s="138">
        <v>130784</v>
      </c>
      <c r="D139" s="74"/>
    </row>
    <row r="140" spans="1:4" x14ac:dyDescent="0.25">
      <c r="A140" s="152">
        <v>44435</v>
      </c>
      <c r="B140" s="6" t="s">
        <v>787</v>
      </c>
      <c r="C140" s="165">
        <v>60000</v>
      </c>
    </row>
    <row r="141" spans="1:4" x14ac:dyDescent="0.25">
      <c r="A141" s="152">
        <v>44494</v>
      </c>
      <c r="B141" s="171" t="s">
        <v>582</v>
      </c>
      <c r="C141" s="164">
        <v>3300</v>
      </c>
      <c r="D141" s="42"/>
    </row>
    <row r="142" spans="1:4" x14ac:dyDescent="0.25">
      <c r="A142" s="152">
        <v>44494</v>
      </c>
      <c r="B142" s="171" t="s">
        <v>582</v>
      </c>
      <c r="C142" s="164">
        <v>6531900</v>
      </c>
      <c r="D142" s="42"/>
    </row>
    <row r="143" spans="1:4" x14ac:dyDescent="0.25">
      <c r="A143" s="152">
        <v>44494</v>
      </c>
      <c r="B143" s="171" t="s">
        <v>582</v>
      </c>
      <c r="C143" s="164">
        <v>4710100</v>
      </c>
      <c r="D143" s="42"/>
    </row>
    <row r="144" spans="1:4" x14ac:dyDescent="0.25">
      <c r="A144" s="152">
        <v>44494</v>
      </c>
      <c r="B144" s="171" t="s">
        <v>582</v>
      </c>
      <c r="C144" s="164">
        <v>7842900</v>
      </c>
      <c r="D144" s="42"/>
    </row>
    <row r="145" spans="1:4" x14ac:dyDescent="0.25">
      <c r="A145" s="152">
        <v>44494</v>
      </c>
      <c r="B145" s="171" t="s">
        <v>582</v>
      </c>
      <c r="C145" s="164">
        <v>1461900</v>
      </c>
      <c r="D145" s="42"/>
    </row>
    <row r="146" spans="1:4" x14ac:dyDescent="0.25">
      <c r="A146" s="152">
        <v>44558</v>
      </c>
      <c r="B146" s="171" t="s">
        <v>582</v>
      </c>
      <c r="C146" s="164">
        <v>8409000</v>
      </c>
      <c r="D146" s="42"/>
    </row>
    <row r="147" spans="1:4" x14ac:dyDescent="0.25">
      <c r="A147" s="152">
        <v>44568</v>
      </c>
      <c r="B147" s="171" t="s">
        <v>1068</v>
      </c>
      <c r="C147" s="164">
        <v>18830</v>
      </c>
      <c r="D147" s="42"/>
    </row>
    <row r="148" spans="1:4" x14ac:dyDescent="0.25">
      <c r="A148" s="152">
        <v>44628</v>
      </c>
      <c r="B148" s="171" t="s">
        <v>1069</v>
      </c>
      <c r="C148" s="164">
        <v>8756</v>
      </c>
      <c r="D148" s="42"/>
    </row>
    <row r="149" spans="1:4" x14ac:dyDescent="0.25">
      <c r="A149" s="152">
        <v>44650</v>
      </c>
      <c r="B149" s="171" t="s">
        <v>1069</v>
      </c>
      <c r="C149" s="164">
        <v>127842</v>
      </c>
      <c r="D149" s="42"/>
    </row>
    <row r="150" spans="1:4" x14ac:dyDescent="0.25">
      <c r="A150" s="205">
        <v>44698</v>
      </c>
      <c r="B150" s="206" t="s">
        <v>1069</v>
      </c>
      <c r="C150" s="216">
        <v>237098</v>
      </c>
      <c r="D150" s="42"/>
    </row>
    <row r="151" spans="1:4" x14ac:dyDescent="0.25">
      <c r="A151" s="205">
        <v>44912</v>
      </c>
      <c r="B151" s="206" t="s">
        <v>1069</v>
      </c>
      <c r="C151" s="216">
        <v>20720</v>
      </c>
      <c r="D151" s="42"/>
    </row>
    <row r="152" spans="1:4" x14ac:dyDescent="0.25">
      <c r="A152" s="152">
        <v>44972</v>
      </c>
      <c r="B152" s="171" t="s">
        <v>1069</v>
      </c>
      <c r="C152" s="134">
        <v>20720</v>
      </c>
      <c r="D152" s="42"/>
    </row>
    <row r="153" spans="1:4" x14ac:dyDescent="0.25">
      <c r="A153" s="152">
        <v>44987</v>
      </c>
      <c r="B153" s="171" t="s">
        <v>1069</v>
      </c>
      <c r="C153" s="134">
        <v>2492040</v>
      </c>
      <c r="D153" s="42"/>
    </row>
    <row r="154" spans="1:4" x14ac:dyDescent="0.25">
      <c r="A154" s="152">
        <v>44987</v>
      </c>
      <c r="B154" s="171" t="s">
        <v>1069</v>
      </c>
      <c r="C154" s="134">
        <v>7128400</v>
      </c>
      <c r="D154" s="42"/>
    </row>
    <row r="155" spans="1:4" x14ac:dyDescent="0.25">
      <c r="A155" s="152">
        <v>45002</v>
      </c>
      <c r="B155" s="171" t="s">
        <v>1069</v>
      </c>
      <c r="C155" s="134">
        <v>1000000</v>
      </c>
      <c r="D155" s="42"/>
    </row>
    <row r="156" spans="1:4" x14ac:dyDescent="0.25">
      <c r="A156" s="152">
        <v>45029</v>
      </c>
      <c r="B156" s="41" t="s">
        <v>1069</v>
      </c>
      <c r="C156" s="226">
        <v>5000</v>
      </c>
      <c r="D156" s="42" t="s">
        <v>1934</v>
      </c>
    </row>
    <row r="157" spans="1:4" x14ac:dyDescent="0.25">
      <c r="A157" s="152">
        <v>45029</v>
      </c>
      <c r="B157" s="41" t="s">
        <v>1069</v>
      </c>
      <c r="C157" s="226">
        <v>100000</v>
      </c>
      <c r="D157" s="42" t="s">
        <v>1102</v>
      </c>
    </row>
    <row r="158" spans="1:4" x14ac:dyDescent="0.25">
      <c r="A158" s="152">
        <v>45029</v>
      </c>
      <c r="B158" s="41" t="s">
        <v>1069</v>
      </c>
      <c r="C158" s="226">
        <v>55592</v>
      </c>
      <c r="D158" s="42" t="s">
        <v>1103</v>
      </c>
    </row>
    <row r="159" spans="1:4" x14ac:dyDescent="0.25">
      <c r="A159" s="152">
        <v>45042</v>
      </c>
      <c r="B159" s="41" t="s">
        <v>1069</v>
      </c>
      <c r="C159" s="226">
        <v>4315700</v>
      </c>
      <c r="D159" s="42" t="s">
        <v>834</v>
      </c>
    </row>
    <row r="160" spans="1:4" x14ac:dyDescent="0.25">
      <c r="A160" s="152">
        <v>45044</v>
      </c>
      <c r="B160" s="41" t="s">
        <v>1069</v>
      </c>
      <c r="C160" s="226">
        <v>47000</v>
      </c>
      <c r="D160" s="42" t="s">
        <v>1106</v>
      </c>
    </row>
    <row r="161" spans="1:4" x14ac:dyDescent="0.25">
      <c r="A161" s="152">
        <v>45295</v>
      </c>
      <c r="B161" s="41" t="s">
        <v>1068</v>
      </c>
      <c r="C161" s="226">
        <v>20720</v>
      </c>
      <c r="D161" s="42" t="s">
        <v>1611</v>
      </c>
    </row>
    <row r="162" spans="1:4" x14ac:dyDescent="0.25">
      <c r="A162" s="152">
        <v>45314</v>
      </c>
      <c r="B162" s="41" t="s">
        <v>1069</v>
      </c>
      <c r="C162" s="226">
        <v>24772</v>
      </c>
      <c r="D162" s="42" t="s">
        <v>1712</v>
      </c>
    </row>
    <row r="163" spans="1:4" x14ac:dyDescent="0.25">
      <c r="A163" s="152">
        <v>45314</v>
      </c>
      <c r="B163" s="41" t="s">
        <v>1069</v>
      </c>
      <c r="C163" s="226">
        <v>147132</v>
      </c>
      <c r="D163" s="42" t="s">
        <v>2345</v>
      </c>
    </row>
    <row r="164" spans="1:4" x14ac:dyDescent="0.25">
      <c r="A164" s="152">
        <v>45315</v>
      </c>
      <c r="B164" s="41" t="s">
        <v>1069</v>
      </c>
      <c r="C164" s="226">
        <v>16348</v>
      </c>
      <c r="D164" s="42" t="s">
        <v>1458</v>
      </c>
    </row>
    <row r="165" spans="1:4" x14ac:dyDescent="0.25">
      <c r="A165" s="152">
        <v>45315</v>
      </c>
      <c r="B165" s="41" t="s">
        <v>1069</v>
      </c>
      <c r="C165" s="226">
        <v>163480</v>
      </c>
      <c r="D165" s="42" t="s">
        <v>1863</v>
      </c>
    </row>
    <row r="166" spans="1:4" x14ac:dyDescent="0.25">
      <c r="A166" s="152">
        <v>45315</v>
      </c>
      <c r="B166" s="41" t="s">
        <v>1069</v>
      </c>
      <c r="C166" s="226">
        <v>179830</v>
      </c>
      <c r="D166" s="42" t="s">
        <v>563</v>
      </c>
    </row>
    <row r="167" spans="1:4" x14ac:dyDescent="0.25">
      <c r="A167" s="152">
        <v>45315</v>
      </c>
      <c r="B167" s="41" t="s">
        <v>1069</v>
      </c>
      <c r="C167" s="226">
        <v>11929.5</v>
      </c>
      <c r="D167" s="42" t="s">
        <v>1727</v>
      </c>
    </row>
    <row r="168" spans="1:4" x14ac:dyDescent="0.25">
      <c r="A168" s="152">
        <v>45322</v>
      </c>
      <c r="B168" s="41" t="s">
        <v>1069</v>
      </c>
      <c r="C168" s="226">
        <v>30960</v>
      </c>
      <c r="D168" s="42" t="s">
        <v>2346</v>
      </c>
    </row>
    <row r="169" spans="1:4" x14ac:dyDescent="0.25">
      <c r="A169" s="152">
        <v>45337</v>
      </c>
      <c r="B169" s="41" t="s">
        <v>1069</v>
      </c>
      <c r="C169" s="226">
        <v>32696</v>
      </c>
      <c r="D169" s="42" t="s">
        <v>2347</v>
      </c>
    </row>
    <row r="170" spans="1:4" x14ac:dyDescent="0.25">
      <c r="A170" s="152">
        <v>45427</v>
      </c>
      <c r="B170" s="41" t="s">
        <v>1069</v>
      </c>
      <c r="C170" s="226">
        <v>169078</v>
      </c>
      <c r="D170" s="42"/>
    </row>
    <row r="171" spans="1:4" x14ac:dyDescent="0.25">
      <c r="A171" s="152"/>
      <c r="B171" s="41"/>
      <c r="C171" s="226"/>
      <c r="D171" s="42"/>
    </row>
    <row r="172" spans="1:4" x14ac:dyDescent="0.25">
      <c r="A172" s="152"/>
      <c r="B172" s="41"/>
      <c r="C172" s="226"/>
      <c r="D172" s="42"/>
    </row>
    <row r="173" spans="1:4" ht="14.25" customHeight="1" x14ac:dyDescent="0.25">
      <c r="A173" s="152"/>
      <c r="B173" s="41"/>
      <c r="C173" s="226"/>
      <c r="D173" s="42"/>
    </row>
    <row r="174" spans="1:4" x14ac:dyDescent="0.25">
      <c r="A174" s="152"/>
      <c r="B174" s="171"/>
      <c r="C174" s="134"/>
      <c r="D174" s="42"/>
    </row>
    <row r="175" spans="1:4" x14ac:dyDescent="0.25">
      <c r="A175" s="152"/>
      <c r="B175" s="171"/>
      <c r="C175" s="134"/>
      <c r="D175" s="42"/>
    </row>
    <row r="176" spans="1:4" x14ac:dyDescent="0.25">
      <c r="A176" s="152"/>
      <c r="B176" s="171"/>
      <c r="C176" s="134"/>
      <c r="D176" s="42"/>
    </row>
    <row r="177" spans="3:3" x14ac:dyDescent="0.25">
      <c r="C177" s="39">
        <f>ROUND(SUM(C131:C176),0)</f>
        <v>91760923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9"/>
  <sheetViews>
    <sheetView workbookViewId="0">
      <selection activeCell="D29" sqref="D29"/>
    </sheetView>
  </sheetViews>
  <sheetFormatPr defaultColWidth="13.28515625" defaultRowHeight="15" x14ac:dyDescent="0.25"/>
  <cols>
    <col min="1" max="1" width="6.5703125" bestFit="1" customWidth="1"/>
    <col min="2" max="2" width="20.7109375" customWidth="1"/>
    <col min="3" max="4" width="13.28515625" style="74"/>
  </cols>
  <sheetData>
    <row r="1" spans="1:4" ht="45" x14ac:dyDescent="0.25">
      <c r="A1" s="90" t="s">
        <v>67</v>
      </c>
      <c r="B1" s="90" t="s">
        <v>447</v>
      </c>
      <c r="C1" s="104" t="s">
        <v>477</v>
      </c>
      <c r="D1" s="104" t="s">
        <v>478</v>
      </c>
    </row>
    <row r="2" spans="1:4" x14ac:dyDescent="0.25">
      <c r="A2" s="92">
        <v>1</v>
      </c>
      <c r="B2" s="92" t="s">
        <v>451</v>
      </c>
      <c r="C2" s="101">
        <v>3170.1056399999998</v>
      </c>
      <c r="D2" s="101">
        <f>C2</f>
        <v>3170.1056399999998</v>
      </c>
    </row>
    <row r="3" spans="1:4" x14ac:dyDescent="0.25">
      <c r="A3" s="92">
        <v>2</v>
      </c>
      <c r="B3" s="92" t="s">
        <v>452</v>
      </c>
      <c r="C3" s="101">
        <v>3439.5285599999993</v>
      </c>
      <c r="D3" s="101">
        <f t="shared" ref="D3:D5" si="0">C3</f>
        <v>3439.5285599999993</v>
      </c>
    </row>
    <row r="4" spans="1:4" x14ac:dyDescent="0.25">
      <c r="A4" s="92">
        <v>3</v>
      </c>
      <c r="B4" s="92" t="s">
        <v>453</v>
      </c>
      <c r="C4" s="101">
        <v>3439.5285599999993</v>
      </c>
      <c r="D4" s="101">
        <f t="shared" si="0"/>
        <v>3439.5285599999993</v>
      </c>
    </row>
    <row r="5" spans="1:4" x14ac:dyDescent="0.25">
      <c r="A5" s="92">
        <v>4</v>
      </c>
      <c r="B5" s="92" t="s">
        <v>454</v>
      </c>
      <c r="C5" s="101">
        <v>2819.6297999999997</v>
      </c>
      <c r="D5" s="101">
        <f t="shared" si="0"/>
        <v>2819.6297999999997</v>
      </c>
    </row>
    <row r="6" spans="1:4" x14ac:dyDescent="0.25">
      <c r="A6" s="92">
        <v>5</v>
      </c>
      <c r="B6" s="92" t="s">
        <v>455</v>
      </c>
      <c r="C6" s="101">
        <v>2844.3869999999997</v>
      </c>
      <c r="D6" s="101">
        <f>C6</f>
        <v>2844.3869999999997</v>
      </c>
    </row>
    <row r="7" spans="1:4" x14ac:dyDescent="0.25">
      <c r="A7" s="92">
        <v>6</v>
      </c>
      <c r="B7" s="92" t="s">
        <v>456</v>
      </c>
      <c r="C7" s="101">
        <v>2878.0783199999996</v>
      </c>
      <c r="D7" s="101">
        <f>C7</f>
        <v>2878.0783199999996</v>
      </c>
    </row>
    <row r="8" spans="1:4" x14ac:dyDescent="0.25">
      <c r="A8" s="92">
        <v>7</v>
      </c>
      <c r="B8" s="92" t="s">
        <v>457</v>
      </c>
      <c r="C8" s="101">
        <v>2960.2076400000005</v>
      </c>
      <c r="D8" s="101"/>
    </row>
    <row r="9" spans="1:4" x14ac:dyDescent="0.25">
      <c r="A9" s="92">
        <v>8</v>
      </c>
      <c r="B9" s="92" t="s">
        <v>458</v>
      </c>
      <c r="C9" s="101">
        <v>3026.0833199999997</v>
      </c>
      <c r="D9" s="101"/>
    </row>
    <row r="10" spans="1:4" x14ac:dyDescent="0.25">
      <c r="A10" s="92">
        <v>9</v>
      </c>
      <c r="B10" s="92" t="s">
        <v>459</v>
      </c>
      <c r="C10" s="101">
        <v>2980.5516000000002</v>
      </c>
      <c r="D10" s="101"/>
    </row>
    <row r="11" spans="1:4" x14ac:dyDescent="0.25">
      <c r="A11" s="92">
        <v>10</v>
      </c>
      <c r="B11" s="92" t="s">
        <v>460</v>
      </c>
      <c r="C11" s="101">
        <v>2960.2076400000005</v>
      </c>
      <c r="D11" s="101"/>
    </row>
    <row r="12" spans="1:4" x14ac:dyDescent="0.25">
      <c r="A12" s="92">
        <v>11</v>
      </c>
      <c r="B12" s="92" t="s">
        <v>461</v>
      </c>
      <c r="C12" s="101">
        <v>3006.3851999999997</v>
      </c>
      <c r="D12" s="101"/>
    </row>
    <row r="13" spans="1:4" x14ac:dyDescent="0.25">
      <c r="A13" s="92">
        <v>12</v>
      </c>
      <c r="B13" s="92" t="s">
        <v>462</v>
      </c>
      <c r="C13" s="101">
        <v>3090.6673199999996</v>
      </c>
      <c r="D13" s="101"/>
    </row>
    <row r="14" spans="1:4" x14ac:dyDescent="0.25">
      <c r="A14" s="92">
        <v>13</v>
      </c>
      <c r="B14" s="92" t="s">
        <v>463</v>
      </c>
      <c r="C14" s="101">
        <v>3104.3376000000003</v>
      </c>
      <c r="D14" s="101"/>
    </row>
    <row r="15" spans="1:4" x14ac:dyDescent="0.25">
      <c r="A15" s="92">
        <v>14</v>
      </c>
      <c r="B15" s="92" t="s">
        <v>464</v>
      </c>
      <c r="C15" s="101">
        <v>3764.4937199999999</v>
      </c>
      <c r="D15" s="101"/>
    </row>
    <row r="16" spans="1:4" x14ac:dyDescent="0.25">
      <c r="A16" s="92">
        <v>15</v>
      </c>
      <c r="B16" s="92" t="s">
        <v>465</v>
      </c>
      <c r="C16" s="101">
        <v>3225.9707999999996</v>
      </c>
      <c r="D16" s="101"/>
    </row>
    <row r="17" spans="1:4" x14ac:dyDescent="0.25">
      <c r="A17" s="92">
        <v>16</v>
      </c>
      <c r="B17" s="92" t="s">
        <v>466</v>
      </c>
      <c r="C17" s="101">
        <v>3052.1322</v>
      </c>
      <c r="D17" s="101"/>
    </row>
    <row r="18" spans="1:4" x14ac:dyDescent="0.25">
      <c r="A18" s="92">
        <v>17</v>
      </c>
      <c r="B18" s="92" t="s">
        <v>467</v>
      </c>
      <c r="C18" s="101">
        <v>3116.6085600000001</v>
      </c>
      <c r="D18" s="101"/>
    </row>
    <row r="19" spans="1:4" x14ac:dyDescent="0.25">
      <c r="A19" s="92">
        <v>18</v>
      </c>
      <c r="B19" s="92" t="s">
        <v>468</v>
      </c>
      <c r="C19" s="101">
        <v>3116.6085600000001</v>
      </c>
      <c r="D19" s="101"/>
    </row>
    <row r="20" spans="1:4" x14ac:dyDescent="0.25">
      <c r="A20" s="92">
        <v>19</v>
      </c>
      <c r="B20" s="92" t="s">
        <v>469</v>
      </c>
      <c r="C20" s="101">
        <v>3116.6085600000001</v>
      </c>
      <c r="D20" s="101"/>
    </row>
    <row r="21" spans="1:4" x14ac:dyDescent="0.25">
      <c r="A21" s="92">
        <v>20</v>
      </c>
      <c r="B21" s="92" t="s">
        <v>470</v>
      </c>
      <c r="C21" s="101">
        <v>3070.6678080000002</v>
      </c>
      <c r="D21" s="101"/>
    </row>
    <row r="22" spans="1:4" x14ac:dyDescent="0.25">
      <c r="A22" s="92">
        <v>21</v>
      </c>
      <c r="B22" s="92" t="s">
        <v>471</v>
      </c>
      <c r="C22" s="101">
        <v>3066.9865199999999</v>
      </c>
      <c r="D22" s="101"/>
    </row>
    <row r="23" spans="1:4" x14ac:dyDescent="0.25">
      <c r="A23" s="92">
        <v>22</v>
      </c>
      <c r="B23" s="92" t="s">
        <v>472</v>
      </c>
      <c r="C23" s="101">
        <v>3076.9970399999997</v>
      </c>
      <c r="D23" s="101"/>
    </row>
    <row r="24" spans="1:4" x14ac:dyDescent="0.25">
      <c r="A24" s="92">
        <v>23</v>
      </c>
      <c r="B24" s="92" t="s">
        <v>476</v>
      </c>
      <c r="C24" s="101">
        <v>497.08151999999995</v>
      </c>
      <c r="D24" s="101"/>
    </row>
    <row r="25" spans="1:4" x14ac:dyDescent="0.25">
      <c r="A25" s="92">
        <v>24</v>
      </c>
      <c r="B25" s="92" t="s">
        <v>475</v>
      </c>
      <c r="C25" s="101">
        <v>304.29827999999998</v>
      </c>
      <c r="D25" s="101"/>
    </row>
    <row r="26" spans="1:4" x14ac:dyDescent="0.25">
      <c r="A26" s="92">
        <v>25</v>
      </c>
      <c r="B26" s="92" t="s">
        <v>101</v>
      </c>
      <c r="C26" s="101">
        <v>328.84019999999998</v>
      </c>
      <c r="D26" s="101"/>
    </row>
    <row r="27" spans="1:4" x14ac:dyDescent="0.25">
      <c r="A27" s="102"/>
      <c r="B27" s="102" t="s">
        <v>481</v>
      </c>
      <c r="C27" s="103">
        <f>SUM(C2:C26)</f>
        <v>69456.991968000002</v>
      </c>
      <c r="D27" s="103">
        <f>SUM(D2:D26)</f>
        <v>18591.257879999997</v>
      </c>
    </row>
    <row r="28" spans="1:4" x14ac:dyDescent="0.25">
      <c r="D28" s="74">
        <v>10049</v>
      </c>
    </row>
    <row r="29" spans="1:4" x14ac:dyDescent="0.25">
      <c r="D29" s="74">
        <f>D27-D28</f>
        <v>8542.2578799999974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workbookViewId="0">
      <selection activeCell="C4" sqref="C4"/>
    </sheetView>
  </sheetViews>
  <sheetFormatPr defaultRowHeight="15" x14ac:dyDescent="0.25"/>
  <cols>
    <col min="1" max="1" width="6.85546875" bestFit="1" customWidth="1"/>
    <col min="2" max="2" width="25.42578125" customWidth="1"/>
    <col min="3" max="3" width="16.5703125" bestFit="1" customWidth="1"/>
    <col min="4" max="4" width="13.28515625" customWidth="1"/>
    <col min="5" max="5" width="17.7109375" style="74" bestFit="1" customWidth="1"/>
    <col min="6" max="6" width="14.28515625" style="74" customWidth="1"/>
    <col min="7" max="7" width="15.28515625" bestFit="1" customWidth="1"/>
  </cols>
  <sheetData>
    <row r="1" spans="1:8" s="240" customFormat="1" ht="45" x14ac:dyDescent="0.25">
      <c r="A1" s="23" t="s">
        <v>67</v>
      </c>
      <c r="B1" s="23" t="s">
        <v>99</v>
      </c>
      <c r="C1" s="239" t="s">
        <v>2557</v>
      </c>
      <c r="D1" s="239" t="s">
        <v>2558</v>
      </c>
      <c r="E1" s="239" t="s">
        <v>2470</v>
      </c>
      <c r="F1" s="239" t="s">
        <v>2471</v>
      </c>
      <c r="G1" s="240" t="s">
        <v>577</v>
      </c>
    </row>
    <row r="2" spans="1:8" ht="15.75" x14ac:dyDescent="0.25">
      <c r="A2" s="16">
        <v>1</v>
      </c>
      <c r="B2" s="77" t="s">
        <v>97</v>
      </c>
      <c r="C2" s="111">
        <v>0</v>
      </c>
      <c r="D2" s="76">
        <f>C2/10^7</f>
        <v>0</v>
      </c>
      <c r="E2" s="111">
        <v>0</v>
      </c>
      <c r="F2" s="76">
        <f>E2/10^7</f>
        <v>0</v>
      </c>
      <c r="G2" s="5">
        <f>C2-E2</f>
        <v>0</v>
      </c>
      <c r="H2" s="76">
        <f>G2/10^7</f>
        <v>0</v>
      </c>
    </row>
    <row r="3" spans="1:8" ht="15.75" x14ac:dyDescent="0.25">
      <c r="A3" s="16">
        <v>2</v>
      </c>
      <c r="B3" s="77" t="s">
        <v>382</v>
      </c>
      <c r="C3" s="112">
        <f>70072328+6217374+6217494+6217494+6217494+6217494+6217494+12621507.9+7523166+8275470</f>
        <v>135797315.90000001</v>
      </c>
      <c r="D3" s="76">
        <f>C3/10^7</f>
        <v>13.57973159</v>
      </c>
      <c r="E3" s="112">
        <v>127521845.90000001</v>
      </c>
      <c r="F3" s="76">
        <f>E3/10^7</f>
        <v>12.752184590000001</v>
      </c>
      <c r="G3" s="5">
        <f t="shared" ref="G3:G8" si="0">C3-E3</f>
        <v>8275470</v>
      </c>
      <c r="H3" s="76">
        <f t="shared" ref="D3:H9" si="1">G3/10^7</f>
        <v>0.82754700000000003</v>
      </c>
    </row>
    <row r="4" spans="1:8" ht="15.75" x14ac:dyDescent="0.25">
      <c r="A4" s="16">
        <v>3</v>
      </c>
      <c r="B4" s="77" t="s">
        <v>95</v>
      </c>
      <c r="C4" s="112">
        <f>construction!C4</f>
        <v>202262432</v>
      </c>
      <c r="D4" s="76">
        <f t="shared" si="1"/>
        <v>20.226243199999999</v>
      </c>
      <c r="E4" s="112">
        <v>198654204</v>
      </c>
      <c r="F4" s="76">
        <f t="shared" ref="F4:F9" si="2">E4/10^7</f>
        <v>19.865420400000001</v>
      </c>
      <c r="G4" s="5">
        <f t="shared" si="0"/>
        <v>3608228</v>
      </c>
      <c r="H4" s="76">
        <f t="shared" si="1"/>
        <v>0.3608228</v>
      </c>
    </row>
    <row r="5" spans="1:8" ht="15.75" x14ac:dyDescent="0.25">
      <c r="A5" s="16">
        <v>4</v>
      </c>
      <c r="B5" s="77" t="s">
        <v>429</v>
      </c>
      <c r="C5" s="113">
        <f>MCGM!C177</f>
        <v>91760923</v>
      </c>
      <c r="D5" s="76">
        <f t="shared" si="1"/>
        <v>9.1760923000000005</v>
      </c>
      <c r="E5" s="113">
        <v>91760923</v>
      </c>
      <c r="F5" s="76">
        <f t="shared" si="2"/>
        <v>9.1760923000000005</v>
      </c>
      <c r="G5" s="5">
        <f t="shared" si="0"/>
        <v>0</v>
      </c>
      <c r="H5" s="76">
        <f t="shared" si="1"/>
        <v>0</v>
      </c>
    </row>
    <row r="6" spans="1:8" ht="15.75" x14ac:dyDescent="0.25">
      <c r="A6" s="16">
        <v>5</v>
      </c>
      <c r="B6" s="77" t="s">
        <v>383</v>
      </c>
      <c r="C6" s="114">
        <f>Table4[[#Totals],[Column5]]</f>
        <v>18281294</v>
      </c>
      <c r="D6" s="76">
        <f t="shared" si="1"/>
        <v>1.8281293999999999</v>
      </c>
      <c r="E6" s="114">
        <v>17572586</v>
      </c>
      <c r="F6" s="76">
        <f t="shared" si="2"/>
        <v>1.7572585999999999</v>
      </c>
      <c r="G6" s="5">
        <f t="shared" si="0"/>
        <v>708708</v>
      </c>
      <c r="H6" s="76">
        <f t="shared" si="1"/>
        <v>7.0870799999999998E-2</v>
      </c>
    </row>
    <row r="7" spans="1:8" ht="15.75" x14ac:dyDescent="0.25">
      <c r="A7" s="16">
        <v>6</v>
      </c>
      <c r="B7" s="77" t="s">
        <v>384</v>
      </c>
      <c r="C7" s="112">
        <f>Admin!E1053</f>
        <v>40927349</v>
      </c>
      <c r="D7" s="76">
        <f t="shared" si="1"/>
        <v>4.0927349</v>
      </c>
      <c r="E7" s="112">
        <v>39909517</v>
      </c>
      <c r="F7" s="76">
        <f t="shared" si="2"/>
        <v>3.9909517000000001</v>
      </c>
      <c r="G7" s="5">
        <f t="shared" si="0"/>
        <v>1017832</v>
      </c>
      <c r="H7" s="76">
        <f t="shared" si="1"/>
        <v>0.1017832</v>
      </c>
    </row>
    <row r="8" spans="1:8" ht="15.75" x14ac:dyDescent="0.25">
      <c r="A8" s="16">
        <v>7</v>
      </c>
      <c r="B8" s="77" t="s">
        <v>385</v>
      </c>
      <c r="C8" s="112">
        <f>Marketing!E26</f>
        <v>5581315.0199999996</v>
      </c>
      <c r="D8" s="76">
        <f t="shared" si="1"/>
        <v>0.55813150199999995</v>
      </c>
      <c r="E8" s="112">
        <v>5581315.0199999996</v>
      </c>
      <c r="F8" s="76">
        <f t="shared" si="2"/>
        <v>0.55813150199999995</v>
      </c>
      <c r="G8" s="5">
        <f t="shared" si="0"/>
        <v>0</v>
      </c>
      <c r="H8" s="76">
        <f t="shared" si="1"/>
        <v>0</v>
      </c>
    </row>
    <row r="9" spans="1:8" ht="15.75" x14ac:dyDescent="0.25">
      <c r="A9" s="16">
        <v>8</v>
      </c>
      <c r="B9" s="33" t="s">
        <v>386</v>
      </c>
      <c r="C9" s="114">
        <v>0</v>
      </c>
      <c r="D9" s="76">
        <f t="shared" si="1"/>
        <v>0</v>
      </c>
      <c r="E9" s="114">
        <v>0</v>
      </c>
      <c r="F9" s="76">
        <f t="shared" si="2"/>
        <v>0</v>
      </c>
      <c r="G9" s="5">
        <f>C9-E9</f>
        <v>0</v>
      </c>
      <c r="H9" s="76">
        <f t="shared" si="1"/>
        <v>0</v>
      </c>
    </row>
    <row r="10" spans="1:8" x14ac:dyDescent="0.25">
      <c r="A10" s="16"/>
      <c r="B10" s="16" t="s">
        <v>92</v>
      </c>
      <c r="C10" s="76">
        <f t="shared" ref="C10:H10" si="3">SUM(C2:C9)</f>
        <v>494610628.91999996</v>
      </c>
      <c r="D10" s="76">
        <f t="shared" si="3"/>
        <v>49.461062892000008</v>
      </c>
      <c r="E10" s="76">
        <f t="shared" si="3"/>
        <v>481000390.91999996</v>
      </c>
      <c r="F10" s="76">
        <f t="shared" si="3"/>
        <v>48.10003909200001</v>
      </c>
      <c r="G10" s="5">
        <f t="shared" si="3"/>
        <v>13610238</v>
      </c>
      <c r="H10" s="39">
        <f t="shared" si="3"/>
        <v>1.3610238000000001</v>
      </c>
    </row>
    <row r="13" spans="1:8" x14ac:dyDescent="0.25">
      <c r="C13" s="74"/>
    </row>
    <row r="14" spans="1:8" x14ac:dyDescent="0.25">
      <c r="C14" s="5"/>
    </row>
    <row r="15" spans="1:8" x14ac:dyDescent="0.25">
      <c r="C15" s="5">
        <v>70072328</v>
      </c>
    </row>
    <row r="16" spans="1:8" x14ac:dyDescent="0.25">
      <c r="C16" s="227">
        <v>6217374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1"/>
  <sheetViews>
    <sheetView workbookViewId="0">
      <selection activeCell="N51" sqref="N51"/>
    </sheetView>
  </sheetViews>
  <sheetFormatPr defaultRowHeight="15" x14ac:dyDescent="0.25"/>
  <cols>
    <col min="1" max="1" width="6.85546875" bestFit="1" customWidth="1"/>
    <col min="2" max="2" width="14.140625" bestFit="1" customWidth="1"/>
    <col min="3" max="3" width="35" bestFit="1" customWidth="1"/>
    <col min="4" max="4" width="27.5703125" bestFit="1" customWidth="1"/>
    <col min="5" max="5" width="14.28515625" style="1" bestFit="1" customWidth="1"/>
    <col min="6" max="6" width="12.7109375" style="4" bestFit="1" customWidth="1"/>
    <col min="7" max="8" width="13.28515625" style="1" bestFit="1" customWidth="1"/>
    <col min="9" max="9" width="13.7109375" style="1" bestFit="1" customWidth="1"/>
    <col min="10" max="10" width="14.28515625" style="1" customWidth="1"/>
    <col min="11" max="11" width="12.5703125" style="1" bestFit="1" customWidth="1"/>
    <col min="12" max="12" width="14.28515625" style="1" bestFit="1" customWidth="1"/>
    <col min="13" max="13" width="12.5703125" style="1" bestFit="1" customWidth="1"/>
    <col min="14" max="14" width="14.28515625" style="1" bestFit="1" customWidth="1"/>
    <col min="15" max="15" width="11.5703125" style="1" bestFit="1" customWidth="1"/>
    <col min="16" max="16" width="14" style="1" customWidth="1"/>
    <col min="17" max="17" width="14.28515625" style="1" bestFit="1" customWidth="1"/>
    <col min="18" max="18" width="9.140625" style="3"/>
    <col min="19" max="19" width="9" style="2" bestFit="1" customWidth="1"/>
    <col min="20" max="20" width="14.28515625" style="1" customWidth="1"/>
    <col min="21" max="21" width="14.28515625" bestFit="1" customWidth="1"/>
    <col min="22" max="22" width="12.5703125" bestFit="1" customWidth="1"/>
    <col min="23" max="23" width="11.5703125" bestFit="1" customWidth="1"/>
    <col min="24" max="24" width="14.28515625" bestFit="1" customWidth="1"/>
  </cols>
  <sheetData>
    <row r="1" spans="1:24" x14ac:dyDescent="0.25">
      <c r="A1" s="254" t="s">
        <v>91</v>
      </c>
      <c r="B1" s="254"/>
      <c r="C1" s="254"/>
      <c r="D1" s="254"/>
      <c r="E1" s="254"/>
    </row>
    <row r="2" spans="1:24" x14ac:dyDescent="0.25">
      <c r="A2" s="16" t="s">
        <v>67</v>
      </c>
      <c r="B2" s="16" t="s">
        <v>66</v>
      </c>
      <c r="C2" s="16" t="s">
        <v>90</v>
      </c>
      <c r="D2" s="16" t="s">
        <v>64</v>
      </c>
      <c r="E2" s="14" t="s">
        <v>89</v>
      </c>
      <c r="F2" s="4" t="s">
        <v>103</v>
      </c>
      <c r="G2" s="1" t="s">
        <v>482</v>
      </c>
    </row>
    <row r="3" spans="1:24" ht="45" x14ac:dyDescent="0.25">
      <c r="A3" s="16">
        <v>1</v>
      </c>
      <c r="B3" s="16" t="s">
        <v>13</v>
      </c>
      <c r="C3" s="18" t="s">
        <v>88</v>
      </c>
      <c r="D3" s="16" t="s">
        <v>86</v>
      </c>
      <c r="E3" s="14">
        <v>7500000</v>
      </c>
      <c r="F3" s="4" t="s">
        <v>483</v>
      </c>
      <c r="G3" s="1">
        <v>258.27</v>
      </c>
    </row>
    <row r="4" spans="1:24" ht="60" x14ac:dyDescent="0.25">
      <c r="A4" s="16">
        <v>2</v>
      </c>
      <c r="B4" s="16" t="s">
        <v>5</v>
      </c>
      <c r="C4" s="18" t="s">
        <v>87</v>
      </c>
      <c r="D4" s="16" t="s">
        <v>86</v>
      </c>
      <c r="E4" s="14">
        <v>10500000</v>
      </c>
      <c r="F4" s="4" t="s">
        <v>484</v>
      </c>
      <c r="G4" s="1">
        <v>332.03</v>
      </c>
    </row>
    <row r="5" spans="1:24" x14ac:dyDescent="0.25">
      <c r="A5" s="16"/>
      <c r="B5" s="16"/>
      <c r="C5" s="16"/>
      <c r="D5" s="16"/>
      <c r="E5" s="14"/>
    </row>
    <row r="6" spans="1:24" x14ac:dyDescent="0.25">
      <c r="A6" s="11"/>
      <c r="B6" s="11"/>
      <c r="C6" s="11" t="s">
        <v>85</v>
      </c>
      <c r="D6" s="11"/>
      <c r="E6" s="8">
        <f>SUM(E3:E5)</f>
        <v>18000000</v>
      </c>
      <c r="G6" s="1">
        <f>SUM(G3:G5)</f>
        <v>590.29999999999995</v>
      </c>
    </row>
    <row r="8" spans="1:24" ht="21" x14ac:dyDescent="0.35">
      <c r="C8" s="28" t="s">
        <v>84</v>
      </c>
    </row>
    <row r="9" spans="1:24" x14ac:dyDescent="0.25">
      <c r="A9" s="16"/>
      <c r="B9" s="16"/>
      <c r="C9" s="16"/>
      <c r="D9" s="16"/>
      <c r="E9" s="14"/>
      <c r="F9" s="15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7"/>
      <c r="S9" s="12"/>
    </row>
    <row r="10" spans="1:24" s="19" customFormat="1" x14ac:dyDescent="0.25">
      <c r="A10" s="25" t="s">
        <v>83</v>
      </c>
      <c r="B10" s="25" t="s">
        <v>82</v>
      </c>
      <c r="C10" s="25" t="s">
        <v>81</v>
      </c>
      <c r="D10" s="25" t="s">
        <v>80</v>
      </c>
      <c r="E10" s="24" t="s">
        <v>79</v>
      </c>
      <c r="F10" s="25" t="s">
        <v>78</v>
      </c>
      <c r="G10" s="24" t="s">
        <v>77</v>
      </c>
      <c r="H10" s="24" t="s">
        <v>76</v>
      </c>
      <c r="I10" s="24" t="s">
        <v>75</v>
      </c>
      <c r="J10" s="24" t="s">
        <v>74</v>
      </c>
      <c r="K10" s="24" t="s">
        <v>73</v>
      </c>
      <c r="L10" s="24" t="s">
        <v>72</v>
      </c>
      <c r="M10" s="24" t="s">
        <v>71</v>
      </c>
      <c r="N10" s="24" t="s">
        <v>70</v>
      </c>
      <c r="O10" s="24" t="s">
        <v>69</v>
      </c>
      <c r="P10" s="24" t="s">
        <v>68</v>
      </c>
      <c r="Q10" s="24"/>
      <c r="R10" s="27"/>
      <c r="S10" s="27"/>
      <c r="T10" s="26"/>
    </row>
    <row r="11" spans="1:24" s="19" customFormat="1" ht="45" x14ac:dyDescent="0.25">
      <c r="A11" s="25" t="s">
        <v>67</v>
      </c>
      <c r="B11" s="25" t="s">
        <v>66</v>
      </c>
      <c r="C11" s="25" t="s">
        <v>65</v>
      </c>
      <c r="D11" s="25" t="s">
        <v>64</v>
      </c>
      <c r="E11" s="24" t="s">
        <v>63</v>
      </c>
      <c r="F11" s="23" t="s">
        <v>62</v>
      </c>
      <c r="G11" s="22" t="s">
        <v>61</v>
      </c>
      <c r="H11" s="22" t="s">
        <v>60</v>
      </c>
      <c r="I11" s="22" t="s">
        <v>102</v>
      </c>
      <c r="J11" s="22" t="s">
        <v>59</v>
      </c>
      <c r="K11" s="22" t="s">
        <v>58</v>
      </c>
      <c r="L11" s="22" t="s">
        <v>57</v>
      </c>
      <c r="M11" s="22" t="s">
        <v>56</v>
      </c>
      <c r="N11" s="22" t="s">
        <v>55</v>
      </c>
      <c r="O11" s="22" t="s">
        <v>54</v>
      </c>
      <c r="P11" s="22" t="s">
        <v>53</v>
      </c>
      <c r="Q11" s="22" t="s">
        <v>52</v>
      </c>
      <c r="R11" s="21" t="s">
        <v>51</v>
      </c>
      <c r="S11" s="20" t="s">
        <v>50</v>
      </c>
    </row>
    <row r="12" spans="1:24" x14ac:dyDescent="0.25">
      <c r="A12" s="16">
        <v>1</v>
      </c>
      <c r="B12" s="16" t="s">
        <v>5</v>
      </c>
      <c r="C12" s="16" t="s">
        <v>49</v>
      </c>
      <c r="D12" s="18" t="s">
        <v>48</v>
      </c>
      <c r="E12" s="14" t="s">
        <v>6</v>
      </c>
      <c r="F12" s="15" t="s">
        <v>47</v>
      </c>
      <c r="G12" s="14">
        <v>799.41</v>
      </c>
      <c r="H12" s="14">
        <v>1147.76</v>
      </c>
      <c r="I12" s="14">
        <v>81618</v>
      </c>
      <c r="J12" s="14">
        <f t="shared" ref="J12:J49" si="0">I12*12</f>
        <v>979416</v>
      </c>
      <c r="K12" s="14">
        <f t="shared" ref="K12:K49" si="1">ROUND(I12*110%,0)</f>
        <v>89780</v>
      </c>
      <c r="L12" s="14">
        <f t="shared" ref="L12:L49" si="2">K12*12</f>
        <v>1077360</v>
      </c>
      <c r="M12" s="14">
        <f t="shared" ref="M12:M49" si="3">ROUND(K12*110%,0)</f>
        <v>98758</v>
      </c>
      <c r="N12" s="14">
        <f>M12*6</f>
        <v>592548</v>
      </c>
      <c r="O12" s="14">
        <v>15000</v>
      </c>
      <c r="P12" s="14">
        <v>215000</v>
      </c>
      <c r="Q12" s="14">
        <f t="shared" ref="Q12:Q50" si="4">J12+L12+N12+O12+P12</f>
        <v>2879324</v>
      </c>
      <c r="R12" s="17">
        <v>16</v>
      </c>
      <c r="S12" s="12">
        <v>1601</v>
      </c>
      <c r="T12" s="1">
        <f>J12+P12+7000</f>
        <v>1201416</v>
      </c>
      <c r="U12" s="5">
        <f>(I12*12)+(K12*6)</f>
        <v>1518096</v>
      </c>
      <c r="V12" s="5">
        <f>P12</f>
        <v>215000</v>
      </c>
      <c r="W12" s="5">
        <v>7500</v>
      </c>
      <c r="X12" s="5">
        <f>U12+V12+W12</f>
        <v>1740596</v>
      </c>
    </row>
    <row r="13" spans="1:24" x14ac:dyDescent="0.25">
      <c r="A13" s="16">
        <v>2</v>
      </c>
      <c r="B13" s="16" t="s">
        <v>5</v>
      </c>
      <c r="C13" s="16" t="s">
        <v>46</v>
      </c>
      <c r="D13" s="16" t="s">
        <v>7</v>
      </c>
      <c r="E13" s="14" t="s">
        <v>26</v>
      </c>
      <c r="F13" s="15">
        <v>14</v>
      </c>
      <c r="G13" s="14">
        <v>464.92</v>
      </c>
      <c r="H13" s="14">
        <v>653.59</v>
      </c>
      <c r="I13" s="14">
        <v>47760</v>
      </c>
      <c r="J13" s="14">
        <f t="shared" si="0"/>
        <v>573120</v>
      </c>
      <c r="K13" s="14">
        <f t="shared" si="1"/>
        <v>52536</v>
      </c>
      <c r="L13" s="14">
        <f t="shared" si="2"/>
        <v>630432</v>
      </c>
      <c r="M13" s="14">
        <f t="shared" si="3"/>
        <v>57790</v>
      </c>
      <c r="N13" s="14">
        <f>M13*6</f>
        <v>346740</v>
      </c>
      <c r="O13" s="14">
        <v>15000</v>
      </c>
      <c r="P13" s="14">
        <v>215000</v>
      </c>
      <c r="Q13" s="14">
        <f t="shared" si="4"/>
        <v>1780292</v>
      </c>
      <c r="R13" s="17">
        <v>6</v>
      </c>
      <c r="S13" s="12">
        <v>603</v>
      </c>
      <c r="T13" s="1">
        <f t="shared" ref="T13:T49" si="5">J13+P13+7000</f>
        <v>795120</v>
      </c>
      <c r="U13" s="5">
        <f t="shared" ref="U13:U49" si="6">(I13*12)+(K13*6)</f>
        <v>888336</v>
      </c>
      <c r="V13" s="5">
        <f t="shared" ref="V13:V49" si="7">P13</f>
        <v>215000</v>
      </c>
      <c r="W13" s="5">
        <v>7500</v>
      </c>
      <c r="X13" s="5">
        <f t="shared" ref="X13:X49" si="8">U13+V13+W13</f>
        <v>1110836</v>
      </c>
    </row>
    <row r="14" spans="1:24" x14ac:dyDescent="0.25">
      <c r="A14" s="16">
        <v>3</v>
      </c>
      <c r="B14" s="16" t="s">
        <v>5</v>
      </c>
      <c r="C14" s="16" t="s">
        <v>45</v>
      </c>
      <c r="D14" s="16" t="s">
        <v>7</v>
      </c>
      <c r="E14" s="14" t="s">
        <v>6</v>
      </c>
      <c r="F14" s="15">
        <v>9</v>
      </c>
      <c r="G14" s="14">
        <v>463.22</v>
      </c>
      <c r="H14" s="14">
        <v>635.5</v>
      </c>
      <c r="I14" s="14">
        <v>47291</v>
      </c>
      <c r="J14" s="14">
        <f t="shared" si="0"/>
        <v>567492</v>
      </c>
      <c r="K14" s="14">
        <f t="shared" si="1"/>
        <v>52020</v>
      </c>
      <c r="L14" s="14">
        <f t="shared" si="2"/>
        <v>624240</v>
      </c>
      <c r="M14" s="14">
        <f t="shared" si="3"/>
        <v>57222</v>
      </c>
      <c r="N14" s="14">
        <f>M14*6</f>
        <v>343332</v>
      </c>
      <c r="O14" s="14">
        <v>15000</v>
      </c>
      <c r="P14" s="14">
        <v>215000</v>
      </c>
      <c r="Q14" s="14">
        <f t="shared" si="4"/>
        <v>1765064</v>
      </c>
      <c r="R14" s="17">
        <v>5</v>
      </c>
      <c r="S14" s="12">
        <v>503</v>
      </c>
      <c r="T14" s="1">
        <f t="shared" si="5"/>
        <v>789492</v>
      </c>
      <c r="U14" s="5">
        <f t="shared" si="6"/>
        <v>879612</v>
      </c>
      <c r="V14" s="5">
        <f t="shared" si="7"/>
        <v>215000</v>
      </c>
      <c r="W14" s="5">
        <v>7500</v>
      </c>
      <c r="X14" s="5">
        <f t="shared" si="8"/>
        <v>1102112</v>
      </c>
    </row>
    <row r="15" spans="1:24" x14ac:dyDescent="0.25">
      <c r="A15" s="16">
        <v>4</v>
      </c>
      <c r="B15" s="16" t="s">
        <v>5</v>
      </c>
      <c r="C15" s="38" t="s">
        <v>44</v>
      </c>
      <c r="D15" s="16" t="s">
        <v>7</v>
      </c>
      <c r="E15" s="14" t="s">
        <v>26</v>
      </c>
      <c r="F15" s="15">
        <v>16</v>
      </c>
      <c r="G15" s="14">
        <v>270.81</v>
      </c>
      <c r="H15" s="14">
        <v>442.07</v>
      </c>
      <c r="I15" s="14">
        <v>27820</v>
      </c>
      <c r="J15" s="14">
        <f t="shared" si="0"/>
        <v>333840</v>
      </c>
      <c r="K15" s="14">
        <f t="shared" si="1"/>
        <v>30602</v>
      </c>
      <c r="L15" s="14">
        <f t="shared" si="2"/>
        <v>367224</v>
      </c>
      <c r="M15" s="14">
        <f t="shared" si="3"/>
        <v>33662</v>
      </c>
      <c r="N15" s="14">
        <f>M15*12</f>
        <v>403944</v>
      </c>
      <c r="O15" s="14">
        <v>15000</v>
      </c>
      <c r="P15" s="14">
        <v>215000</v>
      </c>
      <c r="Q15" s="14">
        <f t="shared" si="4"/>
        <v>1335008</v>
      </c>
      <c r="R15" s="17">
        <v>21</v>
      </c>
      <c r="S15" s="12">
        <v>2102</v>
      </c>
      <c r="T15" s="1">
        <f t="shared" si="5"/>
        <v>555840</v>
      </c>
      <c r="U15" s="5">
        <f t="shared" si="6"/>
        <v>517452</v>
      </c>
      <c r="V15" s="5">
        <f t="shared" si="7"/>
        <v>215000</v>
      </c>
      <c r="W15" s="5">
        <v>7500</v>
      </c>
      <c r="X15" s="5">
        <f t="shared" si="8"/>
        <v>739952</v>
      </c>
    </row>
    <row r="16" spans="1:24" x14ac:dyDescent="0.25">
      <c r="A16" s="16">
        <v>5</v>
      </c>
      <c r="B16" s="16" t="s">
        <v>5</v>
      </c>
      <c r="C16" s="16" t="s">
        <v>43</v>
      </c>
      <c r="D16" s="16" t="s">
        <v>7</v>
      </c>
      <c r="E16" s="14" t="s">
        <v>26</v>
      </c>
      <c r="F16" s="15">
        <v>13</v>
      </c>
      <c r="G16" s="14">
        <v>482.05</v>
      </c>
      <c r="H16" s="14">
        <v>671.67</v>
      </c>
      <c r="I16" s="14">
        <v>49519</v>
      </c>
      <c r="J16" s="14">
        <f t="shared" si="0"/>
        <v>594228</v>
      </c>
      <c r="K16" s="14">
        <f t="shared" si="1"/>
        <v>54471</v>
      </c>
      <c r="L16" s="14">
        <f t="shared" si="2"/>
        <v>653652</v>
      </c>
      <c r="M16" s="14">
        <f t="shared" si="3"/>
        <v>59918</v>
      </c>
      <c r="N16" s="14">
        <f t="shared" ref="N16:N32" si="9">M16*6</f>
        <v>359508</v>
      </c>
      <c r="O16" s="14">
        <v>15000</v>
      </c>
      <c r="P16" s="14">
        <v>215000</v>
      </c>
      <c r="Q16" s="14">
        <f t="shared" si="4"/>
        <v>1837388</v>
      </c>
      <c r="R16" s="17">
        <v>3</v>
      </c>
      <c r="S16" s="12">
        <v>703</v>
      </c>
      <c r="T16" s="1">
        <f t="shared" si="5"/>
        <v>816228</v>
      </c>
      <c r="U16" s="5">
        <f t="shared" si="6"/>
        <v>921054</v>
      </c>
      <c r="V16" s="5">
        <f t="shared" si="7"/>
        <v>215000</v>
      </c>
      <c r="W16" s="5">
        <v>7500</v>
      </c>
      <c r="X16" s="5">
        <f t="shared" si="8"/>
        <v>1143554</v>
      </c>
    </row>
    <row r="17" spans="1:24" x14ac:dyDescent="0.25">
      <c r="A17" s="16">
        <v>6</v>
      </c>
      <c r="B17" s="16" t="s">
        <v>5</v>
      </c>
      <c r="C17" s="16" t="s">
        <v>42</v>
      </c>
      <c r="D17" s="16" t="s">
        <v>7</v>
      </c>
      <c r="E17" s="14" t="s">
        <v>6</v>
      </c>
      <c r="F17" s="15">
        <v>8</v>
      </c>
      <c r="G17" s="14">
        <v>397.56</v>
      </c>
      <c r="H17" s="14">
        <v>582.22</v>
      </c>
      <c r="I17" s="14">
        <v>40591</v>
      </c>
      <c r="J17" s="14">
        <f t="shared" si="0"/>
        <v>487092</v>
      </c>
      <c r="K17" s="14">
        <f t="shared" si="1"/>
        <v>44650</v>
      </c>
      <c r="L17" s="14">
        <f t="shared" si="2"/>
        <v>535800</v>
      </c>
      <c r="M17" s="14">
        <f t="shared" si="3"/>
        <v>49115</v>
      </c>
      <c r="N17" s="14">
        <f t="shared" si="9"/>
        <v>294690</v>
      </c>
      <c r="O17" s="14">
        <v>15000</v>
      </c>
      <c r="P17" s="14">
        <v>215000</v>
      </c>
      <c r="Q17" s="14">
        <f t="shared" si="4"/>
        <v>1547582</v>
      </c>
      <c r="R17" s="17">
        <v>14</v>
      </c>
      <c r="S17" s="12">
        <v>1403</v>
      </c>
      <c r="T17" s="1">
        <f t="shared" si="5"/>
        <v>709092</v>
      </c>
      <c r="U17" s="5">
        <f t="shared" si="6"/>
        <v>754992</v>
      </c>
      <c r="V17" s="5">
        <f t="shared" si="7"/>
        <v>215000</v>
      </c>
      <c r="W17" s="5">
        <v>7500</v>
      </c>
      <c r="X17" s="5">
        <f t="shared" si="8"/>
        <v>977492</v>
      </c>
    </row>
    <row r="18" spans="1:24" x14ac:dyDescent="0.25">
      <c r="A18" s="16">
        <v>7</v>
      </c>
      <c r="B18" s="16" t="s">
        <v>13</v>
      </c>
      <c r="C18" s="16" t="s">
        <v>41</v>
      </c>
      <c r="D18" s="16" t="s">
        <v>7</v>
      </c>
      <c r="E18" s="14" t="s">
        <v>9</v>
      </c>
      <c r="F18" s="15">
        <v>4</v>
      </c>
      <c r="G18" s="14">
        <v>304.54000000000002</v>
      </c>
      <c r="H18" s="14">
        <v>438.41</v>
      </c>
      <c r="I18" s="14">
        <v>39186</v>
      </c>
      <c r="J18" s="14">
        <f t="shared" si="0"/>
        <v>470232</v>
      </c>
      <c r="K18" s="14">
        <f t="shared" si="1"/>
        <v>43105</v>
      </c>
      <c r="L18" s="14">
        <f t="shared" si="2"/>
        <v>517260</v>
      </c>
      <c r="M18" s="14">
        <f t="shared" si="3"/>
        <v>47416</v>
      </c>
      <c r="N18" s="14">
        <f t="shared" si="9"/>
        <v>284496</v>
      </c>
      <c r="O18" s="14">
        <v>15000</v>
      </c>
      <c r="P18" s="14">
        <v>215000</v>
      </c>
      <c r="Q18" s="14">
        <f t="shared" si="4"/>
        <v>1501988</v>
      </c>
      <c r="R18" s="17">
        <v>3</v>
      </c>
      <c r="S18" s="12">
        <v>301</v>
      </c>
      <c r="T18" s="1">
        <f t="shared" si="5"/>
        <v>692232</v>
      </c>
      <c r="U18" s="5">
        <f t="shared" si="6"/>
        <v>728862</v>
      </c>
      <c r="V18" s="5">
        <f t="shared" si="7"/>
        <v>215000</v>
      </c>
      <c r="W18" s="5">
        <v>7500</v>
      </c>
      <c r="X18" s="5">
        <f t="shared" si="8"/>
        <v>951362</v>
      </c>
    </row>
    <row r="19" spans="1:24" x14ac:dyDescent="0.25">
      <c r="A19" s="16">
        <v>8</v>
      </c>
      <c r="B19" s="16" t="s">
        <v>5</v>
      </c>
      <c r="C19" s="16" t="s">
        <v>40</v>
      </c>
      <c r="D19" s="16" t="s">
        <v>7</v>
      </c>
      <c r="E19" s="14" t="s">
        <v>9</v>
      </c>
      <c r="F19" s="15">
        <v>4</v>
      </c>
      <c r="G19" s="14">
        <v>228.38</v>
      </c>
      <c r="H19" s="14">
        <v>438.41</v>
      </c>
      <c r="I19" s="14">
        <v>26317</v>
      </c>
      <c r="J19" s="14">
        <f t="shared" si="0"/>
        <v>315804</v>
      </c>
      <c r="K19" s="14">
        <f t="shared" si="1"/>
        <v>28949</v>
      </c>
      <c r="L19" s="14">
        <f t="shared" si="2"/>
        <v>347388</v>
      </c>
      <c r="M19" s="14">
        <f t="shared" si="3"/>
        <v>31844</v>
      </c>
      <c r="N19" s="14">
        <f t="shared" si="9"/>
        <v>191064</v>
      </c>
      <c r="O19" s="14">
        <v>15000</v>
      </c>
      <c r="P19" s="14">
        <v>215000</v>
      </c>
      <c r="Q19" s="14">
        <f t="shared" si="4"/>
        <v>1084256</v>
      </c>
      <c r="R19" s="17">
        <v>6</v>
      </c>
      <c r="S19" s="12">
        <v>601</v>
      </c>
      <c r="T19" s="1">
        <f t="shared" si="5"/>
        <v>537804</v>
      </c>
      <c r="U19" s="5">
        <f t="shared" si="6"/>
        <v>489498</v>
      </c>
      <c r="V19" s="5">
        <f t="shared" si="7"/>
        <v>215000</v>
      </c>
      <c r="W19" s="5">
        <v>7500</v>
      </c>
      <c r="X19" s="5">
        <f t="shared" si="8"/>
        <v>711998</v>
      </c>
    </row>
    <row r="20" spans="1:24" x14ac:dyDescent="0.25">
      <c r="A20" s="16">
        <v>9</v>
      </c>
      <c r="B20" s="16" t="s">
        <v>13</v>
      </c>
      <c r="C20" s="16" t="s">
        <v>39</v>
      </c>
      <c r="D20" s="16" t="s">
        <v>7</v>
      </c>
      <c r="E20" s="14" t="s">
        <v>2</v>
      </c>
      <c r="F20" s="15">
        <v>20</v>
      </c>
      <c r="G20" s="14">
        <v>432.18</v>
      </c>
      <c r="H20" s="14">
        <v>595.03</v>
      </c>
      <c r="I20" s="14">
        <v>44240</v>
      </c>
      <c r="J20" s="14">
        <f t="shared" si="0"/>
        <v>530880</v>
      </c>
      <c r="K20" s="14">
        <f t="shared" si="1"/>
        <v>48664</v>
      </c>
      <c r="L20" s="14">
        <f t="shared" si="2"/>
        <v>583968</v>
      </c>
      <c r="M20" s="14">
        <f t="shared" si="3"/>
        <v>53530</v>
      </c>
      <c r="N20" s="14">
        <f t="shared" si="9"/>
        <v>321180</v>
      </c>
      <c r="O20" s="14">
        <v>15000</v>
      </c>
      <c r="P20" s="14">
        <v>215000</v>
      </c>
      <c r="Q20" s="14">
        <f t="shared" si="4"/>
        <v>1666028</v>
      </c>
      <c r="R20" s="17">
        <v>4</v>
      </c>
      <c r="S20" s="12">
        <v>403</v>
      </c>
      <c r="T20" s="1">
        <f t="shared" si="5"/>
        <v>752880</v>
      </c>
      <c r="U20" s="5">
        <f t="shared" si="6"/>
        <v>822864</v>
      </c>
      <c r="V20" s="5">
        <f t="shared" si="7"/>
        <v>215000</v>
      </c>
      <c r="W20" s="5">
        <v>7500</v>
      </c>
      <c r="X20" s="5">
        <f t="shared" si="8"/>
        <v>1045364</v>
      </c>
    </row>
    <row r="21" spans="1:24" x14ac:dyDescent="0.25">
      <c r="A21" s="16">
        <v>10</v>
      </c>
      <c r="B21" s="16" t="s">
        <v>5</v>
      </c>
      <c r="C21" s="16" t="s">
        <v>38</v>
      </c>
      <c r="D21" s="16" t="s">
        <v>7</v>
      </c>
      <c r="E21" s="14" t="s">
        <v>26</v>
      </c>
      <c r="F21" s="15">
        <v>15</v>
      </c>
      <c r="G21" s="14">
        <v>485.64</v>
      </c>
      <c r="H21" s="14">
        <v>671.67</v>
      </c>
      <c r="I21" s="14">
        <v>49891</v>
      </c>
      <c r="J21" s="14">
        <f t="shared" si="0"/>
        <v>598692</v>
      </c>
      <c r="K21" s="14">
        <f t="shared" si="1"/>
        <v>54880</v>
      </c>
      <c r="L21" s="14">
        <f t="shared" si="2"/>
        <v>658560</v>
      </c>
      <c r="M21" s="14">
        <f t="shared" si="3"/>
        <v>60368</v>
      </c>
      <c r="N21" s="14">
        <f t="shared" si="9"/>
        <v>362208</v>
      </c>
      <c r="O21" s="14">
        <v>15000</v>
      </c>
      <c r="P21" s="14">
        <v>215000</v>
      </c>
      <c r="Q21" s="14">
        <f t="shared" si="4"/>
        <v>1849460</v>
      </c>
      <c r="R21" s="17">
        <v>8</v>
      </c>
      <c r="S21" s="12">
        <v>803</v>
      </c>
      <c r="T21" s="1">
        <f t="shared" si="5"/>
        <v>820692</v>
      </c>
      <c r="U21" s="5">
        <f t="shared" si="6"/>
        <v>927972</v>
      </c>
      <c r="V21" s="5">
        <f t="shared" si="7"/>
        <v>215000</v>
      </c>
      <c r="W21" s="5">
        <v>7500</v>
      </c>
      <c r="X21" s="5">
        <f t="shared" si="8"/>
        <v>1150472</v>
      </c>
    </row>
    <row r="22" spans="1:24" x14ac:dyDescent="0.25">
      <c r="A22" s="16">
        <v>11</v>
      </c>
      <c r="B22" s="16" t="s">
        <v>13</v>
      </c>
      <c r="C22" s="16" t="s">
        <v>37</v>
      </c>
      <c r="D22" s="16" t="s">
        <v>7</v>
      </c>
      <c r="E22" s="14" t="s">
        <v>6</v>
      </c>
      <c r="F22" s="15">
        <v>9</v>
      </c>
      <c r="G22" s="14">
        <v>436.66</v>
      </c>
      <c r="H22" s="14">
        <v>647.34</v>
      </c>
      <c r="I22" s="14">
        <v>38767</v>
      </c>
      <c r="J22" s="14">
        <f t="shared" si="0"/>
        <v>465204</v>
      </c>
      <c r="K22" s="14">
        <f t="shared" si="1"/>
        <v>42644</v>
      </c>
      <c r="L22" s="14">
        <f t="shared" si="2"/>
        <v>511728</v>
      </c>
      <c r="M22" s="14">
        <f t="shared" si="3"/>
        <v>46908</v>
      </c>
      <c r="N22" s="14">
        <f t="shared" si="9"/>
        <v>281448</v>
      </c>
      <c r="O22" s="14">
        <v>15000</v>
      </c>
      <c r="P22" s="14">
        <v>215000</v>
      </c>
      <c r="Q22" s="14">
        <f t="shared" si="4"/>
        <v>1488380</v>
      </c>
      <c r="R22" s="17">
        <v>13</v>
      </c>
      <c r="S22" s="12">
        <v>1302</v>
      </c>
      <c r="T22" s="1">
        <f t="shared" si="5"/>
        <v>687204</v>
      </c>
      <c r="U22" s="5">
        <f t="shared" si="6"/>
        <v>721068</v>
      </c>
      <c r="V22" s="5">
        <f t="shared" si="7"/>
        <v>215000</v>
      </c>
      <c r="W22" s="5">
        <v>7500</v>
      </c>
      <c r="X22" s="5">
        <f t="shared" si="8"/>
        <v>943568</v>
      </c>
    </row>
    <row r="23" spans="1:24" x14ac:dyDescent="0.25">
      <c r="A23" s="16">
        <v>12</v>
      </c>
      <c r="B23" s="16" t="s">
        <v>5</v>
      </c>
      <c r="C23" s="16" t="s">
        <v>36</v>
      </c>
      <c r="D23" s="16" t="s">
        <v>7</v>
      </c>
      <c r="E23" s="14" t="s">
        <v>26</v>
      </c>
      <c r="F23" s="15">
        <v>18</v>
      </c>
      <c r="G23" s="14">
        <v>269.10000000000002</v>
      </c>
      <c r="H23" s="14">
        <v>438.09</v>
      </c>
      <c r="I23" s="14">
        <v>27642</v>
      </c>
      <c r="J23" s="14">
        <f t="shared" si="0"/>
        <v>331704</v>
      </c>
      <c r="K23" s="14">
        <f t="shared" si="1"/>
        <v>30406</v>
      </c>
      <c r="L23" s="14">
        <f t="shared" si="2"/>
        <v>364872</v>
      </c>
      <c r="M23" s="14">
        <f t="shared" si="3"/>
        <v>33447</v>
      </c>
      <c r="N23" s="14">
        <f t="shared" si="9"/>
        <v>200682</v>
      </c>
      <c r="O23" s="14">
        <v>15000</v>
      </c>
      <c r="P23" s="14">
        <v>215000</v>
      </c>
      <c r="Q23" s="14">
        <f t="shared" si="4"/>
        <v>1127258</v>
      </c>
      <c r="R23" s="17">
        <v>9</v>
      </c>
      <c r="S23" s="12">
        <v>901</v>
      </c>
      <c r="T23" s="1">
        <f t="shared" si="5"/>
        <v>553704</v>
      </c>
      <c r="U23" s="5">
        <f t="shared" si="6"/>
        <v>514140</v>
      </c>
      <c r="V23" s="5">
        <f t="shared" si="7"/>
        <v>215000</v>
      </c>
      <c r="W23" s="5">
        <v>7500</v>
      </c>
      <c r="X23" s="5">
        <f t="shared" si="8"/>
        <v>736640</v>
      </c>
    </row>
    <row r="24" spans="1:24" x14ac:dyDescent="0.25">
      <c r="A24" s="16">
        <v>13</v>
      </c>
      <c r="B24" s="16" t="s">
        <v>13</v>
      </c>
      <c r="C24" s="16" t="s">
        <v>35</v>
      </c>
      <c r="D24" s="16" t="s">
        <v>7</v>
      </c>
      <c r="E24" s="14" t="s">
        <v>26</v>
      </c>
      <c r="F24" s="15">
        <v>15</v>
      </c>
      <c r="G24" s="14">
        <v>388.23</v>
      </c>
      <c r="H24" s="14">
        <v>549.71</v>
      </c>
      <c r="I24" s="14">
        <v>38395</v>
      </c>
      <c r="J24" s="14">
        <f t="shared" si="0"/>
        <v>460740</v>
      </c>
      <c r="K24" s="14">
        <f t="shared" si="1"/>
        <v>42235</v>
      </c>
      <c r="L24" s="14">
        <f t="shared" si="2"/>
        <v>506820</v>
      </c>
      <c r="M24" s="14">
        <f t="shared" si="3"/>
        <v>46459</v>
      </c>
      <c r="N24" s="14">
        <f t="shared" si="9"/>
        <v>278754</v>
      </c>
      <c r="O24" s="14">
        <v>15000</v>
      </c>
      <c r="P24" s="14">
        <v>215000</v>
      </c>
      <c r="Q24" s="14">
        <f t="shared" si="4"/>
        <v>1476314</v>
      </c>
      <c r="R24" s="17">
        <v>8</v>
      </c>
      <c r="S24" s="12">
        <v>802</v>
      </c>
      <c r="T24" s="1">
        <f t="shared" si="5"/>
        <v>682740</v>
      </c>
      <c r="U24" s="5">
        <f t="shared" si="6"/>
        <v>714150</v>
      </c>
      <c r="V24" s="5">
        <f t="shared" si="7"/>
        <v>215000</v>
      </c>
      <c r="W24" s="5">
        <v>7500</v>
      </c>
      <c r="X24" s="5">
        <f t="shared" si="8"/>
        <v>936650</v>
      </c>
    </row>
    <row r="25" spans="1:24" x14ac:dyDescent="0.25">
      <c r="A25" s="16">
        <v>14</v>
      </c>
      <c r="B25" s="16" t="s">
        <v>13</v>
      </c>
      <c r="C25" s="16" t="s">
        <v>34</v>
      </c>
      <c r="D25" s="16" t="s">
        <v>7</v>
      </c>
      <c r="E25" s="14" t="s">
        <v>26</v>
      </c>
      <c r="F25" s="15">
        <v>13</v>
      </c>
      <c r="G25" s="14">
        <v>414.06</v>
      </c>
      <c r="H25" s="14">
        <v>582.44000000000005</v>
      </c>
      <c r="I25" s="14">
        <v>38799</v>
      </c>
      <c r="J25" s="14">
        <f t="shared" si="0"/>
        <v>465588</v>
      </c>
      <c r="K25" s="14">
        <f t="shared" si="1"/>
        <v>42679</v>
      </c>
      <c r="L25" s="14">
        <f t="shared" si="2"/>
        <v>512148</v>
      </c>
      <c r="M25" s="14">
        <f t="shared" si="3"/>
        <v>46947</v>
      </c>
      <c r="N25" s="14">
        <f t="shared" si="9"/>
        <v>281682</v>
      </c>
      <c r="O25" s="14">
        <v>15000</v>
      </c>
      <c r="P25" s="14">
        <v>215000</v>
      </c>
      <c r="Q25" s="14">
        <f t="shared" si="4"/>
        <v>1489418</v>
      </c>
      <c r="R25" s="17">
        <v>10</v>
      </c>
      <c r="S25" s="12">
        <v>1002</v>
      </c>
      <c r="T25" s="1">
        <f t="shared" si="5"/>
        <v>687588</v>
      </c>
      <c r="U25" s="5">
        <f t="shared" si="6"/>
        <v>721662</v>
      </c>
      <c r="V25" s="5">
        <f t="shared" si="7"/>
        <v>215000</v>
      </c>
      <c r="W25" s="5">
        <v>7500</v>
      </c>
      <c r="X25" s="5">
        <f t="shared" si="8"/>
        <v>944162</v>
      </c>
    </row>
    <row r="26" spans="1:24" x14ac:dyDescent="0.25">
      <c r="A26" s="16">
        <v>15</v>
      </c>
      <c r="B26" s="16" t="s">
        <v>13</v>
      </c>
      <c r="C26" s="16" t="s">
        <v>33</v>
      </c>
      <c r="D26" s="16" t="s">
        <v>7</v>
      </c>
      <c r="E26" s="14" t="s">
        <v>2</v>
      </c>
      <c r="F26" s="15">
        <v>17</v>
      </c>
      <c r="G26" s="14">
        <v>333.96</v>
      </c>
      <c r="H26" s="14">
        <v>487.5</v>
      </c>
      <c r="I26" s="14">
        <v>34181</v>
      </c>
      <c r="J26" s="14">
        <f t="shared" si="0"/>
        <v>410172</v>
      </c>
      <c r="K26" s="14">
        <f t="shared" si="1"/>
        <v>37599</v>
      </c>
      <c r="L26" s="14">
        <f t="shared" si="2"/>
        <v>451188</v>
      </c>
      <c r="M26" s="14">
        <f t="shared" si="3"/>
        <v>41359</v>
      </c>
      <c r="N26" s="14">
        <f t="shared" si="9"/>
        <v>248154</v>
      </c>
      <c r="O26" s="14">
        <v>15000</v>
      </c>
      <c r="P26" s="14">
        <v>215000</v>
      </c>
      <c r="Q26" s="14">
        <f t="shared" si="4"/>
        <v>1339514</v>
      </c>
      <c r="R26" s="17">
        <v>13</v>
      </c>
      <c r="S26" s="12">
        <v>1301</v>
      </c>
      <c r="T26" s="1">
        <f t="shared" si="5"/>
        <v>632172</v>
      </c>
      <c r="U26" s="5">
        <f t="shared" si="6"/>
        <v>635766</v>
      </c>
      <c r="V26" s="5">
        <f t="shared" si="7"/>
        <v>215000</v>
      </c>
      <c r="W26" s="5">
        <v>7500</v>
      </c>
      <c r="X26" s="5">
        <f t="shared" si="8"/>
        <v>858266</v>
      </c>
    </row>
    <row r="27" spans="1:24" x14ac:dyDescent="0.25">
      <c r="A27" s="16">
        <v>16</v>
      </c>
      <c r="B27" s="16" t="s">
        <v>13</v>
      </c>
      <c r="C27" s="16" t="s">
        <v>32</v>
      </c>
      <c r="D27" s="16" t="s">
        <v>7</v>
      </c>
      <c r="E27" s="14" t="s">
        <v>26</v>
      </c>
      <c r="F27" s="15">
        <v>11</v>
      </c>
      <c r="G27" s="14">
        <v>333.06</v>
      </c>
      <c r="H27" s="14">
        <v>482.44</v>
      </c>
      <c r="I27" s="14">
        <v>32937</v>
      </c>
      <c r="J27" s="14">
        <f t="shared" si="0"/>
        <v>395244</v>
      </c>
      <c r="K27" s="14">
        <f t="shared" si="1"/>
        <v>36231</v>
      </c>
      <c r="L27" s="14">
        <f t="shared" si="2"/>
        <v>434772</v>
      </c>
      <c r="M27" s="14">
        <f t="shared" si="3"/>
        <v>39854</v>
      </c>
      <c r="N27" s="14">
        <f t="shared" si="9"/>
        <v>239124</v>
      </c>
      <c r="O27" s="14">
        <v>15000</v>
      </c>
      <c r="P27" s="14">
        <v>215000</v>
      </c>
      <c r="Q27" s="14">
        <f t="shared" si="4"/>
        <v>1299140</v>
      </c>
      <c r="R27" s="17">
        <v>11</v>
      </c>
      <c r="S27" s="12">
        <v>1101</v>
      </c>
      <c r="T27" s="1">
        <f t="shared" si="5"/>
        <v>617244</v>
      </c>
      <c r="U27" s="5">
        <f t="shared" si="6"/>
        <v>612630</v>
      </c>
      <c r="V27" s="5">
        <f t="shared" si="7"/>
        <v>215000</v>
      </c>
      <c r="W27" s="5">
        <v>7500</v>
      </c>
      <c r="X27" s="5">
        <f t="shared" si="8"/>
        <v>835130</v>
      </c>
    </row>
    <row r="28" spans="1:24" x14ac:dyDescent="0.25">
      <c r="A28" s="16">
        <v>17</v>
      </c>
      <c r="B28" s="16" t="s">
        <v>13</v>
      </c>
      <c r="C28" s="16" t="s">
        <v>31</v>
      </c>
      <c r="D28" s="16" t="s">
        <v>7</v>
      </c>
      <c r="E28" s="14" t="s">
        <v>2</v>
      </c>
      <c r="F28" s="15">
        <v>16</v>
      </c>
      <c r="G28" s="14">
        <v>319.07</v>
      </c>
      <c r="H28" s="14">
        <v>449.71</v>
      </c>
      <c r="I28" s="14">
        <v>32663</v>
      </c>
      <c r="J28" s="14">
        <f t="shared" si="0"/>
        <v>391956</v>
      </c>
      <c r="K28" s="14">
        <f t="shared" si="1"/>
        <v>35929</v>
      </c>
      <c r="L28" s="14">
        <f t="shared" si="2"/>
        <v>431148</v>
      </c>
      <c r="M28" s="14">
        <f t="shared" si="3"/>
        <v>39522</v>
      </c>
      <c r="N28" s="14">
        <f t="shared" si="9"/>
        <v>237132</v>
      </c>
      <c r="O28" s="14">
        <v>15000</v>
      </c>
      <c r="P28" s="14">
        <v>215000</v>
      </c>
      <c r="Q28" s="14">
        <f t="shared" si="4"/>
        <v>1290236</v>
      </c>
      <c r="R28" s="17">
        <v>10</v>
      </c>
      <c r="S28" s="12">
        <v>1001</v>
      </c>
      <c r="T28" s="1">
        <f t="shared" si="5"/>
        <v>613956</v>
      </c>
      <c r="U28" s="5">
        <f t="shared" si="6"/>
        <v>607530</v>
      </c>
      <c r="V28" s="5">
        <f t="shared" si="7"/>
        <v>215000</v>
      </c>
      <c r="W28" s="5">
        <v>7500</v>
      </c>
      <c r="X28" s="5">
        <f t="shared" si="8"/>
        <v>830030</v>
      </c>
    </row>
    <row r="29" spans="1:24" x14ac:dyDescent="0.25">
      <c r="A29" s="16">
        <v>18</v>
      </c>
      <c r="B29" s="16" t="s">
        <v>13</v>
      </c>
      <c r="C29" s="16" t="s">
        <v>30</v>
      </c>
      <c r="D29" s="16" t="s">
        <v>7</v>
      </c>
      <c r="E29" s="14" t="s">
        <v>2</v>
      </c>
      <c r="F29" s="15">
        <v>18</v>
      </c>
      <c r="G29" s="14">
        <v>380.78</v>
      </c>
      <c r="H29" s="14">
        <v>549.71</v>
      </c>
      <c r="I29" s="14">
        <v>38976</v>
      </c>
      <c r="J29" s="14">
        <f t="shared" si="0"/>
        <v>467712</v>
      </c>
      <c r="K29" s="14">
        <f t="shared" si="1"/>
        <v>42874</v>
      </c>
      <c r="L29" s="14">
        <f t="shared" si="2"/>
        <v>514488</v>
      </c>
      <c r="M29" s="14">
        <f t="shared" si="3"/>
        <v>47161</v>
      </c>
      <c r="N29" s="14">
        <f t="shared" si="9"/>
        <v>282966</v>
      </c>
      <c r="O29" s="14">
        <v>15000</v>
      </c>
      <c r="P29" s="14">
        <v>215000</v>
      </c>
      <c r="Q29" s="14">
        <f t="shared" si="4"/>
        <v>1495166</v>
      </c>
      <c r="R29" s="17">
        <v>7</v>
      </c>
      <c r="S29" s="12">
        <v>702</v>
      </c>
      <c r="T29" s="1">
        <f t="shared" si="5"/>
        <v>689712</v>
      </c>
      <c r="U29" s="5">
        <f t="shared" si="6"/>
        <v>724956</v>
      </c>
      <c r="V29" s="5">
        <f t="shared" si="7"/>
        <v>215000</v>
      </c>
      <c r="W29" s="5">
        <v>7500</v>
      </c>
      <c r="X29" s="5">
        <f t="shared" si="8"/>
        <v>947456</v>
      </c>
    </row>
    <row r="30" spans="1:24" x14ac:dyDescent="0.25">
      <c r="A30" s="16">
        <v>19</v>
      </c>
      <c r="B30" s="16" t="s">
        <v>13</v>
      </c>
      <c r="C30" s="16" t="s">
        <v>29</v>
      </c>
      <c r="D30" s="16" t="s">
        <v>7</v>
      </c>
      <c r="E30" s="14" t="s">
        <v>26</v>
      </c>
      <c r="F30" s="15">
        <v>14</v>
      </c>
      <c r="G30" s="14">
        <v>435.68</v>
      </c>
      <c r="H30" s="14">
        <v>642.28</v>
      </c>
      <c r="I30" s="14">
        <v>38072</v>
      </c>
      <c r="J30" s="14">
        <f t="shared" si="0"/>
        <v>456864</v>
      </c>
      <c r="K30" s="14">
        <f t="shared" si="1"/>
        <v>41879</v>
      </c>
      <c r="L30" s="14">
        <f t="shared" si="2"/>
        <v>502548</v>
      </c>
      <c r="M30" s="14">
        <f t="shared" si="3"/>
        <v>46067</v>
      </c>
      <c r="N30" s="14">
        <f t="shared" si="9"/>
        <v>276402</v>
      </c>
      <c r="O30" s="14">
        <v>15000</v>
      </c>
      <c r="P30" s="14">
        <v>215000</v>
      </c>
      <c r="Q30" s="14">
        <f t="shared" si="4"/>
        <v>1465814</v>
      </c>
      <c r="R30" s="17">
        <v>12</v>
      </c>
      <c r="S30" s="12">
        <v>1202</v>
      </c>
      <c r="T30" s="1">
        <f t="shared" si="5"/>
        <v>678864</v>
      </c>
      <c r="U30" s="5">
        <f t="shared" si="6"/>
        <v>708138</v>
      </c>
      <c r="V30" s="5">
        <f t="shared" si="7"/>
        <v>215000</v>
      </c>
      <c r="W30" s="5">
        <v>7500</v>
      </c>
      <c r="X30" s="5">
        <f t="shared" si="8"/>
        <v>930638</v>
      </c>
    </row>
    <row r="31" spans="1:24" x14ac:dyDescent="0.25">
      <c r="A31" s="16">
        <v>20</v>
      </c>
      <c r="B31" s="16" t="s">
        <v>5</v>
      </c>
      <c r="C31" s="16" t="s">
        <v>28</v>
      </c>
      <c r="D31" s="16" t="s">
        <v>7</v>
      </c>
      <c r="E31" s="14" t="s">
        <v>9</v>
      </c>
      <c r="F31" s="15">
        <v>2</v>
      </c>
      <c r="G31" s="14">
        <v>351</v>
      </c>
      <c r="H31" s="14">
        <v>496.43</v>
      </c>
      <c r="I31" s="14">
        <v>40446</v>
      </c>
      <c r="J31" s="14">
        <f t="shared" si="0"/>
        <v>485352</v>
      </c>
      <c r="K31" s="14">
        <f t="shared" si="1"/>
        <v>44491</v>
      </c>
      <c r="L31" s="14">
        <f t="shared" si="2"/>
        <v>533892</v>
      </c>
      <c r="M31" s="14">
        <f t="shared" si="3"/>
        <v>48940</v>
      </c>
      <c r="N31" s="14">
        <f t="shared" si="9"/>
        <v>293640</v>
      </c>
      <c r="O31" s="14">
        <v>15000</v>
      </c>
      <c r="P31" s="14">
        <v>215000</v>
      </c>
      <c r="Q31" s="14">
        <f t="shared" si="4"/>
        <v>1542884</v>
      </c>
      <c r="R31" s="17">
        <v>5</v>
      </c>
      <c r="S31" s="12">
        <v>502</v>
      </c>
      <c r="T31" s="1">
        <f t="shared" si="5"/>
        <v>707352</v>
      </c>
      <c r="U31" s="5">
        <f t="shared" si="6"/>
        <v>752298</v>
      </c>
      <c r="V31" s="5">
        <f t="shared" si="7"/>
        <v>215000</v>
      </c>
      <c r="W31" s="5">
        <v>7500</v>
      </c>
      <c r="X31" s="5">
        <f t="shared" si="8"/>
        <v>974798</v>
      </c>
    </row>
    <row r="32" spans="1:24" x14ac:dyDescent="0.25">
      <c r="A32" s="16">
        <v>21</v>
      </c>
      <c r="B32" s="16" t="s">
        <v>13</v>
      </c>
      <c r="C32" s="16" t="s">
        <v>27</v>
      </c>
      <c r="D32" s="16" t="s">
        <v>7</v>
      </c>
      <c r="E32" s="14" t="s">
        <v>26</v>
      </c>
      <c r="F32" s="15">
        <v>12</v>
      </c>
      <c r="G32" s="14">
        <v>343.83</v>
      </c>
      <c r="H32" s="14">
        <v>489.11</v>
      </c>
      <c r="I32" s="14">
        <v>34003</v>
      </c>
      <c r="J32" s="14">
        <f t="shared" si="0"/>
        <v>408036</v>
      </c>
      <c r="K32" s="14">
        <f t="shared" si="1"/>
        <v>37403</v>
      </c>
      <c r="L32" s="14">
        <f t="shared" si="2"/>
        <v>448836</v>
      </c>
      <c r="M32" s="14">
        <f t="shared" si="3"/>
        <v>41143</v>
      </c>
      <c r="N32" s="14">
        <f t="shared" si="9"/>
        <v>246858</v>
      </c>
      <c r="O32" s="14">
        <v>15000</v>
      </c>
      <c r="P32" s="14">
        <v>215000</v>
      </c>
      <c r="Q32" s="14">
        <f t="shared" si="4"/>
        <v>1333730</v>
      </c>
      <c r="R32" s="17">
        <v>3</v>
      </c>
      <c r="S32" s="12">
        <v>302</v>
      </c>
      <c r="T32" s="1">
        <f t="shared" si="5"/>
        <v>630036</v>
      </c>
      <c r="U32" s="5">
        <f t="shared" si="6"/>
        <v>632454</v>
      </c>
      <c r="V32" s="5">
        <f t="shared" si="7"/>
        <v>215000</v>
      </c>
      <c r="W32" s="5">
        <v>7500</v>
      </c>
      <c r="X32" s="5">
        <f t="shared" si="8"/>
        <v>854954</v>
      </c>
    </row>
    <row r="33" spans="1:24" x14ac:dyDescent="0.25">
      <c r="A33" s="16">
        <v>22</v>
      </c>
      <c r="B33" s="16" t="s">
        <v>5</v>
      </c>
      <c r="C33" s="38" t="s">
        <v>11</v>
      </c>
      <c r="D33" s="16" t="s">
        <v>7</v>
      </c>
      <c r="E33" s="14" t="s">
        <v>26</v>
      </c>
      <c r="F33" s="15">
        <v>17</v>
      </c>
      <c r="G33" s="14">
        <v>260.22000000000003</v>
      </c>
      <c r="H33" s="14">
        <v>446.27</v>
      </c>
      <c r="I33" s="14">
        <v>26738</v>
      </c>
      <c r="J33" s="14">
        <f t="shared" si="0"/>
        <v>320856</v>
      </c>
      <c r="K33" s="14">
        <f t="shared" si="1"/>
        <v>29412</v>
      </c>
      <c r="L33" s="14">
        <f t="shared" si="2"/>
        <v>352944</v>
      </c>
      <c r="M33" s="14">
        <f t="shared" si="3"/>
        <v>32353</v>
      </c>
      <c r="N33" s="14">
        <f>M33*12</f>
        <v>388236</v>
      </c>
      <c r="O33" s="14">
        <v>15000</v>
      </c>
      <c r="P33" s="14">
        <v>215000</v>
      </c>
      <c r="Q33" s="14">
        <f t="shared" si="4"/>
        <v>1292036</v>
      </c>
      <c r="R33" s="17">
        <v>21</v>
      </c>
      <c r="S33" s="12">
        <v>2103</v>
      </c>
      <c r="T33" s="1">
        <f t="shared" si="5"/>
        <v>542856</v>
      </c>
      <c r="U33" s="5">
        <f t="shared" si="6"/>
        <v>497328</v>
      </c>
      <c r="V33" s="5">
        <f t="shared" si="7"/>
        <v>215000</v>
      </c>
      <c r="W33" s="5">
        <v>7500</v>
      </c>
      <c r="X33" s="5">
        <f t="shared" si="8"/>
        <v>719828</v>
      </c>
    </row>
    <row r="34" spans="1:24" x14ac:dyDescent="0.25">
      <c r="A34" s="16">
        <v>23</v>
      </c>
      <c r="B34" s="16" t="s">
        <v>13</v>
      </c>
      <c r="C34" s="16" t="s">
        <v>25</v>
      </c>
      <c r="D34" s="16" t="s">
        <v>7</v>
      </c>
      <c r="E34" s="14" t="s">
        <v>6</v>
      </c>
      <c r="F34" s="15">
        <v>7</v>
      </c>
      <c r="G34" s="14">
        <v>347.95</v>
      </c>
      <c r="H34" s="14">
        <v>489.11</v>
      </c>
      <c r="I34" s="14">
        <v>34875</v>
      </c>
      <c r="J34" s="14">
        <f t="shared" si="0"/>
        <v>418500</v>
      </c>
      <c r="K34" s="14">
        <f t="shared" si="1"/>
        <v>38363</v>
      </c>
      <c r="L34" s="14">
        <f t="shared" si="2"/>
        <v>460356</v>
      </c>
      <c r="M34" s="14">
        <f t="shared" si="3"/>
        <v>42199</v>
      </c>
      <c r="N34" s="14">
        <f>M34*6</f>
        <v>253194</v>
      </c>
      <c r="O34" s="14">
        <v>15000</v>
      </c>
      <c r="P34" s="14">
        <v>215000</v>
      </c>
      <c r="Q34" s="14">
        <f t="shared" si="4"/>
        <v>1362050</v>
      </c>
      <c r="R34" s="17">
        <v>4</v>
      </c>
      <c r="S34" s="12">
        <v>402</v>
      </c>
      <c r="T34" s="1">
        <f t="shared" si="5"/>
        <v>640500</v>
      </c>
      <c r="U34" s="5">
        <f t="shared" si="6"/>
        <v>648678</v>
      </c>
      <c r="V34" s="5">
        <f t="shared" si="7"/>
        <v>215000</v>
      </c>
      <c r="W34" s="5">
        <v>7500</v>
      </c>
      <c r="X34" s="5">
        <f t="shared" si="8"/>
        <v>871178</v>
      </c>
    </row>
    <row r="35" spans="1:24" x14ac:dyDescent="0.25">
      <c r="A35" s="16">
        <v>24</v>
      </c>
      <c r="B35" s="16" t="s">
        <v>13</v>
      </c>
      <c r="C35" s="16" t="s">
        <v>24</v>
      </c>
      <c r="D35" s="16" t="s">
        <v>7</v>
      </c>
      <c r="E35" s="14" t="s">
        <v>6</v>
      </c>
      <c r="F35" s="15">
        <v>6</v>
      </c>
      <c r="G35" s="14">
        <v>337.82</v>
      </c>
      <c r="H35" s="14">
        <v>487.5</v>
      </c>
      <c r="I35" s="14">
        <v>33858</v>
      </c>
      <c r="J35" s="14">
        <f t="shared" si="0"/>
        <v>406296</v>
      </c>
      <c r="K35" s="14">
        <f t="shared" si="1"/>
        <v>37244</v>
      </c>
      <c r="L35" s="14">
        <f t="shared" si="2"/>
        <v>446928</v>
      </c>
      <c r="M35" s="14">
        <f t="shared" si="3"/>
        <v>40968</v>
      </c>
      <c r="N35" s="14">
        <f>M35*6</f>
        <v>245808</v>
      </c>
      <c r="O35" s="14">
        <v>15000</v>
      </c>
      <c r="P35" s="14">
        <v>215000</v>
      </c>
      <c r="Q35" s="14">
        <f t="shared" si="4"/>
        <v>1329032</v>
      </c>
      <c r="R35" s="17">
        <v>12</v>
      </c>
      <c r="S35" s="12">
        <v>1201</v>
      </c>
      <c r="T35" s="1">
        <f t="shared" si="5"/>
        <v>628296</v>
      </c>
      <c r="U35" s="5">
        <f t="shared" si="6"/>
        <v>629760</v>
      </c>
      <c r="V35" s="5">
        <f t="shared" si="7"/>
        <v>215000</v>
      </c>
      <c r="W35" s="5">
        <v>7500</v>
      </c>
      <c r="X35" s="5">
        <f t="shared" si="8"/>
        <v>852260</v>
      </c>
    </row>
    <row r="36" spans="1:24" x14ac:dyDescent="0.25">
      <c r="A36" s="16">
        <v>25</v>
      </c>
      <c r="B36" s="16" t="s">
        <v>5</v>
      </c>
      <c r="C36" s="16" t="s">
        <v>23</v>
      </c>
      <c r="D36" s="16" t="s">
        <v>7</v>
      </c>
      <c r="E36" s="14" t="s">
        <v>9</v>
      </c>
      <c r="F36" s="15">
        <v>5</v>
      </c>
      <c r="G36" s="14">
        <v>227.3</v>
      </c>
      <c r="H36" s="14">
        <v>475.55</v>
      </c>
      <c r="I36" s="14">
        <v>26188</v>
      </c>
      <c r="J36" s="14">
        <f t="shared" si="0"/>
        <v>314256</v>
      </c>
      <c r="K36" s="14">
        <f t="shared" si="1"/>
        <v>28807</v>
      </c>
      <c r="L36" s="14">
        <f t="shared" si="2"/>
        <v>345684</v>
      </c>
      <c r="M36" s="14">
        <f t="shared" si="3"/>
        <v>31688</v>
      </c>
      <c r="N36" s="14">
        <f>M36*12</f>
        <v>380256</v>
      </c>
      <c r="O36" s="14">
        <v>15000</v>
      </c>
      <c r="P36" s="14">
        <v>215000</v>
      </c>
      <c r="Q36" s="14">
        <f t="shared" si="4"/>
        <v>1270196</v>
      </c>
      <c r="R36" s="17">
        <v>21</v>
      </c>
      <c r="S36" s="12">
        <v>2104</v>
      </c>
      <c r="T36" s="1">
        <f t="shared" si="5"/>
        <v>536256</v>
      </c>
      <c r="U36" s="5">
        <f t="shared" si="6"/>
        <v>487098</v>
      </c>
      <c r="V36" s="5">
        <f t="shared" si="7"/>
        <v>215000</v>
      </c>
      <c r="W36" s="5">
        <v>7500</v>
      </c>
      <c r="X36" s="5">
        <f t="shared" si="8"/>
        <v>709598</v>
      </c>
    </row>
    <row r="37" spans="1:24" x14ac:dyDescent="0.25">
      <c r="A37" s="16">
        <v>26</v>
      </c>
      <c r="B37" s="16" t="s">
        <v>13</v>
      </c>
      <c r="C37" s="16" t="s">
        <v>22</v>
      </c>
      <c r="D37" s="16" t="s">
        <v>7</v>
      </c>
      <c r="E37" s="14" t="s">
        <v>9</v>
      </c>
      <c r="F37" s="15">
        <v>5</v>
      </c>
      <c r="G37" s="14">
        <v>299.24</v>
      </c>
      <c r="H37" s="14">
        <v>438.41</v>
      </c>
      <c r="I37" s="14">
        <v>38427</v>
      </c>
      <c r="J37" s="14">
        <f t="shared" si="0"/>
        <v>461124</v>
      </c>
      <c r="K37" s="14">
        <f t="shared" si="1"/>
        <v>42270</v>
      </c>
      <c r="L37" s="14">
        <f t="shared" si="2"/>
        <v>507240</v>
      </c>
      <c r="M37" s="14">
        <f t="shared" si="3"/>
        <v>46497</v>
      </c>
      <c r="N37" s="14">
        <f t="shared" ref="N37:N49" si="10">M37*6</f>
        <v>278982</v>
      </c>
      <c r="O37" s="14">
        <v>15000</v>
      </c>
      <c r="P37" s="14">
        <v>215000</v>
      </c>
      <c r="Q37" s="14">
        <f t="shared" si="4"/>
        <v>1477346</v>
      </c>
      <c r="R37" s="17">
        <v>4</v>
      </c>
      <c r="S37" s="12">
        <v>401</v>
      </c>
      <c r="T37" s="1">
        <f t="shared" si="5"/>
        <v>683124</v>
      </c>
      <c r="U37" s="5">
        <f t="shared" si="6"/>
        <v>714744</v>
      </c>
      <c r="V37" s="5">
        <f t="shared" si="7"/>
        <v>215000</v>
      </c>
      <c r="W37" s="5">
        <v>7500</v>
      </c>
      <c r="X37" s="5">
        <f t="shared" si="8"/>
        <v>937244</v>
      </c>
    </row>
    <row r="38" spans="1:24" x14ac:dyDescent="0.25">
      <c r="A38" s="16">
        <v>27</v>
      </c>
      <c r="B38" s="16" t="s">
        <v>13</v>
      </c>
      <c r="C38" s="16" t="s">
        <v>21</v>
      </c>
      <c r="D38" s="16" t="s">
        <v>7</v>
      </c>
      <c r="E38" s="14" t="s">
        <v>6</v>
      </c>
      <c r="F38" s="15">
        <v>8</v>
      </c>
      <c r="G38" s="14">
        <v>382.22</v>
      </c>
      <c r="H38" s="14">
        <v>549.71</v>
      </c>
      <c r="I38" s="14">
        <v>38314</v>
      </c>
      <c r="J38" s="14">
        <f t="shared" si="0"/>
        <v>459768</v>
      </c>
      <c r="K38" s="14">
        <f t="shared" si="1"/>
        <v>42145</v>
      </c>
      <c r="L38" s="14">
        <f t="shared" si="2"/>
        <v>505740</v>
      </c>
      <c r="M38" s="14">
        <f t="shared" si="3"/>
        <v>46360</v>
      </c>
      <c r="N38" s="14">
        <f t="shared" si="10"/>
        <v>278160</v>
      </c>
      <c r="O38" s="14">
        <v>15000</v>
      </c>
      <c r="P38" s="14">
        <v>215000</v>
      </c>
      <c r="Q38" s="14">
        <f t="shared" si="4"/>
        <v>1473668</v>
      </c>
      <c r="R38" s="17">
        <v>6</v>
      </c>
      <c r="S38" s="12">
        <v>602</v>
      </c>
      <c r="T38" s="1">
        <f t="shared" si="5"/>
        <v>681768</v>
      </c>
      <c r="U38" s="5">
        <f t="shared" si="6"/>
        <v>712638</v>
      </c>
      <c r="V38" s="5">
        <f t="shared" si="7"/>
        <v>215000</v>
      </c>
      <c r="W38" s="5">
        <v>7500</v>
      </c>
      <c r="X38" s="5">
        <f t="shared" si="8"/>
        <v>935138</v>
      </c>
    </row>
    <row r="39" spans="1:24" x14ac:dyDescent="0.25">
      <c r="A39" s="16">
        <v>28</v>
      </c>
      <c r="B39" s="16" t="s">
        <v>13</v>
      </c>
      <c r="C39" s="16" t="s">
        <v>20</v>
      </c>
      <c r="D39" s="16" t="s">
        <v>7</v>
      </c>
      <c r="E39" s="14" t="s">
        <v>6</v>
      </c>
      <c r="F39" s="15">
        <v>10</v>
      </c>
      <c r="G39" s="14">
        <v>387.69</v>
      </c>
      <c r="H39" s="14">
        <v>549.71</v>
      </c>
      <c r="I39" s="14">
        <v>38863</v>
      </c>
      <c r="J39" s="14">
        <f t="shared" si="0"/>
        <v>466356</v>
      </c>
      <c r="K39" s="14">
        <f t="shared" si="1"/>
        <v>42749</v>
      </c>
      <c r="L39" s="14">
        <f t="shared" si="2"/>
        <v>512988</v>
      </c>
      <c r="M39" s="14">
        <f t="shared" si="3"/>
        <v>47024</v>
      </c>
      <c r="N39" s="14">
        <f t="shared" si="10"/>
        <v>282144</v>
      </c>
      <c r="O39" s="14">
        <v>15000</v>
      </c>
      <c r="P39" s="14">
        <v>215000</v>
      </c>
      <c r="Q39" s="14">
        <f t="shared" si="4"/>
        <v>1491488</v>
      </c>
      <c r="R39" s="17">
        <v>9</v>
      </c>
      <c r="S39" s="12">
        <v>902</v>
      </c>
      <c r="T39" s="1">
        <f t="shared" si="5"/>
        <v>688356</v>
      </c>
      <c r="U39" s="5">
        <f t="shared" si="6"/>
        <v>722850</v>
      </c>
      <c r="V39" s="5">
        <f t="shared" si="7"/>
        <v>215000</v>
      </c>
      <c r="W39" s="5">
        <v>7500</v>
      </c>
      <c r="X39" s="5">
        <f t="shared" si="8"/>
        <v>945350</v>
      </c>
    </row>
    <row r="40" spans="1:24" x14ac:dyDescent="0.25">
      <c r="A40" s="16">
        <v>29</v>
      </c>
      <c r="B40" s="16" t="s">
        <v>13</v>
      </c>
      <c r="C40" s="16" t="s">
        <v>19</v>
      </c>
      <c r="D40" s="16" t="s">
        <v>7</v>
      </c>
      <c r="E40" s="14" t="s">
        <v>9</v>
      </c>
      <c r="F40" s="15">
        <v>6</v>
      </c>
      <c r="G40" s="14">
        <v>230.85</v>
      </c>
      <c r="H40" s="14">
        <v>438.41</v>
      </c>
      <c r="I40" s="14">
        <v>26544</v>
      </c>
      <c r="J40" s="14">
        <f t="shared" si="0"/>
        <v>318528</v>
      </c>
      <c r="K40" s="14">
        <f t="shared" si="1"/>
        <v>29198</v>
      </c>
      <c r="L40" s="14">
        <f t="shared" si="2"/>
        <v>350376</v>
      </c>
      <c r="M40" s="14">
        <f t="shared" si="3"/>
        <v>32118</v>
      </c>
      <c r="N40" s="14">
        <f t="shared" si="10"/>
        <v>192708</v>
      </c>
      <c r="O40" s="14">
        <v>15000</v>
      </c>
      <c r="P40" s="14">
        <v>215000</v>
      </c>
      <c r="Q40" s="14">
        <f t="shared" si="4"/>
        <v>1091612</v>
      </c>
      <c r="R40" s="17">
        <v>8</v>
      </c>
      <c r="S40" s="12">
        <v>801</v>
      </c>
      <c r="T40" s="1">
        <f t="shared" si="5"/>
        <v>540528</v>
      </c>
      <c r="U40" s="5">
        <f t="shared" si="6"/>
        <v>493716</v>
      </c>
      <c r="V40" s="5">
        <f t="shared" si="7"/>
        <v>215000</v>
      </c>
      <c r="W40" s="5">
        <v>7500</v>
      </c>
      <c r="X40" s="5">
        <f t="shared" si="8"/>
        <v>716216</v>
      </c>
    </row>
    <row r="41" spans="1:24" x14ac:dyDescent="0.25">
      <c r="A41" s="16">
        <v>30</v>
      </c>
      <c r="B41" s="16" t="s">
        <v>13</v>
      </c>
      <c r="C41" s="16" t="s">
        <v>18</v>
      </c>
      <c r="D41" s="16" t="s">
        <v>7</v>
      </c>
      <c r="E41" s="14" t="s">
        <v>9</v>
      </c>
      <c r="F41" s="15">
        <v>1</v>
      </c>
      <c r="G41" s="14">
        <v>298.98</v>
      </c>
      <c r="H41" s="14">
        <v>352.19</v>
      </c>
      <c r="I41" s="14">
        <v>44889</v>
      </c>
      <c r="J41" s="14">
        <f t="shared" si="0"/>
        <v>538668</v>
      </c>
      <c r="K41" s="14">
        <f t="shared" si="1"/>
        <v>49378</v>
      </c>
      <c r="L41" s="14">
        <f t="shared" si="2"/>
        <v>592536</v>
      </c>
      <c r="M41" s="14">
        <f t="shared" si="3"/>
        <v>54316</v>
      </c>
      <c r="N41" s="14">
        <f t="shared" si="10"/>
        <v>325896</v>
      </c>
      <c r="O41" s="14">
        <v>15000</v>
      </c>
      <c r="P41" s="14">
        <v>215000</v>
      </c>
      <c r="Q41" s="14">
        <f t="shared" si="4"/>
        <v>1687100</v>
      </c>
      <c r="R41" s="17" t="s">
        <v>9</v>
      </c>
      <c r="S41" s="12">
        <v>1</v>
      </c>
      <c r="T41" s="1">
        <f t="shared" si="5"/>
        <v>760668</v>
      </c>
      <c r="U41" s="5">
        <f t="shared" si="6"/>
        <v>834936</v>
      </c>
      <c r="V41" s="5">
        <f t="shared" si="7"/>
        <v>215000</v>
      </c>
      <c r="W41" s="5">
        <v>7500</v>
      </c>
      <c r="X41" s="5">
        <f t="shared" si="8"/>
        <v>1057436</v>
      </c>
    </row>
    <row r="42" spans="1:24" x14ac:dyDescent="0.25">
      <c r="A42" s="16">
        <v>31</v>
      </c>
      <c r="B42" s="16" t="s">
        <v>13</v>
      </c>
      <c r="C42" s="16" t="s">
        <v>17</v>
      </c>
      <c r="D42" s="16" t="s">
        <v>7</v>
      </c>
      <c r="E42" s="14" t="s">
        <v>9</v>
      </c>
      <c r="F42" s="15">
        <v>2</v>
      </c>
      <c r="G42" s="14">
        <v>300.77</v>
      </c>
      <c r="H42" s="14">
        <v>338.52</v>
      </c>
      <c r="I42" s="14">
        <v>45152</v>
      </c>
      <c r="J42" s="14">
        <f t="shared" si="0"/>
        <v>541824</v>
      </c>
      <c r="K42" s="14">
        <f t="shared" si="1"/>
        <v>49667</v>
      </c>
      <c r="L42" s="14">
        <f t="shared" si="2"/>
        <v>596004</v>
      </c>
      <c r="M42" s="14">
        <f t="shared" si="3"/>
        <v>54634</v>
      </c>
      <c r="N42" s="14">
        <f t="shared" si="10"/>
        <v>327804</v>
      </c>
      <c r="O42" s="14">
        <v>15000</v>
      </c>
      <c r="P42" s="14">
        <v>215000</v>
      </c>
      <c r="Q42" s="14">
        <f t="shared" si="4"/>
        <v>1695632</v>
      </c>
      <c r="R42" s="17" t="s">
        <v>9</v>
      </c>
      <c r="S42" s="12">
        <v>2</v>
      </c>
      <c r="T42" s="1">
        <f t="shared" si="5"/>
        <v>763824</v>
      </c>
      <c r="U42" s="5">
        <f t="shared" si="6"/>
        <v>839826</v>
      </c>
      <c r="V42" s="5">
        <f t="shared" si="7"/>
        <v>215000</v>
      </c>
      <c r="W42" s="5">
        <v>7500</v>
      </c>
      <c r="X42" s="5">
        <f t="shared" si="8"/>
        <v>1062326</v>
      </c>
    </row>
    <row r="43" spans="1:24" x14ac:dyDescent="0.25">
      <c r="A43" s="16">
        <v>32</v>
      </c>
      <c r="B43" s="16" t="s">
        <v>13</v>
      </c>
      <c r="C43" s="16" t="s">
        <v>16</v>
      </c>
      <c r="D43" s="16" t="s">
        <v>7</v>
      </c>
      <c r="E43" s="14" t="s">
        <v>9</v>
      </c>
      <c r="F43" s="15" t="s">
        <v>15</v>
      </c>
      <c r="G43" s="14">
        <v>17.59</v>
      </c>
      <c r="H43" s="14">
        <v>438.41</v>
      </c>
      <c r="I43" s="14">
        <v>2260</v>
      </c>
      <c r="J43" s="14">
        <f t="shared" si="0"/>
        <v>27120</v>
      </c>
      <c r="K43" s="14">
        <f t="shared" si="1"/>
        <v>2486</v>
      </c>
      <c r="L43" s="14">
        <f t="shared" si="2"/>
        <v>29832</v>
      </c>
      <c r="M43" s="14">
        <f t="shared" si="3"/>
        <v>2735</v>
      </c>
      <c r="N43" s="14">
        <f t="shared" si="10"/>
        <v>16410</v>
      </c>
      <c r="O43" s="14">
        <v>15000</v>
      </c>
      <c r="P43" s="14">
        <v>215000</v>
      </c>
      <c r="Q43" s="14">
        <f t="shared" si="4"/>
        <v>303362</v>
      </c>
      <c r="R43" s="17">
        <v>5</v>
      </c>
      <c r="S43" s="12">
        <v>501</v>
      </c>
      <c r="T43" s="1">
        <f t="shared" si="5"/>
        <v>249120</v>
      </c>
      <c r="U43" s="5">
        <f t="shared" si="6"/>
        <v>42036</v>
      </c>
      <c r="V43" s="5">
        <f t="shared" si="7"/>
        <v>215000</v>
      </c>
      <c r="W43" s="5">
        <v>7500</v>
      </c>
      <c r="X43" s="5">
        <f t="shared" si="8"/>
        <v>264536</v>
      </c>
    </row>
    <row r="44" spans="1:24" x14ac:dyDescent="0.25">
      <c r="A44" s="16">
        <v>33</v>
      </c>
      <c r="B44" s="16" t="s">
        <v>13</v>
      </c>
      <c r="C44" s="16" t="s">
        <v>14</v>
      </c>
      <c r="D44" s="16" t="s">
        <v>7</v>
      </c>
      <c r="E44" s="14" t="s">
        <v>9</v>
      </c>
      <c r="F44" s="15">
        <v>3</v>
      </c>
      <c r="G44" s="14">
        <v>301.49</v>
      </c>
      <c r="H44" s="14">
        <v>393.53</v>
      </c>
      <c r="I44" s="14">
        <v>45265</v>
      </c>
      <c r="J44" s="14">
        <f t="shared" si="0"/>
        <v>543180</v>
      </c>
      <c r="K44" s="14">
        <f t="shared" si="1"/>
        <v>49792</v>
      </c>
      <c r="L44" s="14">
        <f t="shared" si="2"/>
        <v>597504</v>
      </c>
      <c r="M44" s="14">
        <f t="shared" si="3"/>
        <v>54771</v>
      </c>
      <c r="N44" s="14">
        <f t="shared" si="10"/>
        <v>328626</v>
      </c>
      <c r="O44" s="14">
        <v>15000</v>
      </c>
      <c r="P44" s="14">
        <v>215000</v>
      </c>
      <c r="Q44" s="14">
        <f t="shared" si="4"/>
        <v>1699310</v>
      </c>
      <c r="R44" s="17">
        <v>1</v>
      </c>
      <c r="S44" s="12">
        <v>3</v>
      </c>
      <c r="T44" s="1">
        <f t="shared" si="5"/>
        <v>765180</v>
      </c>
      <c r="U44" s="5">
        <f t="shared" si="6"/>
        <v>841932</v>
      </c>
      <c r="V44" s="5">
        <f t="shared" si="7"/>
        <v>215000</v>
      </c>
      <c r="W44" s="5">
        <v>7500</v>
      </c>
      <c r="X44" s="5">
        <f t="shared" si="8"/>
        <v>1064432</v>
      </c>
    </row>
    <row r="45" spans="1:24" x14ac:dyDescent="0.25">
      <c r="A45" s="16">
        <v>34</v>
      </c>
      <c r="B45" s="16" t="s">
        <v>13</v>
      </c>
      <c r="C45" s="16" t="s">
        <v>12</v>
      </c>
      <c r="D45" s="16" t="s">
        <v>7</v>
      </c>
      <c r="E45" s="14" t="s">
        <v>2</v>
      </c>
      <c r="F45" s="15">
        <v>19</v>
      </c>
      <c r="G45" s="14">
        <v>425.18</v>
      </c>
      <c r="H45" s="14">
        <v>632.38</v>
      </c>
      <c r="I45" s="14">
        <v>38524</v>
      </c>
      <c r="J45" s="14">
        <f t="shared" si="0"/>
        <v>462288</v>
      </c>
      <c r="K45" s="14">
        <f t="shared" si="1"/>
        <v>42376</v>
      </c>
      <c r="L45" s="14">
        <f t="shared" si="2"/>
        <v>508512</v>
      </c>
      <c r="M45" s="14">
        <f t="shared" si="3"/>
        <v>46614</v>
      </c>
      <c r="N45" s="14">
        <f t="shared" si="10"/>
        <v>279684</v>
      </c>
      <c r="O45" s="14">
        <v>15000</v>
      </c>
      <c r="P45" s="14">
        <v>215000</v>
      </c>
      <c r="Q45" s="14">
        <f t="shared" si="4"/>
        <v>1480484</v>
      </c>
      <c r="R45" s="17">
        <v>11</v>
      </c>
      <c r="S45" s="12">
        <v>1102</v>
      </c>
      <c r="T45" s="1">
        <f t="shared" si="5"/>
        <v>684288</v>
      </c>
      <c r="U45" s="5">
        <f t="shared" si="6"/>
        <v>716544</v>
      </c>
      <c r="V45" s="5">
        <f t="shared" si="7"/>
        <v>215000</v>
      </c>
      <c r="W45" s="5">
        <v>7500</v>
      </c>
      <c r="X45" s="5">
        <f t="shared" si="8"/>
        <v>939044</v>
      </c>
    </row>
    <row r="46" spans="1:24" x14ac:dyDescent="0.25">
      <c r="A46" s="16">
        <v>35</v>
      </c>
      <c r="B46" s="16" t="s">
        <v>5</v>
      </c>
      <c r="C46" s="16" t="s">
        <v>11</v>
      </c>
      <c r="D46" s="16" t="s">
        <v>7</v>
      </c>
      <c r="E46" s="14" t="s">
        <v>9</v>
      </c>
      <c r="F46" s="15">
        <v>3</v>
      </c>
      <c r="G46" s="14">
        <v>407.78</v>
      </c>
      <c r="H46" s="14">
        <v>663.06</v>
      </c>
      <c r="I46" s="14">
        <v>54816</v>
      </c>
      <c r="J46" s="14">
        <f t="shared" si="0"/>
        <v>657792</v>
      </c>
      <c r="K46" s="14">
        <f t="shared" si="1"/>
        <v>60298</v>
      </c>
      <c r="L46" s="14">
        <f t="shared" si="2"/>
        <v>723576</v>
      </c>
      <c r="M46" s="14">
        <f t="shared" si="3"/>
        <v>66328</v>
      </c>
      <c r="N46" s="14">
        <f t="shared" si="10"/>
        <v>397968</v>
      </c>
      <c r="O46" s="14">
        <v>15000</v>
      </c>
      <c r="P46" s="14">
        <v>215000</v>
      </c>
      <c r="Q46" s="14">
        <f t="shared" si="4"/>
        <v>2009336</v>
      </c>
      <c r="R46" s="17" t="s">
        <v>9</v>
      </c>
      <c r="S46" s="12">
        <v>4</v>
      </c>
      <c r="T46" s="1">
        <f t="shared" si="5"/>
        <v>879792</v>
      </c>
      <c r="U46" s="5">
        <f t="shared" si="6"/>
        <v>1019580</v>
      </c>
      <c r="V46" s="5">
        <f t="shared" si="7"/>
        <v>215000</v>
      </c>
      <c r="W46" s="5">
        <v>7500</v>
      </c>
      <c r="X46" s="5">
        <f t="shared" si="8"/>
        <v>1242080</v>
      </c>
    </row>
    <row r="47" spans="1:24" x14ac:dyDescent="0.25">
      <c r="A47" s="16">
        <v>36</v>
      </c>
      <c r="B47" s="16" t="s">
        <v>5</v>
      </c>
      <c r="C47" s="16" t="s">
        <v>10</v>
      </c>
      <c r="D47" s="16" t="s">
        <v>7</v>
      </c>
      <c r="E47" s="14" t="s">
        <v>9</v>
      </c>
      <c r="F47" s="15">
        <v>1</v>
      </c>
      <c r="G47" s="14">
        <v>416.57</v>
      </c>
      <c r="H47" s="14">
        <v>578.02</v>
      </c>
      <c r="I47" s="14">
        <v>48001</v>
      </c>
      <c r="J47" s="14">
        <f t="shared" si="0"/>
        <v>576012</v>
      </c>
      <c r="K47" s="14">
        <f t="shared" si="1"/>
        <v>52801</v>
      </c>
      <c r="L47" s="14">
        <f t="shared" si="2"/>
        <v>633612</v>
      </c>
      <c r="M47" s="14">
        <f t="shared" si="3"/>
        <v>58081</v>
      </c>
      <c r="N47" s="14">
        <f t="shared" si="10"/>
        <v>348486</v>
      </c>
      <c r="O47" s="14">
        <v>15000</v>
      </c>
      <c r="P47" s="14">
        <v>215000</v>
      </c>
      <c r="Q47" s="14">
        <f t="shared" si="4"/>
        <v>1788110</v>
      </c>
      <c r="R47" s="17">
        <v>3</v>
      </c>
      <c r="S47" s="12">
        <v>303</v>
      </c>
      <c r="T47" s="1">
        <f t="shared" si="5"/>
        <v>798012</v>
      </c>
      <c r="U47" s="5">
        <f t="shared" si="6"/>
        <v>892818</v>
      </c>
      <c r="V47" s="5">
        <f t="shared" si="7"/>
        <v>215000</v>
      </c>
      <c r="W47" s="5">
        <v>7500</v>
      </c>
      <c r="X47" s="5">
        <f t="shared" si="8"/>
        <v>1115318</v>
      </c>
    </row>
    <row r="48" spans="1:24" x14ac:dyDescent="0.25">
      <c r="A48" s="16">
        <v>37</v>
      </c>
      <c r="B48" s="16" t="s">
        <v>5</v>
      </c>
      <c r="C48" s="38" t="s">
        <v>8</v>
      </c>
      <c r="D48" s="16" t="s">
        <v>7</v>
      </c>
      <c r="E48" s="14" t="s">
        <v>6</v>
      </c>
      <c r="F48" s="15">
        <v>7</v>
      </c>
      <c r="G48" s="14">
        <v>408.14</v>
      </c>
      <c r="H48" s="14">
        <v>721.94</v>
      </c>
      <c r="I48" s="14">
        <v>41673</v>
      </c>
      <c r="J48" s="14">
        <f t="shared" si="0"/>
        <v>500076</v>
      </c>
      <c r="K48" s="14">
        <f t="shared" si="1"/>
        <v>45840</v>
      </c>
      <c r="L48" s="14">
        <f t="shared" si="2"/>
        <v>550080</v>
      </c>
      <c r="M48" s="14">
        <f t="shared" si="3"/>
        <v>50424</v>
      </c>
      <c r="N48" s="14">
        <f t="shared" si="10"/>
        <v>302544</v>
      </c>
      <c r="O48" s="14">
        <v>15000</v>
      </c>
      <c r="P48" s="14">
        <v>215000</v>
      </c>
      <c r="Q48" s="14">
        <f t="shared" si="4"/>
        <v>1582700</v>
      </c>
      <c r="R48" s="17">
        <v>15</v>
      </c>
      <c r="S48" s="12">
        <v>1503</v>
      </c>
      <c r="T48" s="1">
        <f t="shared" si="5"/>
        <v>722076</v>
      </c>
      <c r="U48" s="5">
        <f t="shared" si="6"/>
        <v>775116</v>
      </c>
      <c r="V48" s="5">
        <f t="shared" si="7"/>
        <v>215000</v>
      </c>
      <c r="W48" s="5">
        <v>7500</v>
      </c>
      <c r="X48" s="5">
        <f t="shared" si="8"/>
        <v>997616</v>
      </c>
    </row>
    <row r="49" spans="1:24" ht="30" x14ac:dyDescent="0.25">
      <c r="A49" s="16">
        <v>38</v>
      </c>
      <c r="B49" s="16" t="s">
        <v>5</v>
      </c>
      <c r="C49" s="38" t="s">
        <v>4</v>
      </c>
      <c r="D49" s="16" t="s">
        <v>3</v>
      </c>
      <c r="E49" s="14" t="s">
        <v>2</v>
      </c>
      <c r="F49" s="15" t="s">
        <v>1</v>
      </c>
      <c r="G49" s="14">
        <v>2232.64</v>
      </c>
      <c r="H49" s="14">
        <v>3315</v>
      </c>
      <c r="I49" s="14">
        <v>307205</v>
      </c>
      <c r="J49" s="14">
        <f t="shared" si="0"/>
        <v>3686460</v>
      </c>
      <c r="K49" s="14">
        <f t="shared" si="1"/>
        <v>337926</v>
      </c>
      <c r="L49" s="14">
        <f t="shared" si="2"/>
        <v>4055112</v>
      </c>
      <c r="M49" s="14">
        <f t="shared" si="3"/>
        <v>371719</v>
      </c>
      <c r="N49" s="14">
        <f t="shared" si="10"/>
        <v>2230314</v>
      </c>
      <c r="O49" s="14">
        <v>15000</v>
      </c>
      <c r="P49" s="14">
        <v>215000</v>
      </c>
      <c r="Q49" s="14">
        <f t="shared" si="4"/>
        <v>10201886</v>
      </c>
      <c r="R49" s="13" t="s">
        <v>0</v>
      </c>
      <c r="S49" s="12">
        <v>5</v>
      </c>
      <c r="T49" s="1">
        <f t="shared" si="5"/>
        <v>3908460</v>
      </c>
      <c r="U49" s="5">
        <f t="shared" si="6"/>
        <v>5714016</v>
      </c>
      <c r="V49" s="5">
        <f t="shared" si="7"/>
        <v>215000</v>
      </c>
      <c r="W49" s="5">
        <v>7500</v>
      </c>
      <c r="X49" s="5">
        <f t="shared" si="8"/>
        <v>5936516</v>
      </c>
    </row>
    <row r="50" spans="1:24" s="6" customFormat="1" x14ac:dyDescent="0.25">
      <c r="A50" s="11"/>
      <c r="B50" s="11"/>
      <c r="C50" s="11"/>
      <c r="D50" s="11"/>
      <c r="E50" s="8"/>
      <c r="F50" s="10"/>
      <c r="G50" s="8">
        <f>SUM(G12:G49)</f>
        <v>15616.57</v>
      </c>
      <c r="H50" s="8">
        <f>SUM(H12:H49)</f>
        <v>23398.81</v>
      </c>
      <c r="I50" s="8"/>
      <c r="J50" s="8">
        <f>SUM(J12:J49)</f>
        <v>20888472</v>
      </c>
      <c r="K50" s="8"/>
      <c r="L50" s="8">
        <f>SUM(L12:L49)</f>
        <v>22977348</v>
      </c>
      <c r="M50" s="8"/>
      <c r="N50" s="8">
        <f>SUM(N12:N49)</f>
        <v>13223772</v>
      </c>
      <c r="O50" s="8">
        <f>SUM(O12:O49)</f>
        <v>570000</v>
      </c>
      <c r="P50" s="8">
        <f>SUM(P12:P49)</f>
        <v>8170000</v>
      </c>
      <c r="Q50" s="8">
        <f t="shared" si="4"/>
        <v>65829592</v>
      </c>
      <c r="R50" s="9"/>
      <c r="S50" s="8"/>
      <c r="T50" s="7">
        <f>SUM(T12:T49)</f>
        <v>29324472</v>
      </c>
      <c r="U50" s="7">
        <f>SUM(U12:U49)</f>
        <v>32377146</v>
      </c>
      <c r="V50" s="7">
        <f>SUM(V12:V49)</f>
        <v>8170000</v>
      </c>
      <c r="W50" s="5">
        <v>7500</v>
      </c>
      <c r="X50" s="5">
        <f>SUM(X12:X49)</f>
        <v>40832146</v>
      </c>
    </row>
    <row r="51" spans="1:24" x14ac:dyDescent="0.25">
      <c r="N51" s="1">
        <f>N50*2</f>
        <v>26447544</v>
      </c>
      <c r="T51" s="1">
        <f>T50/10^7</f>
        <v>2.9324471999999999</v>
      </c>
      <c r="U51" s="1">
        <f>U50/10^7</f>
        <v>3.2377145999999999</v>
      </c>
      <c r="V51" s="1">
        <f>V50/10^7</f>
        <v>0.81699999999999995</v>
      </c>
      <c r="W51" s="5">
        <v>7500</v>
      </c>
      <c r="X51" s="5">
        <f>X50/10^7</f>
        <v>4.0832145999999998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6"/>
  <sheetViews>
    <sheetView topLeftCell="G1" workbookViewId="0">
      <selection activeCell="N30" sqref="N30"/>
    </sheetView>
  </sheetViews>
  <sheetFormatPr defaultRowHeight="15" x14ac:dyDescent="0.25"/>
  <cols>
    <col min="1" max="1" width="6.85546875" bestFit="1" customWidth="1"/>
    <col min="2" max="2" width="10.42578125" bestFit="1" customWidth="1"/>
    <col min="3" max="3" width="15.85546875" bestFit="1" customWidth="1"/>
    <col min="8" max="8" width="6.85546875" bestFit="1" customWidth="1"/>
    <col min="9" max="10" width="12.28515625" bestFit="1" customWidth="1"/>
    <col min="11" max="11" width="11.85546875" bestFit="1" customWidth="1"/>
    <col min="12" max="12" width="9" bestFit="1" customWidth="1"/>
    <col min="13" max="13" width="15.28515625" bestFit="1" customWidth="1"/>
    <col min="14" max="14" width="14.28515625" style="170" bestFit="1" customWidth="1"/>
    <col min="15" max="15" width="15.85546875" style="74" bestFit="1" customWidth="1"/>
    <col min="16" max="16" width="7.5703125" bestFit="1" customWidth="1"/>
    <col min="17" max="17" width="10.5703125" style="74" bestFit="1" customWidth="1"/>
    <col min="20" max="20" width="7.42578125" customWidth="1"/>
    <col min="21" max="21" width="31.7109375" customWidth="1"/>
    <col min="22" max="22" width="21.85546875" customWidth="1"/>
  </cols>
  <sheetData>
    <row r="1" spans="1:22" ht="45.75" thickBot="1" x14ac:dyDescent="0.3">
      <c r="A1" t="s">
        <v>67</v>
      </c>
      <c r="B1" t="s">
        <v>99</v>
      </c>
      <c r="C1" t="s">
        <v>289</v>
      </c>
      <c r="H1" s="90" t="s">
        <v>67</v>
      </c>
      <c r="I1" s="90" t="s">
        <v>447</v>
      </c>
      <c r="J1" s="90" t="s">
        <v>477</v>
      </c>
      <c r="K1" s="90" t="s">
        <v>478</v>
      </c>
      <c r="L1" s="90" t="s">
        <v>479</v>
      </c>
      <c r="M1" s="90" t="s">
        <v>448</v>
      </c>
      <c r="N1" s="168" t="s">
        <v>449</v>
      </c>
      <c r="O1" s="187" t="s">
        <v>450</v>
      </c>
    </row>
    <row r="2" spans="1:22" ht="30.75" thickBot="1" x14ac:dyDescent="0.3">
      <c r="B2" s="39" t="s">
        <v>108</v>
      </c>
      <c r="C2" s="39">
        <f>' construction material'!E1435</f>
        <v>184784171.31000006</v>
      </c>
      <c r="H2" s="91">
        <v>1</v>
      </c>
      <c r="I2" s="92" t="s">
        <v>892</v>
      </c>
      <c r="J2" s="259"/>
      <c r="K2" s="260"/>
      <c r="L2" s="260"/>
      <c r="M2" s="261"/>
      <c r="N2" s="169">
        <v>1</v>
      </c>
      <c r="O2" s="76"/>
      <c r="T2" s="201" t="s">
        <v>1071</v>
      </c>
      <c r="U2" s="200" t="s">
        <v>99</v>
      </c>
      <c r="V2" s="199" t="s">
        <v>1072</v>
      </c>
    </row>
    <row r="3" spans="1:22" ht="30" x14ac:dyDescent="0.25">
      <c r="B3" t="s">
        <v>381</v>
      </c>
      <c r="C3" s="39">
        <f>RMC!F351</f>
        <v>17478260.810000002</v>
      </c>
      <c r="H3" s="91">
        <v>2</v>
      </c>
      <c r="I3" s="92" t="s">
        <v>451</v>
      </c>
      <c r="J3" s="248">
        <f>120.92+3170.10564</f>
        <v>3291.0256400000003</v>
      </c>
      <c r="K3" s="249">
        <f>J3</f>
        <v>3291.0256400000003</v>
      </c>
      <c r="L3" s="14">
        <v>3000</v>
      </c>
      <c r="M3" s="14">
        <f>ROUND(J3*L3,0)</f>
        <v>9873077</v>
      </c>
      <c r="N3" s="169">
        <v>1</v>
      </c>
      <c r="O3" s="76">
        <f>M3*N3</f>
        <v>9873077</v>
      </c>
      <c r="P3" s="37">
        <v>294.51</v>
      </c>
      <c r="Q3" s="74">
        <f>(P3*10.764)</f>
        <v>3170.1056399999998</v>
      </c>
      <c r="T3" s="198">
        <v>1</v>
      </c>
      <c r="U3" s="196" t="s">
        <v>1073</v>
      </c>
      <c r="V3" s="202">
        <v>5</v>
      </c>
    </row>
    <row r="4" spans="1:22" x14ac:dyDescent="0.25">
      <c r="C4" s="39">
        <f>ROUND(SUM(C2:C3),0)</f>
        <v>202262432</v>
      </c>
      <c r="H4" s="91">
        <v>3</v>
      </c>
      <c r="I4" s="92" t="s">
        <v>452</v>
      </c>
      <c r="J4" s="248">
        <f>120.92+3439.52856</f>
        <v>3560.4485600000003</v>
      </c>
      <c r="K4" s="249">
        <f t="shared" ref="K4:K27" si="0">J4</f>
        <v>3560.4485600000003</v>
      </c>
      <c r="L4" s="14">
        <v>3000</v>
      </c>
      <c r="M4" s="14">
        <f t="shared" ref="M4:M27" si="1">ROUND(J4*L4,0)</f>
        <v>10681346</v>
      </c>
      <c r="N4" s="169">
        <v>1</v>
      </c>
      <c r="O4" s="76">
        <f t="shared" ref="O4:O23" si="2">M4*N4</f>
        <v>10681346</v>
      </c>
      <c r="P4" s="37">
        <v>319.53999999999996</v>
      </c>
      <c r="Q4" s="74">
        <f t="shared" ref="Q4:Q30" si="3">(P4*10.764)</f>
        <v>3439.5285599999993</v>
      </c>
      <c r="T4" s="198">
        <v>2</v>
      </c>
      <c r="U4" s="196" t="s">
        <v>1074</v>
      </c>
      <c r="V4" s="202">
        <v>5</v>
      </c>
    </row>
    <row r="5" spans="1:22" x14ac:dyDescent="0.25">
      <c r="H5" s="91">
        <v>4</v>
      </c>
      <c r="I5" s="92" t="s">
        <v>453</v>
      </c>
      <c r="J5" s="248">
        <f>120.92+3439.52856</f>
        <v>3560.4485600000003</v>
      </c>
      <c r="K5" s="249">
        <f t="shared" si="0"/>
        <v>3560.4485600000003</v>
      </c>
      <c r="L5" s="14">
        <v>3000</v>
      </c>
      <c r="M5" s="14">
        <f t="shared" si="1"/>
        <v>10681346</v>
      </c>
      <c r="N5" s="169">
        <v>1</v>
      </c>
      <c r="O5" s="76">
        <f t="shared" si="2"/>
        <v>10681346</v>
      </c>
      <c r="P5" s="37">
        <v>319.53999999999996</v>
      </c>
      <c r="Q5" s="74">
        <f t="shared" si="3"/>
        <v>3439.5285599999993</v>
      </c>
      <c r="T5" s="198">
        <v>3</v>
      </c>
      <c r="U5" s="196" t="s">
        <v>1075</v>
      </c>
      <c r="V5" s="202">
        <v>40</v>
      </c>
    </row>
    <row r="6" spans="1:22" x14ac:dyDescent="0.25">
      <c r="H6" s="91">
        <v>5</v>
      </c>
      <c r="I6" s="92" t="s">
        <v>454</v>
      </c>
      <c r="J6" s="248">
        <f>120.92+2819.6298</f>
        <v>2940.5498000000002</v>
      </c>
      <c r="K6" s="249">
        <f t="shared" si="0"/>
        <v>2940.5498000000002</v>
      </c>
      <c r="L6" s="14">
        <v>3000</v>
      </c>
      <c r="M6" s="14">
        <f t="shared" si="1"/>
        <v>8821649</v>
      </c>
      <c r="N6" s="169">
        <v>0.93</v>
      </c>
      <c r="O6" s="76">
        <f>M6*N6</f>
        <v>8204133.5700000003</v>
      </c>
      <c r="P6" s="37">
        <v>261.95</v>
      </c>
      <c r="Q6" s="74">
        <f t="shared" si="3"/>
        <v>2819.6297999999997</v>
      </c>
      <c r="T6" s="198">
        <v>4</v>
      </c>
      <c r="U6" s="196" t="s">
        <v>1076</v>
      </c>
      <c r="V6" s="202">
        <v>7</v>
      </c>
    </row>
    <row r="7" spans="1:22" x14ac:dyDescent="0.25">
      <c r="H7" s="91">
        <v>6</v>
      </c>
      <c r="I7" s="92" t="s">
        <v>455</v>
      </c>
      <c r="J7" s="248">
        <f>120.92+2844.387</f>
        <v>2965.3070000000002</v>
      </c>
      <c r="K7" s="249">
        <f t="shared" si="0"/>
        <v>2965.3070000000002</v>
      </c>
      <c r="L7" s="14">
        <v>3000</v>
      </c>
      <c r="M7" s="14">
        <f t="shared" si="1"/>
        <v>8895921</v>
      </c>
      <c r="N7" s="169">
        <v>0.93</v>
      </c>
      <c r="O7" s="76">
        <f t="shared" si="2"/>
        <v>8273206.5300000003</v>
      </c>
      <c r="P7" s="37">
        <v>264.25</v>
      </c>
      <c r="Q7" s="74">
        <f t="shared" si="3"/>
        <v>2844.3869999999997</v>
      </c>
      <c r="T7" s="198">
        <v>5</v>
      </c>
      <c r="U7" s="196" t="s">
        <v>1077</v>
      </c>
      <c r="V7" s="202">
        <v>7</v>
      </c>
    </row>
    <row r="8" spans="1:22" x14ac:dyDescent="0.25">
      <c r="H8" s="91">
        <v>7</v>
      </c>
      <c r="I8" s="92" t="s">
        <v>456</v>
      </c>
      <c r="J8" s="248">
        <f>120.92+2878.07832</f>
        <v>2998.9983200000001</v>
      </c>
      <c r="K8" s="249">
        <f t="shared" si="0"/>
        <v>2998.9983200000001</v>
      </c>
      <c r="L8" s="14">
        <v>3000</v>
      </c>
      <c r="M8" s="14">
        <f t="shared" si="1"/>
        <v>8996995</v>
      </c>
      <c r="N8" s="169">
        <v>0.93</v>
      </c>
      <c r="O8" s="76">
        <f t="shared" si="2"/>
        <v>8367205.3500000006</v>
      </c>
      <c r="P8" s="37">
        <v>267.38</v>
      </c>
      <c r="Q8" s="74">
        <f t="shared" si="3"/>
        <v>2878.0783199999996</v>
      </c>
      <c r="T8" s="198">
        <v>6</v>
      </c>
      <c r="U8" s="196" t="s">
        <v>1078</v>
      </c>
      <c r="V8" s="202">
        <v>3.5</v>
      </c>
    </row>
    <row r="9" spans="1:22" x14ac:dyDescent="0.25">
      <c r="H9" s="91">
        <v>8</v>
      </c>
      <c r="I9" s="92" t="s">
        <v>457</v>
      </c>
      <c r="J9" s="248">
        <f>120.92+2960.20764</f>
        <v>3081.1276400000002</v>
      </c>
      <c r="K9" s="249">
        <f t="shared" si="0"/>
        <v>3081.1276400000002</v>
      </c>
      <c r="L9" s="14">
        <v>3000</v>
      </c>
      <c r="M9" s="14">
        <f t="shared" si="1"/>
        <v>9243383</v>
      </c>
      <c r="N9" s="169">
        <v>0.93</v>
      </c>
      <c r="O9" s="76">
        <f t="shared" si="2"/>
        <v>8596346.1900000013</v>
      </c>
      <c r="P9" s="37">
        <v>275.01000000000005</v>
      </c>
      <c r="Q9" s="74">
        <f t="shared" si="3"/>
        <v>2960.2076400000005</v>
      </c>
      <c r="T9" s="198">
        <v>7</v>
      </c>
      <c r="U9" s="196" t="s">
        <v>1079</v>
      </c>
      <c r="V9" s="202">
        <v>3.5</v>
      </c>
    </row>
    <row r="10" spans="1:22" x14ac:dyDescent="0.25">
      <c r="H10" s="91">
        <v>9</v>
      </c>
      <c r="I10" s="92" t="s">
        <v>458</v>
      </c>
      <c r="J10" s="248">
        <f>120.92+3026.08332</f>
        <v>3147.0033200000003</v>
      </c>
      <c r="K10" s="249">
        <f t="shared" si="0"/>
        <v>3147.0033200000003</v>
      </c>
      <c r="L10" s="14">
        <v>3000</v>
      </c>
      <c r="M10" s="14">
        <f t="shared" si="1"/>
        <v>9441010</v>
      </c>
      <c r="N10" s="169">
        <v>0.93</v>
      </c>
      <c r="O10" s="76">
        <f t="shared" si="2"/>
        <v>8780139.3000000007</v>
      </c>
      <c r="P10" s="37">
        <v>281.13</v>
      </c>
      <c r="Q10" s="74">
        <f t="shared" si="3"/>
        <v>3026.0833199999997</v>
      </c>
      <c r="T10" s="198">
        <v>8</v>
      </c>
      <c r="U10" s="196" t="s">
        <v>1080</v>
      </c>
      <c r="V10" s="202">
        <v>5</v>
      </c>
    </row>
    <row r="11" spans="1:22" x14ac:dyDescent="0.25">
      <c r="H11" s="91">
        <v>10</v>
      </c>
      <c r="I11" s="92" t="s">
        <v>459</v>
      </c>
      <c r="J11" s="248">
        <f>120.92+2980.5516</f>
        <v>3101.4715999999999</v>
      </c>
      <c r="K11" s="249">
        <f t="shared" si="0"/>
        <v>3101.4715999999999</v>
      </c>
      <c r="L11" s="14">
        <v>3000</v>
      </c>
      <c r="M11" s="14">
        <f t="shared" si="1"/>
        <v>9304415</v>
      </c>
      <c r="N11" s="169">
        <v>0.93</v>
      </c>
      <c r="O11" s="76">
        <f t="shared" si="2"/>
        <v>8653105.9500000011</v>
      </c>
      <c r="P11" s="37">
        <v>276.90000000000003</v>
      </c>
      <c r="Q11" s="74">
        <f t="shared" si="3"/>
        <v>2980.5516000000002</v>
      </c>
      <c r="T11" s="198">
        <v>9</v>
      </c>
      <c r="U11" s="196" t="s">
        <v>1081</v>
      </c>
      <c r="V11" s="202">
        <v>10</v>
      </c>
    </row>
    <row r="12" spans="1:22" x14ac:dyDescent="0.25">
      <c r="H12" s="91">
        <v>11</v>
      </c>
      <c r="I12" s="92" t="s">
        <v>460</v>
      </c>
      <c r="J12" s="248">
        <f>120.92+2960.20764</f>
        <v>3081.1276400000002</v>
      </c>
      <c r="K12" s="249">
        <f t="shared" si="0"/>
        <v>3081.1276400000002</v>
      </c>
      <c r="L12" s="14">
        <v>3000</v>
      </c>
      <c r="M12" s="14">
        <f t="shared" si="1"/>
        <v>9243383</v>
      </c>
      <c r="N12" s="169">
        <v>0.93</v>
      </c>
      <c r="O12" s="76">
        <f>M12*N12</f>
        <v>8596346.1900000013</v>
      </c>
      <c r="P12" s="37">
        <v>275.01000000000005</v>
      </c>
      <c r="Q12" s="74">
        <f t="shared" si="3"/>
        <v>2960.2076400000005</v>
      </c>
      <c r="T12" s="198">
        <v>10</v>
      </c>
      <c r="U12" s="196" t="s">
        <v>1082</v>
      </c>
      <c r="V12" s="202">
        <v>1.5</v>
      </c>
    </row>
    <row r="13" spans="1:22" x14ac:dyDescent="0.25">
      <c r="H13" s="91">
        <v>12</v>
      </c>
      <c r="I13" s="92" t="s">
        <v>461</v>
      </c>
      <c r="J13" s="248">
        <f>120.92+3006.3852</f>
        <v>3127.3052000000002</v>
      </c>
      <c r="K13" s="249">
        <f t="shared" si="0"/>
        <v>3127.3052000000002</v>
      </c>
      <c r="L13" s="14">
        <v>3000</v>
      </c>
      <c r="M13" s="14">
        <f t="shared" si="1"/>
        <v>9381916</v>
      </c>
      <c r="N13" s="169">
        <v>0.93</v>
      </c>
      <c r="O13" s="76">
        <f t="shared" si="2"/>
        <v>8725181.8800000008</v>
      </c>
      <c r="P13" s="37">
        <v>279.3</v>
      </c>
      <c r="Q13" s="74">
        <f t="shared" si="3"/>
        <v>3006.3851999999997</v>
      </c>
      <c r="T13" s="198">
        <v>11</v>
      </c>
      <c r="U13" s="196" t="s">
        <v>1083</v>
      </c>
      <c r="V13" s="202">
        <v>1.5</v>
      </c>
    </row>
    <row r="14" spans="1:22" ht="30" x14ac:dyDescent="0.25">
      <c r="H14" s="91">
        <v>13</v>
      </c>
      <c r="I14" s="92" t="s">
        <v>462</v>
      </c>
      <c r="J14" s="248">
        <f>120.92+3090.66732</f>
        <v>3211.5873200000001</v>
      </c>
      <c r="K14" s="249">
        <f t="shared" si="0"/>
        <v>3211.5873200000001</v>
      </c>
      <c r="L14" s="14">
        <v>3000</v>
      </c>
      <c r="M14" s="14">
        <f t="shared" si="1"/>
        <v>9634762</v>
      </c>
      <c r="N14" s="169">
        <v>0.93</v>
      </c>
      <c r="O14" s="76">
        <f t="shared" si="2"/>
        <v>8960328.6600000001</v>
      </c>
      <c r="P14" s="37">
        <v>287.13</v>
      </c>
      <c r="Q14" s="74">
        <f t="shared" si="3"/>
        <v>3090.6673199999996</v>
      </c>
      <c r="T14" s="198">
        <v>12</v>
      </c>
      <c r="U14" s="196" t="s">
        <v>1084</v>
      </c>
      <c r="V14" s="202">
        <v>5</v>
      </c>
    </row>
    <row r="15" spans="1:22" x14ac:dyDescent="0.25">
      <c r="H15" s="91">
        <v>14</v>
      </c>
      <c r="I15" s="92" t="s">
        <v>463</v>
      </c>
      <c r="J15" s="248">
        <f>120.92+3104.3376</f>
        <v>3225.2575999999999</v>
      </c>
      <c r="K15" s="249">
        <f t="shared" si="0"/>
        <v>3225.2575999999999</v>
      </c>
      <c r="L15" s="14">
        <v>3000</v>
      </c>
      <c r="M15" s="14">
        <f t="shared" si="1"/>
        <v>9675773</v>
      </c>
      <c r="N15" s="169">
        <v>0.93</v>
      </c>
      <c r="O15" s="76">
        <f t="shared" si="2"/>
        <v>8998468.8900000006</v>
      </c>
      <c r="P15" s="37">
        <v>288.40000000000003</v>
      </c>
      <c r="Q15" s="74">
        <f t="shared" si="3"/>
        <v>3104.3376000000003</v>
      </c>
      <c r="T15" s="198">
        <v>13</v>
      </c>
      <c r="U15" s="196" t="s">
        <v>1085</v>
      </c>
      <c r="V15" s="202">
        <v>2</v>
      </c>
    </row>
    <row r="16" spans="1:22" ht="30" x14ac:dyDescent="0.25">
      <c r="H16" s="91">
        <v>15</v>
      </c>
      <c r="I16" s="92" t="s">
        <v>464</v>
      </c>
      <c r="J16" s="248">
        <f>120.92+3764.49372</f>
        <v>3885.41372</v>
      </c>
      <c r="K16" s="249">
        <f t="shared" si="0"/>
        <v>3885.41372</v>
      </c>
      <c r="L16" s="14">
        <v>3000</v>
      </c>
      <c r="M16" s="14">
        <f t="shared" si="1"/>
        <v>11656241</v>
      </c>
      <c r="N16" s="169">
        <v>0.93</v>
      </c>
      <c r="O16" s="76">
        <f t="shared" si="2"/>
        <v>10840304.130000001</v>
      </c>
      <c r="P16" s="37">
        <v>349.73</v>
      </c>
      <c r="Q16" s="74">
        <f t="shared" si="3"/>
        <v>3764.4937199999999</v>
      </c>
      <c r="T16" s="198">
        <v>14</v>
      </c>
      <c r="U16" s="196" t="s">
        <v>1086</v>
      </c>
      <c r="V16" s="202">
        <v>2</v>
      </c>
    </row>
    <row r="17" spans="8:22" ht="30.75" thickBot="1" x14ac:dyDescent="0.3">
      <c r="H17" s="91">
        <v>16</v>
      </c>
      <c r="I17" s="92" t="s">
        <v>465</v>
      </c>
      <c r="J17" s="248">
        <f>120.92+3225.9708</f>
        <v>3346.8908000000001</v>
      </c>
      <c r="K17" s="249">
        <f t="shared" si="0"/>
        <v>3346.8908000000001</v>
      </c>
      <c r="L17" s="14">
        <v>3000</v>
      </c>
      <c r="M17" s="14">
        <f t="shared" si="1"/>
        <v>10040672</v>
      </c>
      <c r="N17" s="169">
        <v>0.93</v>
      </c>
      <c r="O17" s="76">
        <f t="shared" si="2"/>
        <v>9337824.9600000009</v>
      </c>
      <c r="P17" s="37">
        <v>299.7</v>
      </c>
      <c r="Q17" s="74">
        <f t="shared" si="3"/>
        <v>3225.9707999999996</v>
      </c>
      <c r="T17" s="198">
        <v>15</v>
      </c>
      <c r="U17" s="197" t="s">
        <v>1087</v>
      </c>
      <c r="V17" s="203">
        <v>2</v>
      </c>
    </row>
    <row r="18" spans="8:22" x14ac:dyDescent="0.25">
      <c r="H18" s="91">
        <v>17</v>
      </c>
      <c r="I18" s="92" t="s">
        <v>466</v>
      </c>
      <c r="J18" s="248">
        <f>120.92+3052.1322</f>
        <v>3173.0522000000001</v>
      </c>
      <c r="K18" s="249">
        <f t="shared" si="0"/>
        <v>3173.0522000000001</v>
      </c>
      <c r="L18" s="14">
        <v>3000</v>
      </c>
      <c r="M18" s="14">
        <f t="shared" si="1"/>
        <v>9519157</v>
      </c>
      <c r="N18" s="169">
        <v>0.93</v>
      </c>
      <c r="O18" s="76">
        <f t="shared" si="2"/>
        <v>8852816.0099999998</v>
      </c>
      <c r="P18" s="37">
        <v>283.55</v>
      </c>
      <c r="Q18" s="74">
        <f t="shared" si="3"/>
        <v>3052.1322</v>
      </c>
    </row>
    <row r="19" spans="8:22" x14ac:dyDescent="0.25">
      <c r="H19" s="91">
        <v>18</v>
      </c>
      <c r="I19" s="92" t="s">
        <v>467</v>
      </c>
      <c r="J19" s="248">
        <f>120.92+3116.60856</f>
        <v>3237.5285600000002</v>
      </c>
      <c r="K19" s="249">
        <f t="shared" si="0"/>
        <v>3237.5285600000002</v>
      </c>
      <c r="L19" s="14">
        <v>3000</v>
      </c>
      <c r="M19" s="14">
        <f t="shared" si="1"/>
        <v>9712586</v>
      </c>
      <c r="N19" s="169">
        <v>0.93</v>
      </c>
      <c r="O19" s="76">
        <f t="shared" si="2"/>
        <v>9032704.9800000004</v>
      </c>
      <c r="P19" s="37">
        <v>289.54000000000002</v>
      </c>
      <c r="Q19" s="74">
        <f t="shared" si="3"/>
        <v>3116.6085600000001</v>
      </c>
      <c r="V19" s="204">
        <v>100</v>
      </c>
    </row>
    <row r="20" spans="8:22" x14ac:dyDescent="0.25">
      <c r="H20" s="91">
        <v>19</v>
      </c>
      <c r="I20" s="92" t="s">
        <v>468</v>
      </c>
      <c r="J20" s="248">
        <f>120.92+3116.60856</f>
        <v>3237.5285600000002</v>
      </c>
      <c r="K20" s="249">
        <f t="shared" si="0"/>
        <v>3237.5285600000002</v>
      </c>
      <c r="L20" s="14">
        <v>3000</v>
      </c>
      <c r="M20" s="14">
        <f t="shared" si="1"/>
        <v>9712586</v>
      </c>
      <c r="N20" s="169">
        <v>0.93</v>
      </c>
      <c r="O20" s="76">
        <f t="shared" si="2"/>
        <v>9032704.9800000004</v>
      </c>
      <c r="P20" s="37">
        <v>289.54000000000002</v>
      </c>
      <c r="Q20" s="74">
        <f t="shared" si="3"/>
        <v>3116.6085600000001</v>
      </c>
    </row>
    <row r="21" spans="8:22" x14ac:dyDescent="0.25">
      <c r="H21" s="91">
        <v>20</v>
      </c>
      <c r="I21" s="92" t="s">
        <v>469</v>
      </c>
      <c r="J21" s="248">
        <f>120.92+3116.60856</f>
        <v>3237.5285600000002</v>
      </c>
      <c r="K21" s="249">
        <f t="shared" si="0"/>
        <v>3237.5285600000002</v>
      </c>
      <c r="L21" s="14">
        <v>3000</v>
      </c>
      <c r="M21" s="14">
        <f t="shared" si="1"/>
        <v>9712586</v>
      </c>
      <c r="N21" s="169">
        <v>0.93</v>
      </c>
      <c r="O21" s="76">
        <f t="shared" si="2"/>
        <v>9032704.9800000004</v>
      </c>
      <c r="P21" s="37">
        <v>289.54000000000002</v>
      </c>
      <c r="Q21" s="74">
        <f t="shared" si="3"/>
        <v>3116.6085600000001</v>
      </c>
    </row>
    <row r="22" spans="8:22" x14ac:dyDescent="0.25">
      <c r="H22" s="91">
        <v>21</v>
      </c>
      <c r="I22" s="92" t="s">
        <v>470</v>
      </c>
      <c r="J22" s="248">
        <f>120.92+3070.667808</f>
        <v>3191.5878080000002</v>
      </c>
      <c r="K22" s="249">
        <f t="shared" si="0"/>
        <v>3191.5878080000002</v>
      </c>
      <c r="L22" s="14">
        <v>3000</v>
      </c>
      <c r="M22" s="14">
        <f t="shared" si="1"/>
        <v>9574763</v>
      </c>
      <c r="N22" s="169">
        <v>0.93</v>
      </c>
      <c r="O22" s="76">
        <f t="shared" si="2"/>
        <v>8904529.5899999999</v>
      </c>
      <c r="P22" s="37">
        <v>285.27200000000005</v>
      </c>
      <c r="Q22" s="74">
        <f t="shared" si="3"/>
        <v>3070.6678080000002</v>
      </c>
    </row>
    <row r="23" spans="8:22" x14ac:dyDescent="0.25">
      <c r="H23" s="91">
        <v>22</v>
      </c>
      <c r="I23" s="92" t="s">
        <v>471</v>
      </c>
      <c r="J23" s="248">
        <f>120.92+3066.98652</f>
        <v>3187.90652</v>
      </c>
      <c r="K23" s="249">
        <f t="shared" si="0"/>
        <v>3187.90652</v>
      </c>
      <c r="L23" s="14">
        <v>3000</v>
      </c>
      <c r="M23" s="14">
        <f t="shared" si="1"/>
        <v>9563720</v>
      </c>
      <c r="N23" s="169">
        <v>0.93</v>
      </c>
      <c r="O23" s="76">
        <f t="shared" si="2"/>
        <v>8894259.5999999996</v>
      </c>
      <c r="P23" s="37">
        <v>284.93</v>
      </c>
      <c r="Q23" s="74">
        <f t="shared" si="3"/>
        <v>3066.9865199999999</v>
      </c>
    </row>
    <row r="24" spans="8:22" x14ac:dyDescent="0.25">
      <c r="H24" s="91">
        <v>23</v>
      </c>
      <c r="I24" s="92" t="s">
        <v>472</v>
      </c>
      <c r="J24" s="248">
        <f>120.92+3076.99704</f>
        <v>3197.9170400000003</v>
      </c>
      <c r="K24" s="249">
        <f t="shared" si="0"/>
        <v>3197.9170400000003</v>
      </c>
      <c r="L24" s="14">
        <v>3000</v>
      </c>
      <c r="M24" s="14">
        <f t="shared" si="1"/>
        <v>9593751</v>
      </c>
      <c r="N24" s="169">
        <v>0.93</v>
      </c>
      <c r="O24" s="76">
        <f>M24*N24</f>
        <v>8922188.4299999997</v>
      </c>
      <c r="P24" s="37">
        <v>285.86</v>
      </c>
      <c r="Q24" s="74">
        <f t="shared" si="3"/>
        <v>3076.9970399999997</v>
      </c>
    </row>
    <row r="25" spans="8:22" x14ac:dyDescent="0.25">
      <c r="H25" s="91">
        <v>24</v>
      </c>
      <c r="I25" s="95" t="s">
        <v>476</v>
      </c>
      <c r="J25" s="248">
        <v>497.08151999999995</v>
      </c>
      <c r="K25" s="249">
        <f t="shared" si="0"/>
        <v>497.08151999999995</v>
      </c>
      <c r="L25" s="14">
        <v>3000</v>
      </c>
      <c r="M25" s="14">
        <f t="shared" si="1"/>
        <v>1491245</v>
      </c>
      <c r="N25" s="169">
        <v>0.93</v>
      </c>
      <c r="O25" s="76">
        <f>M25*N25</f>
        <v>1386857.85</v>
      </c>
      <c r="P25" s="37">
        <v>46.18</v>
      </c>
      <c r="Q25" s="74">
        <f t="shared" si="3"/>
        <v>497.08151999999995</v>
      </c>
    </row>
    <row r="26" spans="8:22" x14ac:dyDescent="0.25">
      <c r="H26" s="91">
        <v>25</v>
      </c>
      <c r="I26" s="95" t="s">
        <v>475</v>
      </c>
      <c r="J26" s="248">
        <v>304.29827999999998</v>
      </c>
      <c r="K26" s="249">
        <f t="shared" si="0"/>
        <v>304.29827999999998</v>
      </c>
      <c r="L26" s="14">
        <v>3000</v>
      </c>
      <c r="M26" s="14">
        <f t="shared" si="1"/>
        <v>912895</v>
      </c>
      <c r="N26" s="169">
        <v>0.93</v>
      </c>
      <c r="O26" s="76">
        <f>M26*N26</f>
        <v>848992.35000000009</v>
      </c>
      <c r="P26" s="37">
        <v>28.27</v>
      </c>
      <c r="Q26" s="74">
        <f t="shared" si="3"/>
        <v>304.29827999999998</v>
      </c>
    </row>
    <row r="27" spans="8:22" x14ac:dyDescent="0.25">
      <c r="H27" s="91">
        <v>26</v>
      </c>
      <c r="I27" s="92" t="s">
        <v>101</v>
      </c>
      <c r="J27" s="248">
        <v>328.84019999999998</v>
      </c>
      <c r="K27" s="249">
        <f t="shared" si="0"/>
        <v>328.84019999999998</v>
      </c>
      <c r="L27" s="14">
        <v>3000</v>
      </c>
      <c r="M27" s="14">
        <f t="shared" si="1"/>
        <v>986521</v>
      </c>
      <c r="N27" s="169">
        <v>0.93</v>
      </c>
      <c r="O27" s="76">
        <f>M27*N27</f>
        <v>917464.53</v>
      </c>
      <c r="P27" s="37">
        <v>30.55</v>
      </c>
      <c r="Q27" s="74">
        <f t="shared" si="3"/>
        <v>328.84019999999998</v>
      </c>
    </row>
    <row r="28" spans="8:22" x14ac:dyDescent="0.25">
      <c r="H28" s="255" t="s">
        <v>100</v>
      </c>
      <c r="I28" s="255"/>
      <c r="J28" s="93">
        <f>ROUND(SUM(J3:J27),0)</f>
        <v>72117</v>
      </c>
      <c r="K28" s="93">
        <f t="shared" ref="K28:M28" si="4">ROUND(SUM(K3:K27),0)</f>
        <v>72117</v>
      </c>
      <c r="L28" s="93"/>
      <c r="M28" s="93">
        <f t="shared" si="4"/>
        <v>216351699</v>
      </c>
      <c r="N28" s="264">
        <f>O28/M28</f>
        <v>0.94010624802165288</v>
      </c>
      <c r="O28" s="188">
        <f>ROUND(SUM(O2:O27),0)</f>
        <v>203393584</v>
      </c>
      <c r="P28" s="96">
        <f>SUM(P3:P27)</f>
        <v>6452.7120000000014</v>
      </c>
      <c r="Q28" s="74">
        <f>ROUND(P28*10.764,0)</f>
        <v>69457</v>
      </c>
    </row>
    <row r="29" spans="8:22" x14ac:dyDescent="0.25">
      <c r="H29" s="256" t="s">
        <v>473</v>
      </c>
      <c r="I29" s="256"/>
      <c r="J29" s="93">
        <v>72117</v>
      </c>
      <c r="K29" s="93">
        <v>72117</v>
      </c>
      <c r="L29" s="93"/>
      <c r="M29" s="93">
        <v>216351699</v>
      </c>
      <c r="N29" s="264">
        <f>O29/M29</f>
        <v>0.92926827905335752</v>
      </c>
      <c r="O29" s="188">
        <v>201048771</v>
      </c>
      <c r="Q29" s="74">
        <f t="shared" si="3"/>
        <v>0</v>
      </c>
    </row>
    <row r="30" spans="8:22" x14ac:dyDescent="0.25">
      <c r="H30" s="257" t="s">
        <v>474</v>
      </c>
      <c r="I30" s="258"/>
      <c r="J30" s="94">
        <f>J28-J29</f>
        <v>0</v>
      </c>
      <c r="K30" s="94">
        <f t="shared" ref="K30:O30" si="5">K28-K29</f>
        <v>0</v>
      </c>
      <c r="L30" s="94">
        <f t="shared" si="5"/>
        <v>0</v>
      </c>
      <c r="M30" s="94">
        <f t="shared" si="5"/>
        <v>0</v>
      </c>
      <c r="N30" s="264">
        <f t="shared" si="5"/>
        <v>1.0837968968295364E-2</v>
      </c>
      <c r="O30" s="94">
        <f t="shared" si="5"/>
        <v>2344813</v>
      </c>
      <c r="Q30" s="74">
        <f t="shared" si="3"/>
        <v>0</v>
      </c>
    </row>
    <row r="32" spans="8:22" x14ac:dyDescent="0.25">
      <c r="J32" s="5">
        <f>J28/10.764</f>
        <v>6699.8327759197327</v>
      </c>
      <c r="M32" s="5">
        <f>M29+8000000</f>
        <v>224351699</v>
      </c>
    </row>
    <row r="33" spans="13:15" x14ac:dyDescent="0.25">
      <c r="M33" s="5">
        <f>M32/10^7</f>
        <v>22.435169900000002</v>
      </c>
      <c r="N33" s="253">
        <f>M28-O28</f>
        <v>12958115</v>
      </c>
      <c r="O33" s="74">
        <v>6709.83</v>
      </c>
    </row>
    <row r="34" spans="13:15" x14ac:dyDescent="0.25">
      <c r="M34" s="5"/>
      <c r="O34" s="74">
        <f>O33*10.764</f>
        <v>72224.610119999998</v>
      </c>
    </row>
    <row r="35" spans="13:15" x14ac:dyDescent="0.25">
      <c r="M35" s="5"/>
      <c r="O35" s="74">
        <f>O34-J28</f>
        <v>107.61011999999755</v>
      </c>
    </row>
    <row r="36" spans="13:15" x14ac:dyDescent="0.25">
      <c r="M36" s="5"/>
      <c r="O36" s="74">
        <f>O35/10.764</f>
        <v>9.9972240802673316</v>
      </c>
    </row>
  </sheetData>
  <mergeCells count="4">
    <mergeCell ref="H28:I28"/>
    <mergeCell ref="H29:I29"/>
    <mergeCell ref="H30:I30"/>
    <mergeCell ref="J2:M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65"/>
  <sheetViews>
    <sheetView topLeftCell="A1409" workbookViewId="0">
      <selection activeCell="E1435" sqref="E1435"/>
    </sheetView>
  </sheetViews>
  <sheetFormatPr defaultColWidth="9.28515625" defaultRowHeight="15" x14ac:dyDescent="0.25"/>
  <cols>
    <col min="1" max="1" width="10.140625" bestFit="1" customWidth="1"/>
    <col min="2" max="2" width="37" bestFit="1" customWidth="1"/>
    <col min="3" max="3" width="14" bestFit="1" customWidth="1"/>
    <col min="4" max="4" width="27.85546875" bestFit="1" customWidth="1"/>
    <col min="5" max="5" width="14.85546875" style="74" bestFit="1" customWidth="1"/>
    <col min="6" max="6" width="14.42578125" customWidth="1"/>
  </cols>
  <sheetData>
    <row r="1" spans="1:5" x14ac:dyDescent="0.25">
      <c r="A1" s="45" t="s">
        <v>103</v>
      </c>
      <c r="B1" s="46" t="s">
        <v>99</v>
      </c>
      <c r="C1" s="41" t="s">
        <v>104</v>
      </c>
      <c r="D1" s="45" t="s">
        <v>105</v>
      </c>
      <c r="E1" s="47" t="s">
        <v>106</v>
      </c>
    </row>
    <row r="2" spans="1:5" x14ac:dyDescent="0.25">
      <c r="A2" s="44">
        <v>43651</v>
      </c>
      <c r="B2" s="41" t="s">
        <v>110</v>
      </c>
      <c r="C2" s="41" t="s">
        <v>108</v>
      </c>
      <c r="D2" s="42" t="s">
        <v>111</v>
      </c>
      <c r="E2" s="43">
        <v>8500</v>
      </c>
    </row>
    <row r="3" spans="1:5" x14ac:dyDescent="0.25">
      <c r="A3" s="44">
        <v>43651</v>
      </c>
      <c r="B3" s="41" t="s">
        <v>110</v>
      </c>
      <c r="C3" s="41" t="s">
        <v>108</v>
      </c>
      <c r="D3" s="42" t="s">
        <v>112</v>
      </c>
      <c r="E3" s="43">
        <v>57300</v>
      </c>
    </row>
    <row r="4" spans="1:5" x14ac:dyDescent="0.25">
      <c r="A4" s="44">
        <v>43652</v>
      </c>
      <c r="B4" s="41" t="s">
        <v>113</v>
      </c>
      <c r="C4" s="41" t="s">
        <v>108</v>
      </c>
      <c r="D4" s="42" t="s">
        <v>114</v>
      </c>
      <c r="E4" s="43">
        <v>12246</v>
      </c>
    </row>
    <row r="5" spans="1:5" x14ac:dyDescent="0.25">
      <c r="A5" s="44">
        <v>43652</v>
      </c>
      <c r="B5" s="41" t="s">
        <v>115</v>
      </c>
      <c r="C5" s="41" t="s">
        <v>108</v>
      </c>
      <c r="D5" s="42" t="s">
        <v>114</v>
      </c>
      <c r="E5" s="43">
        <v>4708</v>
      </c>
    </row>
    <row r="6" spans="1:5" x14ac:dyDescent="0.25">
      <c r="A6" s="44">
        <v>43657</v>
      </c>
      <c r="B6" s="41" t="s">
        <v>116</v>
      </c>
      <c r="C6" s="41" t="s">
        <v>108</v>
      </c>
      <c r="D6" s="42" t="s">
        <v>117</v>
      </c>
      <c r="E6" s="43">
        <v>545983</v>
      </c>
    </row>
    <row r="7" spans="1:5" x14ac:dyDescent="0.25">
      <c r="A7" s="44">
        <v>43662</v>
      </c>
      <c r="B7" s="41" t="s">
        <v>120</v>
      </c>
      <c r="C7" s="41" t="s">
        <v>108</v>
      </c>
      <c r="D7" s="42" t="s">
        <v>121</v>
      </c>
      <c r="E7" s="43">
        <v>67968</v>
      </c>
    </row>
    <row r="8" spans="1:5" x14ac:dyDescent="0.25">
      <c r="A8" s="44">
        <v>43666</v>
      </c>
      <c r="B8" s="41" t="s">
        <v>122</v>
      </c>
      <c r="C8" s="41" t="s">
        <v>108</v>
      </c>
      <c r="D8" s="42" t="s">
        <v>114</v>
      </c>
      <c r="E8" s="43">
        <v>5310</v>
      </c>
    </row>
    <row r="9" spans="1:5" x14ac:dyDescent="0.25">
      <c r="A9" s="40">
        <v>43678</v>
      </c>
      <c r="B9" s="41" t="s">
        <v>127</v>
      </c>
      <c r="C9" s="41" t="s">
        <v>108</v>
      </c>
      <c r="D9" s="42" t="s">
        <v>128</v>
      </c>
      <c r="E9" s="43">
        <v>17700</v>
      </c>
    </row>
    <row r="10" spans="1:5" x14ac:dyDescent="0.25">
      <c r="A10" s="40">
        <v>43684</v>
      </c>
      <c r="B10" s="41" t="s">
        <v>129</v>
      </c>
      <c r="C10" s="41" t="s">
        <v>108</v>
      </c>
      <c r="D10" s="42" t="s">
        <v>130</v>
      </c>
      <c r="E10" s="43">
        <v>202347</v>
      </c>
    </row>
    <row r="11" spans="1:5" x14ac:dyDescent="0.25">
      <c r="A11" s="40">
        <v>43719</v>
      </c>
      <c r="B11" s="41" t="s">
        <v>131</v>
      </c>
      <c r="C11" s="41" t="s">
        <v>108</v>
      </c>
      <c r="D11" s="42" t="s">
        <v>132</v>
      </c>
      <c r="E11" s="43">
        <v>20780</v>
      </c>
    </row>
    <row r="12" spans="1:5" x14ac:dyDescent="0.25">
      <c r="A12" s="40">
        <v>43738</v>
      </c>
      <c r="B12" s="41" t="s">
        <v>133</v>
      </c>
      <c r="C12" s="41" t="s">
        <v>108</v>
      </c>
      <c r="D12" s="42" t="s">
        <v>134</v>
      </c>
      <c r="E12" s="43">
        <v>7235</v>
      </c>
    </row>
    <row r="13" spans="1:5" x14ac:dyDescent="0.25">
      <c r="A13" s="40">
        <v>43739</v>
      </c>
      <c r="B13" s="41" t="s">
        <v>135</v>
      </c>
      <c r="C13" s="41" t="s">
        <v>108</v>
      </c>
      <c r="D13" s="42" t="s">
        <v>136</v>
      </c>
      <c r="E13" s="43">
        <v>22420</v>
      </c>
    </row>
    <row r="14" spans="1:5" x14ac:dyDescent="0.25">
      <c r="A14" s="40">
        <v>43739</v>
      </c>
      <c r="B14" s="41" t="s">
        <v>137</v>
      </c>
      <c r="C14" s="41" t="s">
        <v>108</v>
      </c>
      <c r="D14" s="42" t="s">
        <v>138</v>
      </c>
      <c r="E14" s="43">
        <v>59000</v>
      </c>
    </row>
    <row r="15" spans="1:5" x14ac:dyDescent="0.25">
      <c r="A15" s="40">
        <v>43739</v>
      </c>
      <c r="B15" s="41" t="s">
        <v>139</v>
      </c>
      <c r="C15" s="41" t="s">
        <v>108</v>
      </c>
      <c r="D15" s="42" t="s">
        <v>140</v>
      </c>
      <c r="E15" s="43">
        <v>13900</v>
      </c>
    </row>
    <row r="16" spans="1:5" x14ac:dyDescent="0.25">
      <c r="A16" s="40">
        <v>43740</v>
      </c>
      <c r="B16" s="41" t="s">
        <v>137</v>
      </c>
      <c r="C16" s="41" t="s">
        <v>108</v>
      </c>
      <c r="D16" s="42" t="s">
        <v>141</v>
      </c>
      <c r="E16" s="43">
        <v>8386</v>
      </c>
    </row>
    <row r="17" spans="1:5" x14ac:dyDescent="0.25">
      <c r="A17" s="40">
        <v>43761</v>
      </c>
      <c r="B17" s="41" t="s">
        <v>146</v>
      </c>
      <c r="C17" s="41" t="s">
        <v>108</v>
      </c>
      <c r="D17" s="42" t="s">
        <v>147</v>
      </c>
      <c r="E17" s="43">
        <v>2920</v>
      </c>
    </row>
    <row r="18" spans="1:5" x14ac:dyDescent="0.25">
      <c r="A18" s="40">
        <v>43767</v>
      </c>
      <c r="B18" s="41" t="s">
        <v>149</v>
      </c>
      <c r="C18" s="41" t="s">
        <v>108</v>
      </c>
      <c r="D18" s="42" t="s">
        <v>150</v>
      </c>
      <c r="E18" s="43">
        <v>197820</v>
      </c>
    </row>
    <row r="19" spans="1:5" x14ac:dyDescent="0.25">
      <c r="A19" s="40">
        <v>43775</v>
      </c>
      <c r="B19" s="41" t="s">
        <v>151</v>
      </c>
      <c r="C19" s="41" t="s">
        <v>108</v>
      </c>
      <c r="D19" s="42" t="s">
        <v>152</v>
      </c>
      <c r="E19" s="43">
        <v>246400</v>
      </c>
    </row>
    <row r="20" spans="1:5" x14ac:dyDescent="0.25">
      <c r="A20" s="40">
        <v>43783</v>
      </c>
      <c r="B20" s="41" t="s">
        <v>153</v>
      </c>
      <c r="C20" s="41" t="s">
        <v>108</v>
      </c>
      <c r="D20" s="42" t="s">
        <v>154</v>
      </c>
      <c r="E20" s="43">
        <v>96393.8</v>
      </c>
    </row>
    <row r="21" spans="1:5" x14ac:dyDescent="0.25">
      <c r="A21" s="40">
        <v>43789</v>
      </c>
      <c r="B21" s="41" t="s">
        <v>155</v>
      </c>
      <c r="C21" s="41" t="s">
        <v>108</v>
      </c>
      <c r="D21" s="42" t="s">
        <v>156</v>
      </c>
      <c r="E21" s="43">
        <v>220500</v>
      </c>
    </row>
    <row r="22" spans="1:5" x14ac:dyDescent="0.25">
      <c r="A22" s="40">
        <v>43800</v>
      </c>
      <c r="B22" s="41" t="s">
        <v>159</v>
      </c>
      <c r="C22" s="41" t="s">
        <v>108</v>
      </c>
      <c r="D22" s="42" t="s">
        <v>160</v>
      </c>
      <c r="E22" s="43">
        <v>171100</v>
      </c>
    </row>
    <row r="23" spans="1:5" x14ac:dyDescent="0.25">
      <c r="A23" s="40">
        <v>43806</v>
      </c>
      <c r="B23" s="41" t="s">
        <v>161</v>
      </c>
      <c r="C23" s="41" t="s">
        <v>108</v>
      </c>
      <c r="D23" s="42" t="s">
        <v>162</v>
      </c>
      <c r="E23" s="43">
        <v>7060</v>
      </c>
    </row>
    <row r="24" spans="1:5" x14ac:dyDescent="0.25">
      <c r="A24" s="40">
        <v>43833</v>
      </c>
      <c r="B24" s="41" t="s">
        <v>165</v>
      </c>
      <c r="C24" s="41" t="s">
        <v>108</v>
      </c>
      <c r="D24" s="42" t="s">
        <v>166</v>
      </c>
      <c r="E24" s="43">
        <v>7080</v>
      </c>
    </row>
    <row r="25" spans="1:5" x14ac:dyDescent="0.25">
      <c r="A25" s="40">
        <v>43843</v>
      </c>
      <c r="B25" s="41" t="s">
        <v>167</v>
      </c>
      <c r="C25" s="41" t="s">
        <v>108</v>
      </c>
      <c r="D25" s="42" t="s">
        <v>168</v>
      </c>
      <c r="E25" s="43">
        <v>1236246</v>
      </c>
    </row>
    <row r="26" spans="1:5" x14ac:dyDescent="0.25">
      <c r="A26" s="40">
        <v>43844</v>
      </c>
      <c r="B26" s="41" t="s">
        <v>167</v>
      </c>
      <c r="C26" s="41" t="s">
        <v>108</v>
      </c>
      <c r="D26" s="42" t="s">
        <v>169</v>
      </c>
      <c r="E26" s="43">
        <v>13790</v>
      </c>
    </row>
    <row r="27" spans="1:5" x14ac:dyDescent="0.25">
      <c r="A27" s="40">
        <v>43851</v>
      </c>
      <c r="B27" s="41" t="s">
        <v>178</v>
      </c>
      <c r="C27" s="41" t="s">
        <v>108</v>
      </c>
      <c r="D27" s="42" t="s">
        <v>179</v>
      </c>
      <c r="E27" s="43">
        <v>8776</v>
      </c>
    </row>
    <row r="28" spans="1:5" x14ac:dyDescent="0.25">
      <c r="A28" s="40">
        <v>43852</v>
      </c>
      <c r="B28" s="41" t="s">
        <v>161</v>
      </c>
      <c r="C28" s="41" t="s">
        <v>108</v>
      </c>
      <c r="D28" s="42" t="s">
        <v>181</v>
      </c>
      <c r="E28" s="43">
        <v>8755</v>
      </c>
    </row>
    <row r="29" spans="1:5" x14ac:dyDescent="0.25">
      <c r="A29" s="40">
        <v>43855</v>
      </c>
      <c r="B29" s="41" t="s">
        <v>161</v>
      </c>
      <c r="C29" s="41" t="s">
        <v>108</v>
      </c>
      <c r="D29" s="42" t="s">
        <v>185</v>
      </c>
      <c r="E29" s="43">
        <v>1019</v>
      </c>
    </row>
    <row r="30" spans="1:5" x14ac:dyDescent="0.25">
      <c r="A30" s="40">
        <v>43866</v>
      </c>
      <c r="B30" s="41" t="s">
        <v>190</v>
      </c>
      <c r="C30" s="41" t="s">
        <v>108</v>
      </c>
      <c r="D30" s="42" t="s">
        <v>114</v>
      </c>
      <c r="E30" s="43">
        <v>9200</v>
      </c>
    </row>
    <row r="31" spans="1:5" x14ac:dyDescent="0.25">
      <c r="A31" s="40">
        <v>43868</v>
      </c>
      <c r="B31" s="41" t="s">
        <v>167</v>
      </c>
      <c r="C31" s="41" t="s">
        <v>108</v>
      </c>
      <c r="D31" s="42" t="s">
        <v>191</v>
      </c>
      <c r="E31" s="43">
        <v>27578</v>
      </c>
    </row>
    <row r="32" spans="1:5" x14ac:dyDescent="0.25">
      <c r="A32" s="40">
        <v>43879</v>
      </c>
      <c r="B32" s="41" t="s">
        <v>161</v>
      </c>
      <c r="C32" s="41" t="s">
        <v>108</v>
      </c>
      <c r="D32" s="42" t="s">
        <v>196</v>
      </c>
      <c r="E32" s="43">
        <v>2312</v>
      </c>
    </row>
    <row r="33" spans="1:5" x14ac:dyDescent="0.25">
      <c r="A33" s="182">
        <v>43891</v>
      </c>
      <c r="B33" s="183" t="s">
        <v>153</v>
      </c>
      <c r="C33" s="183" t="s">
        <v>108</v>
      </c>
      <c r="D33" s="184" t="s">
        <v>202</v>
      </c>
      <c r="E33" s="185">
        <v>96394.2</v>
      </c>
    </row>
    <row r="34" spans="1:5" x14ac:dyDescent="0.25">
      <c r="A34" s="182">
        <v>43902</v>
      </c>
      <c r="B34" s="183" t="s">
        <v>167</v>
      </c>
      <c r="C34" s="183" t="s">
        <v>108</v>
      </c>
      <c r="D34" s="184" t="s">
        <v>208</v>
      </c>
      <c r="E34" s="185">
        <v>1398353</v>
      </c>
    </row>
    <row r="35" spans="1:5" x14ac:dyDescent="0.25">
      <c r="A35" s="182">
        <v>43903</v>
      </c>
      <c r="B35" s="183" t="s">
        <v>178</v>
      </c>
      <c r="C35" s="183" t="s">
        <v>108</v>
      </c>
      <c r="D35" s="184" t="s">
        <v>210</v>
      </c>
      <c r="E35" s="185">
        <v>1105</v>
      </c>
    </row>
    <row r="36" spans="1:5" x14ac:dyDescent="0.25">
      <c r="A36" s="40">
        <v>43904</v>
      </c>
      <c r="B36" s="41" t="s">
        <v>167</v>
      </c>
      <c r="C36" s="41" t="s">
        <v>108</v>
      </c>
      <c r="D36" s="42" t="s">
        <v>211</v>
      </c>
      <c r="E36" s="43">
        <v>13790</v>
      </c>
    </row>
    <row r="37" spans="1:5" x14ac:dyDescent="0.25">
      <c r="A37" s="182">
        <v>43904</v>
      </c>
      <c r="B37" s="183" t="s">
        <v>161</v>
      </c>
      <c r="C37" s="183" t="s">
        <v>108</v>
      </c>
      <c r="D37" s="184" t="s">
        <v>212</v>
      </c>
      <c r="E37" s="185">
        <v>6726.96</v>
      </c>
    </row>
    <row r="38" spans="1:5" x14ac:dyDescent="0.25">
      <c r="A38" s="182">
        <v>44017</v>
      </c>
      <c r="B38" s="183" t="s">
        <v>217</v>
      </c>
      <c r="C38" s="183" t="s">
        <v>108</v>
      </c>
      <c r="D38" s="184" t="s">
        <v>218</v>
      </c>
      <c r="E38" s="185">
        <v>1017241</v>
      </c>
    </row>
    <row r="39" spans="1:5" x14ac:dyDescent="0.25">
      <c r="A39" s="182">
        <v>44097</v>
      </c>
      <c r="B39" s="183" t="s">
        <v>228</v>
      </c>
      <c r="C39" s="183" t="s">
        <v>108</v>
      </c>
      <c r="D39" s="184" t="s">
        <v>229</v>
      </c>
      <c r="E39" s="185">
        <v>680694</v>
      </c>
    </row>
    <row r="40" spans="1:5" x14ac:dyDescent="0.25">
      <c r="A40" s="40">
        <v>44119</v>
      </c>
      <c r="B40" s="41" t="s">
        <v>228</v>
      </c>
      <c r="C40" s="41" t="s">
        <v>108</v>
      </c>
      <c r="D40" s="42" t="s">
        <v>247</v>
      </c>
      <c r="E40" s="43">
        <v>509877</v>
      </c>
    </row>
    <row r="41" spans="1:5" x14ac:dyDescent="0.25">
      <c r="A41" s="40">
        <v>44152</v>
      </c>
      <c r="B41" s="41" t="s">
        <v>261</v>
      </c>
      <c r="C41" s="41" t="s">
        <v>108</v>
      </c>
      <c r="D41" s="42" t="s">
        <v>262</v>
      </c>
      <c r="E41" s="43">
        <v>2360</v>
      </c>
    </row>
    <row r="42" spans="1:5" x14ac:dyDescent="0.25">
      <c r="A42" s="40">
        <v>44155</v>
      </c>
      <c r="B42" s="41" t="s">
        <v>261</v>
      </c>
      <c r="C42" s="41" t="s">
        <v>108</v>
      </c>
      <c r="D42" s="42" t="s">
        <v>263</v>
      </c>
      <c r="E42" s="43">
        <v>2360</v>
      </c>
    </row>
    <row r="43" spans="1:5" x14ac:dyDescent="0.25">
      <c r="A43" s="44">
        <v>44180</v>
      </c>
      <c r="B43" s="41" t="s">
        <v>273</v>
      </c>
      <c r="C43" s="41" t="s">
        <v>108</v>
      </c>
      <c r="D43" s="42" t="s">
        <v>274</v>
      </c>
      <c r="E43" s="43">
        <v>8463</v>
      </c>
    </row>
    <row r="44" spans="1:5" x14ac:dyDescent="0.25">
      <c r="A44" s="44">
        <v>44184</v>
      </c>
      <c r="B44" s="41" t="s">
        <v>228</v>
      </c>
      <c r="C44" s="41" t="s">
        <v>108</v>
      </c>
      <c r="D44" s="42" t="s">
        <v>275</v>
      </c>
      <c r="E44" s="43">
        <v>1399534</v>
      </c>
    </row>
    <row r="45" spans="1:5" x14ac:dyDescent="0.25">
      <c r="A45" s="182">
        <v>44185</v>
      </c>
      <c r="B45" s="183" t="s">
        <v>276</v>
      </c>
      <c r="C45" s="183" t="s">
        <v>108</v>
      </c>
      <c r="D45" s="184" t="s">
        <v>277</v>
      </c>
      <c r="E45" s="185">
        <v>3250</v>
      </c>
    </row>
    <row r="46" spans="1:5" x14ac:dyDescent="0.25">
      <c r="A46" s="182">
        <v>44190</v>
      </c>
      <c r="B46" s="183" t="s">
        <v>167</v>
      </c>
      <c r="C46" s="183" t="s">
        <v>108</v>
      </c>
      <c r="D46" s="184" t="s">
        <v>280</v>
      </c>
      <c r="E46" s="185">
        <v>1467584</v>
      </c>
    </row>
    <row r="47" spans="1:5" x14ac:dyDescent="0.25">
      <c r="A47" s="182">
        <v>44190</v>
      </c>
      <c r="B47" s="183" t="s">
        <v>167</v>
      </c>
      <c r="C47" s="183" t="s">
        <v>108</v>
      </c>
      <c r="D47" s="184" t="s">
        <v>281</v>
      </c>
      <c r="E47" s="185">
        <v>43660</v>
      </c>
    </row>
    <row r="48" spans="1:5" x14ac:dyDescent="0.25">
      <c r="A48" s="44">
        <v>44193</v>
      </c>
      <c r="B48" s="41" t="s">
        <v>282</v>
      </c>
      <c r="C48" s="41" t="s">
        <v>108</v>
      </c>
      <c r="D48" s="42" t="s">
        <v>283</v>
      </c>
      <c r="E48" s="43">
        <v>42525</v>
      </c>
    </row>
    <row r="49" spans="1:5" x14ac:dyDescent="0.25">
      <c r="A49" s="44">
        <v>44193</v>
      </c>
      <c r="B49" s="41" t="s">
        <v>284</v>
      </c>
      <c r="C49" s="41" t="s">
        <v>108</v>
      </c>
      <c r="D49" s="42" t="s">
        <v>285</v>
      </c>
      <c r="E49" s="43">
        <v>95119</v>
      </c>
    </row>
    <row r="50" spans="1:5" x14ac:dyDescent="0.25">
      <c r="A50" s="44">
        <v>44194</v>
      </c>
      <c r="B50" s="41" t="s">
        <v>284</v>
      </c>
      <c r="C50" s="41" t="s">
        <v>108</v>
      </c>
      <c r="D50" s="42" t="s">
        <v>286</v>
      </c>
      <c r="E50" s="43">
        <v>37080</v>
      </c>
    </row>
    <row r="51" spans="1:5" x14ac:dyDescent="0.25">
      <c r="A51" s="44">
        <v>44196</v>
      </c>
      <c r="B51" s="41" t="s">
        <v>287</v>
      </c>
      <c r="C51" s="41" t="s">
        <v>108</v>
      </c>
      <c r="D51" s="42" t="s">
        <v>288</v>
      </c>
      <c r="E51" s="43">
        <v>28298</v>
      </c>
    </row>
    <row r="52" spans="1:5" x14ac:dyDescent="0.25">
      <c r="A52" s="44" t="s">
        <v>376</v>
      </c>
      <c r="B52" s="41" t="s">
        <v>378</v>
      </c>
      <c r="D52" s="42"/>
      <c r="E52" s="43" t="s">
        <v>377</v>
      </c>
    </row>
    <row r="53" spans="1:5" x14ac:dyDescent="0.25">
      <c r="A53" s="56">
        <v>43653</v>
      </c>
      <c r="B53" s="49" t="s">
        <v>348</v>
      </c>
      <c r="E53" s="73">
        <v>3345</v>
      </c>
    </row>
    <row r="54" spans="1:5" x14ac:dyDescent="0.25">
      <c r="A54" s="75">
        <v>43653</v>
      </c>
      <c r="B54" s="52" t="s">
        <v>353</v>
      </c>
      <c r="E54" s="109">
        <v>23800</v>
      </c>
    </row>
    <row r="55" spans="1:5" x14ac:dyDescent="0.25">
      <c r="A55" s="56">
        <v>43691</v>
      </c>
      <c r="B55" s="49" t="s">
        <v>354</v>
      </c>
      <c r="E55" s="73">
        <v>11612</v>
      </c>
    </row>
    <row r="56" spans="1:5" x14ac:dyDescent="0.25">
      <c r="A56" s="75">
        <v>43693</v>
      </c>
      <c r="B56" s="52" t="s">
        <v>355</v>
      </c>
      <c r="E56" s="109">
        <v>196000</v>
      </c>
    </row>
    <row r="57" spans="1:5" x14ac:dyDescent="0.25">
      <c r="A57" s="56">
        <v>43830</v>
      </c>
      <c r="B57" s="49" t="s">
        <v>355</v>
      </c>
      <c r="E57" s="73">
        <v>146222</v>
      </c>
    </row>
    <row r="58" spans="1:5" x14ac:dyDescent="0.25">
      <c r="A58" s="75">
        <v>43830</v>
      </c>
      <c r="B58" s="52" t="s">
        <v>355</v>
      </c>
      <c r="E58" s="109">
        <v>55978</v>
      </c>
    </row>
    <row r="59" spans="1:5" x14ac:dyDescent="0.25">
      <c r="A59" s="75" t="s">
        <v>379</v>
      </c>
      <c r="B59" s="52" t="s">
        <v>217</v>
      </c>
      <c r="E59" s="109">
        <v>508620</v>
      </c>
    </row>
    <row r="60" spans="1:5" x14ac:dyDescent="0.25">
      <c r="A60" s="56">
        <v>43896</v>
      </c>
      <c r="B60" s="49" t="s">
        <v>355</v>
      </c>
      <c r="E60" s="73">
        <v>34650</v>
      </c>
    </row>
    <row r="61" spans="1:5" x14ac:dyDescent="0.25">
      <c r="A61" s="75">
        <v>44120</v>
      </c>
      <c r="B61" s="52" t="s">
        <v>369</v>
      </c>
      <c r="E61" s="109">
        <v>70000</v>
      </c>
    </row>
    <row r="62" spans="1:5" x14ac:dyDescent="0.25">
      <c r="A62" s="75">
        <v>44200</v>
      </c>
      <c r="B62" s="52" t="s">
        <v>118</v>
      </c>
      <c r="C62" s="52" t="s">
        <v>108</v>
      </c>
      <c r="D62" s="53" t="s">
        <v>576</v>
      </c>
      <c r="E62" s="109">
        <v>118000</v>
      </c>
    </row>
    <row r="63" spans="1:5" x14ac:dyDescent="0.25">
      <c r="A63" s="56">
        <v>44203</v>
      </c>
      <c r="B63" s="49" t="s">
        <v>276</v>
      </c>
      <c r="C63" s="49" t="s">
        <v>108</v>
      </c>
      <c r="D63" s="50" t="s">
        <v>575</v>
      </c>
      <c r="E63" s="73">
        <v>6200</v>
      </c>
    </row>
    <row r="64" spans="1:5" x14ac:dyDescent="0.25">
      <c r="A64" s="75">
        <v>44204</v>
      </c>
      <c r="B64" s="52" t="s">
        <v>553</v>
      </c>
      <c r="C64" s="52" t="s">
        <v>108</v>
      </c>
      <c r="D64" s="53" t="s">
        <v>574</v>
      </c>
      <c r="E64" s="109">
        <v>1709694.92</v>
      </c>
    </row>
    <row r="65" spans="1:5" x14ac:dyDescent="0.25">
      <c r="A65" s="56">
        <v>44207</v>
      </c>
      <c r="B65" s="49" t="s">
        <v>276</v>
      </c>
      <c r="C65" s="49" t="s">
        <v>108</v>
      </c>
      <c r="D65" s="50" t="s">
        <v>573</v>
      </c>
      <c r="E65" s="73">
        <v>2212</v>
      </c>
    </row>
    <row r="66" spans="1:5" x14ac:dyDescent="0.25">
      <c r="A66" s="75">
        <v>44207</v>
      </c>
      <c r="B66" s="52" t="s">
        <v>284</v>
      </c>
      <c r="C66" s="52" t="s">
        <v>108</v>
      </c>
      <c r="D66" s="53" t="s">
        <v>572</v>
      </c>
      <c r="E66" s="109">
        <v>4200</v>
      </c>
    </row>
    <row r="67" spans="1:5" x14ac:dyDescent="0.25">
      <c r="A67" s="56">
        <v>44211</v>
      </c>
      <c r="B67" s="49" t="s">
        <v>571</v>
      </c>
      <c r="C67" s="49" t="s">
        <v>108</v>
      </c>
      <c r="D67" s="50" t="s">
        <v>570</v>
      </c>
      <c r="E67" s="73">
        <v>509550</v>
      </c>
    </row>
    <row r="68" spans="1:5" x14ac:dyDescent="0.25">
      <c r="A68" s="75">
        <v>44212</v>
      </c>
      <c r="B68" s="52" t="s">
        <v>284</v>
      </c>
      <c r="C68" s="52" t="s">
        <v>108</v>
      </c>
      <c r="D68" s="53" t="s">
        <v>569</v>
      </c>
      <c r="E68" s="109">
        <v>71425</v>
      </c>
    </row>
    <row r="69" spans="1:5" x14ac:dyDescent="0.25">
      <c r="A69" s="56">
        <v>44219</v>
      </c>
      <c r="B69" s="49" t="s">
        <v>282</v>
      </c>
      <c r="C69" s="49" t="s">
        <v>108</v>
      </c>
      <c r="D69" s="50" t="s">
        <v>568</v>
      </c>
      <c r="E69" s="73">
        <v>25138</v>
      </c>
    </row>
    <row r="70" spans="1:5" x14ac:dyDescent="0.25">
      <c r="A70" s="75">
        <v>44220</v>
      </c>
      <c r="B70" s="52" t="s">
        <v>153</v>
      </c>
      <c r="C70" s="52" t="s">
        <v>108</v>
      </c>
      <c r="D70" s="53" t="s">
        <v>567</v>
      </c>
      <c r="E70" s="109">
        <v>96394</v>
      </c>
    </row>
    <row r="71" spans="1:5" x14ac:dyDescent="0.25">
      <c r="A71" s="56">
        <v>44224</v>
      </c>
      <c r="B71" s="49" t="s">
        <v>284</v>
      </c>
      <c r="C71" s="49" t="s">
        <v>108</v>
      </c>
      <c r="D71" s="50" t="s">
        <v>566</v>
      </c>
      <c r="E71" s="73">
        <v>28550</v>
      </c>
    </row>
    <row r="72" spans="1:5" x14ac:dyDescent="0.25">
      <c r="A72" s="75">
        <v>44227</v>
      </c>
      <c r="B72" s="52" t="s">
        <v>276</v>
      </c>
      <c r="C72" s="52" t="s">
        <v>108</v>
      </c>
      <c r="D72" s="53" t="s">
        <v>565</v>
      </c>
      <c r="E72" s="109">
        <v>3250</v>
      </c>
    </row>
    <row r="73" spans="1:5" x14ac:dyDescent="0.25">
      <c r="A73" s="56">
        <v>44229</v>
      </c>
      <c r="B73" s="49" t="s">
        <v>282</v>
      </c>
      <c r="C73" s="49" t="s">
        <v>108</v>
      </c>
      <c r="D73" s="50" t="s">
        <v>564</v>
      </c>
      <c r="E73" s="73">
        <v>34230</v>
      </c>
    </row>
    <row r="74" spans="1:5" x14ac:dyDescent="0.25">
      <c r="A74" s="75">
        <v>44232</v>
      </c>
      <c r="B74" s="52" t="s">
        <v>276</v>
      </c>
      <c r="C74" s="52" t="s">
        <v>108</v>
      </c>
      <c r="D74" s="53" t="s">
        <v>563</v>
      </c>
      <c r="E74" s="109">
        <v>4596</v>
      </c>
    </row>
    <row r="75" spans="1:5" x14ac:dyDescent="0.25">
      <c r="A75" s="56">
        <v>44236</v>
      </c>
      <c r="B75" s="49" t="s">
        <v>562</v>
      </c>
      <c r="C75" s="49" t="s">
        <v>108</v>
      </c>
      <c r="D75" s="50" t="s">
        <v>561</v>
      </c>
      <c r="E75" s="73">
        <v>1180</v>
      </c>
    </row>
    <row r="76" spans="1:5" x14ac:dyDescent="0.25">
      <c r="A76" s="75">
        <v>44247</v>
      </c>
      <c r="B76" s="52" t="s">
        <v>560</v>
      </c>
      <c r="C76" s="52" t="s">
        <v>108</v>
      </c>
      <c r="D76" s="53" t="s">
        <v>559</v>
      </c>
      <c r="E76" s="109">
        <v>37998</v>
      </c>
    </row>
    <row r="77" spans="1:5" x14ac:dyDescent="0.25">
      <c r="A77" s="56">
        <v>44249</v>
      </c>
      <c r="B77" s="49" t="s">
        <v>284</v>
      </c>
      <c r="C77" s="49" t="s">
        <v>108</v>
      </c>
      <c r="D77" s="50" t="s">
        <v>558</v>
      </c>
      <c r="E77" s="73">
        <v>43790</v>
      </c>
    </row>
    <row r="78" spans="1:5" x14ac:dyDescent="0.25">
      <c r="A78" s="75">
        <v>44251</v>
      </c>
      <c r="B78" s="52" t="s">
        <v>557</v>
      </c>
      <c r="C78" s="52" t="s">
        <v>108</v>
      </c>
      <c r="D78" s="53" t="s">
        <v>556</v>
      </c>
      <c r="E78" s="109">
        <v>161660</v>
      </c>
    </row>
    <row r="79" spans="1:5" x14ac:dyDescent="0.25">
      <c r="A79" s="56">
        <v>44251</v>
      </c>
      <c r="B79" s="49" t="s">
        <v>284</v>
      </c>
      <c r="C79" s="49" t="s">
        <v>108</v>
      </c>
      <c r="D79" s="50" t="s">
        <v>555</v>
      </c>
      <c r="E79" s="73">
        <v>94349</v>
      </c>
    </row>
    <row r="80" spans="1:5" x14ac:dyDescent="0.25">
      <c r="A80" s="75">
        <v>44260</v>
      </c>
      <c r="B80" s="52" t="s">
        <v>553</v>
      </c>
      <c r="C80" s="52" t="s">
        <v>108</v>
      </c>
      <c r="D80" s="53" t="s">
        <v>554</v>
      </c>
      <c r="E80" s="109">
        <v>1577143.16</v>
      </c>
    </row>
    <row r="81" spans="1:5" x14ac:dyDescent="0.25">
      <c r="A81" s="56">
        <v>44265</v>
      </c>
      <c r="B81" s="49" t="s">
        <v>553</v>
      </c>
      <c r="C81" s="49" t="s">
        <v>108</v>
      </c>
      <c r="D81" s="50" t="s">
        <v>552</v>
      </c>
      <c r="E81" s="73">
        <v>294926.24</v>
      </c>
    </row>
    <row r="82" spans="1:5" x14ac:dyDescent="0.25">
      <c r="A82" s="75">
        <v>44267</v>
      </c>
      <c r="B82" s="52" t="s">
        <v>549</v>
      </c>
      <c r="C82" s="52" t="s">
        <v>108</v>
      </c>
      <c r="D82" s="53" t="s">
        <v>551</v>
      </c>
      <c r="E82" s="109">
        <v>4838</v>
      </c>
    </row>
    <row r="83" spans="1:5" x14ac:dyDescent="0.25">
      <c r="A83" s="56">
        <v>44267</v>
      </c>
      <c r="B83" s="49" t="s">
        <v>549</v>
      </c>
      <c r="C83" s="49" t="s">
        <v>108</v>
      </c>
      <c r="D83" s="50" t="s">
        <v>550</v>
      </c>
      <c r="E83" s="73">
        <v>15576</v>
      </c>
    </row>
    <row r="84" spans="1:5" x14ac:dyDescent="0.25">
      <c r="A84" s="75">
        <v>44267</v>
      </c>
      <c r="B84" s="52" t="s">
        <v>549</v>
      </c>
      <c r="C84" s="52" t="s">
        <v>108</v>
      </c>
      <c r="D84" s="53" t="s">
        <v>548</v>
      </c>
      <c r="E84" s="109">
        <v>39648</v>
      </c>
    </row>
    <row r="85" spans="1:5" x14ac:dyDescent="0.25">
      <c r="A85" s="56">
        <v>44270</v>
      </c>
      <c r="B85" s="49" t="s">
        <v>276</v>
      </c>
      <c r="C85" s="49" t="s">
        <v>108</v>
      </c>
      <c r="D85" s="50" t="s">
        <v>547</v>
      </c>
      <c r="E85" s="73">
        <v>7114</v>
      </c>
    </row>
    <row r="86" spans="1:5" x14ac:dyDescent="0.25">
      <c r="A86" s="75">
        <v>44271</v>
      </c>
      <c r="B86" s="52" t="s">
        <v>546</v>
      </c>
      <c r="C86" s="52" t="s">
        <v>108</v>
      </c>
      <c r="D86" s="53" t="s">
        <v>545</v>
      </c>
      <c r="E86" s="109">
        <v>1596824</v>
      </c>
    </row>
    <row r="87" spans="1:5" x14ac:dyDescent="0.25">
      <c r="A87" s="56">
        <v>44272</v>
      </c>
      <c r="B87" s="49" t="s">
        <v>369</v>
      </c>
      <c r="C87" s="49" t="s">
        <v>108</v>
      </c>
      <c r="D87" s="50" t="s">
        <v>544</v>
      </c>
      <c r="E87" s="73">
        <v>2800</v>
      </c>
    </row>
    <row r="88" spans="1:5" x14ac:dyDescent="0.25">
      <c r="A88" s="75">
        <v>44275</v>
      </c>
      <c r="B88" s="52" t="s">
        <v>276</v>
      </c>
      <c r="C88" s="52" t="s">
        <v>108</v>
      </c>
      <c r="D88" s="53" t="s">
        <v>543</v>
      </c>
      <c r="E88" s="109">
        <v>3250</v>
      </c>
    </row>
    <row r="89" spans="1:5" x14ac:dyDescent="0.25">
      <c r="A89" s="56">
        <v>44282</v>
      </c>
      <c r="B89" s="49" t="s">
        <v>284</v>
      </c>
      <c r="C89" s="49" t="s">
        <v>108</v>
      </c>
      <c r="D89" s="50" t="s">
        <v>542</v>
      </c>
      <c r="E89" s="73">
        <v>84537</v>
      </c>
    </row>
    <row r="90" spans="1:5" x14ac:dyDescent="0.25">
      <c r="A90" s="75">
        <v>44285</v>
      </c>
      <c r="B90" s="52" t="s">
        <v>284</v>
      </c>
      <c r="C90" s="52" t="s">
        <v>108</v>
      </c>
      <c r="D90" s="53" t="s">
        <v>541</v>
      </c>
      <c r="E90" s="109">
        <v>38016</v>
      </c>
    </row>
    <row r="91" spans="1:5" x14ac:dyDescent="0.25">
      <c r="A91" s="131">
        <v>44312</v>
      </c>
      <c r="B91" s="132" t="s">
        <v>549</v>
      </c>
      <c r="C91" s="133" t="s">
        <v>108</v>
      </c>
      <c r="D91" s="134" t="s">
        <v>608</v>
      </c>
      <c r="E91" s="178">
        <v>5546</v>
      </c>
    </row>
    <row r="92" spans="1:5" x14ac:dyDescent="0.25">
      <c r="A92" s="131">
        <v>44365</v>
      </c>
      <c r="B92" s="132" t="s">
        <v>549</v>
      </c>
      <c r="C92" s="133" t="s">
        <v>108</v>
      </c>
      <c r="D92" s="134" t="s">
        <v>609</v>
      </c>
      <c r="E92" s="178">
        <v>11328</v>
      </c>
    </row>
    <row r="93" spans="1:5" x14ac:dyDescent="0.25">
      <c r="A93" s="131">
        <v>44333</v>
      </c>
      <c r="B93" s="132" t="s">
        <v>610</v>
      </c>
      <c r="C93" s="133" t="s">
        <v>108</v>
      </c>
      <c r="D93" s="134" t="s">
        <v>611</v>
      </c>
      <c r="E93" s="178">
        <v>10147</v>
      </c>
    </row>
    <row r="94" spans="1:5" x14ac:dyDescent="0.25">
      <c r="A94" s="131">
        <v>44290</v>
      </c>
      <c r="B94" s="132" t="s">
        <v>284</v>
      </c>
      <c r="C94" s="133" t="s">
        <v>108</v>
      </c>
      <c r="D94" s="134" t="s">
        <v>612</v>
      </c>
      <c r="E94" s="178">
        <v>49434</v>
      </c>
    </row>
    <row r="95" spans="1:5" x14ac:dyDescent="0.25">
      <c r="A95" s="131">
        <v>44297</v>
      </c>
      <c r="B95" s="132" t="s">
        <v>284</v>
      </c>
      <c r="C95" s="133" t="s">
        <v>108</v>
      </c>
      <c r="D95" s="134" t="s">
        <v>613</v>
      </c>
      <c r="E95" s="178">
        <v>80028</v>
      </c>
    </row>
    <row r="96" spans="1:5" x14ac:dyDescent="0.25">
      <c r="A96" s="131">
        <v>44301</v>
      </c>
      <c r="B96" s="132" t="s">
        <v>284</v>
      </c>
      <c r="C96" s="133" t="s">
        <v>108</v>
      </c>
      <c r="D96" s="134" t="s">
        <v>614</v>
      </c>
      <c r="E96" s="178">
        <v>26250</v>
      </c>
    </row>
    <row r="97" spans="1:5" x14ac:dyDescent="0.25">
      <c r="A97" s="131">
        <v>44300</v>
      </c>
      <c r="B97" s="132" t="s">
        <v>553</v>
      </c>
      <c r="C97" s="133" t="s">
        <v>108</v>
      </c>
      <c r="D97" s="134" t="s">
        <v>615</v>
      </c>
      <c r="E97" s="178">
        <v>457450.6</v>
      </c>
    </row>
    <row r="98" spans="1:5" x14ac:dyDescent="0.25">
      <c r="A98" s="131">
        <v>44313</v>
      </c>
      <c r="B98" s="132" t="s">
        <v>553</v>
      </c>
      <c r="C98" s="133" t="s">
        <v>108</v>
      </c>
      <c r="D98" s="134" t="s">
        <v>616</v>
      </c>
      <c r="E98" s="178">
        <v>31388</v>
      </c>
    </row>
    <row r="99" spans="1:5" x14ac:dyDescent="0.25">
      <c r="A99" s="131">
        <v>44326</v>
      </c>
      <c r="B99" s="132" t="s">
        <v>625</v>
      </c>
      <c r="C99" s="133" t="s">
        <v>108</v>
      </c>
      <c r="D99" s="134" t="s">
        <v>626</v>
      </c>
      <c r="E99" s="178">
        <v>203579.5</v>
      </c>
    </row>
    <row r="100" spans="1:5" x14ac:dyDescent="0.25">
      <c r="A100" s="131">
        <v>44326</v>
      </c>
      <c r="B100" s="132" t="s">
        <v>625</v>
      </c>
      <c r="C100" s="133" t="s">
        <v>108</v>
      </c>
      <c r="D100" s="134" t="s">
        <v>627</v>
      </c>
      <c r="E100" s="178">
        <v>450435.5</v>
      </c>
    </row>
    <row r="101" spans="1:5" x14ac:dyDescent="0.25">
      <c r="A101" s="131">
        <v>44338</v>
      </c>
      <c r="B101" s="132" t="s">
        <v>571</v>
      </c>
      <c r="C101" s="133" t="s">
        <v>108</v>
      </c>
      <c r="D101" s="134" t="s">
        <v>628</v>
      </c>
      <c r="E101" s="178">
        <v>291146</v>
      </c>
    </row>
    <row r="102" spans="1:5" x14ac:dyDescent="0.25">
      <c r="A102" s="131">
        <v>44341</v>
      </c>
      <c r="B102" s="132" t="s">
        <v>571</v>
      </c>
      <c r="C102" s="133" t="s">
        <v>108</v>
      </c>
      <c r="D102" s="134" t="s">
        <v>629</v>
      </c>
      <c r="E102" s="178">
        <v>252926</v>
      </c>
    </row>
    <row r="103" spans="1:5" x14ac:dyDescent="0.25">
      <c r="A103" s="131">
        <v>44331</v>
      </c>
      <c r="B103" s="132" t="s">
        <v>630</v>
      </c>
      <c r="C103" s="133"/>
      <c r="D103" s="134"/>
      <c r="E103" s="178">
        <v>46970</v>
      </c>
    </row>
    <row r="104" spans="1:5" x14ac:dyDescent="0.25">
      <c r="A104" s="136">
        <v>44294</v>
      </c>
      <c r="B104" s="1" t="s">
        <v>631</v>
      </c>
      <c r="C104" s="1"/>
      <c r="D104" s="1"/>
      <c r="E104" s="74">
        <v>17700</v>
      </c>
    </row>
    <row r="105" spans="1:5" x14ac:dyDescent="0.25">
      <c r="A105" s="136">
        <v>43922</v>
      </c>
      <c r="B105" s="41" t="s">
        <v>161</v>
      </c>
      <c r="C105" s="41" t="s">
        <v>108</v>
      </c>
      <c r="D105" s="42" t="s">
        <v>671</v>
      </c>
      <c r="E105" s="74">
        <v>2835</v>
      </c>
    </row>
    <row r="106" spans="1:5" x14ac:dyDescent="0.25">
      <c r="A106" s="119">
        <v>43473</v>
      </c>
      <c r="B106" t="s">
        <v>116</v>
      </c>
      <c r="D106" t="s">
        <v>725</v>
      </c>
      <c r="E106" s="74">
        <v>18399</v>
      </c>
    </row>
    <row r="107" spans="1:5" x14ac:dyDescent="0.25">
      <c r="A107" s="119"/>
      <c r="B107" t="s">
        <v>726</v>
      </c>
      <c r="E107" s="74">
        <v>254000</v>
      </c>
    </row>
    <row r="108" spans="1:5" x14ac:dyDescent="0.25">
      <c r="A108" s="152">
        <v>44439</v>
      </c>
      <c r="B108" s="41" t="s">
        <v>757</v>
      </c>
      <c r="C108" s="41" t="s">
        <v>108</v>
      </c>
      <c r="D108" s="42" t="s">
        <v>758</v>
      </c>
      <c r="E108" s="180">
        <v>70600</v>
      </c>
    </row>
    <row r="109" spans="1:5" x14ac:dyDescent="0.25">
      <c r="A109" s="152">
        <v>44385</v>
      </c>
      <c r="B109" s="41" t="s">
        <v>549</v>
      </c>
      <c r="C109" s="41" t="s">
        <v>108</v>
      </c>
      <c r="D109" s="42" t="s">
        <v>759</v>
      </c>
      <c r="E109" s="180">
        <v>6018</v>
      </c>
    </row>
    <row r="110" spans="1:5" x14ac:dyDescent="0.25">
      <c r="A110" s="152">
        <v>44408</v>
      </c>
      <c r="B110" s="41" t="s">
        <v>549</v>
      </c>
      <c r="C110" s="41" t="s">
        <v>108</v>
      </c>
      <c r="D110" s="42" t="s">
        <v>760</v>
      </c>
      <c r="E110" s="180">
        <v>6726</v>
      </c>
    </row>
    <row r="111" spans="1:5" x14ac:dyDescent="0.25">
      <c r="A111" s="152">
        <v>44402</v>
      </c>
      <c r="B111" s="41" t="s">
        <v>284</v>
      </c>
      <c r="C111" s="41" t="s">
        <v>108</v>
      </c>
      <c r="D111" s="42" t="s">
        <v>761</v>
      </c>
      <c r="E111" s="180">
        <v>96214</v>
      </c>
    </row>
    <row r="112" spans="1:5" x14ac:dyDescent="0.25">
      <c r="A112" s="152">
        <v>44403</v>
      </c>
      <c r="B112" s="41" t="s">
        <v>284</v>
      </c>
      <c r="C112" s="41" t="s">
        <v>108</v>
      </c>
      <c r="D112" s="42" t="s">
        <v>762</v>
      </c>
      <c r="E112" s="224">
        <v>53991</v>
      </c>
    </row>
    <row r="113" spans="1:5" x14ac:dyDescent="0.25">
      <c r="A113" s="152">
        <v>44440</v>
      </c>
      <c r="B113" s="41" t="s">
        <v>284</v>
      </c>
      <c r="C113" s="41" t="s">
        <v>108</v>
      </c>
      <c r="D113" s="42" t="s">
        <v>763</v>
      </c>
      <c r="E113" s="180">
        <v>76055</v>
      </c>
    </row>
    <row r="114" spans="1:5" x14ac:dyDescent="0.25">
      <c r="A114" s="152">
        <v>44440</v>
      </c>
      <c r="B114" s="41" t="s">
        <v>284</v>
      </c>
      <c r="C114" s="41" t="s">
        <v>108</v>
      </c>
      <c r="D114" s="42" t="s">
        <v>764</v>
      </c>
      <c r="E114" s="180">
        <v>39040</v>
      </c>
    </row>
    <row r="115" spans="1:5" x14ac:dyDescent="0.25">
      <c r="A115" s="152">
        <v>44460</v>
      </c>
      <c r="B115" s="41" t="s">
        <v>765</v>
      </c>
      <c r="C115" s="41" t="s">
        <v>108</v>
      </c>
      <c r="D115" s="42" t="s">
        <v>766</v>
      </c>
      <c r="E115" s="180">
        <v>5200</v>
      </c>
    </row>
    <row r="116" spans="1:5" x14ac:dyDescent="0.25">
      <c r="A116" s="115">
        <v>44378</v>
      </c>
      <c r="B116" s="6" t="s">
        <v>767</v>
      </c>
      <c r="D116" t="s">
        <v>320</v>
      </c>
      <c r="E116" s="122">
        <v>35950</v>
      </c>
    </row>
    <row r="117" spans="1:5" x14ac:dyDescent="0.25">
      <c r="A117" s="115">
        <v>44378</v>
      </c>
      <c r="B117" s="6" t="s">
        <v>767</v>
      </c>
      <c r="D117" t="s">
        <v>320</v>
      </c>
      <c r="E117" s="213">
        <f>46950-35950-750</f>
        <v>10250</v>
      </c>
    </row>
    <row r="118" spans="1:5" x14ac:dyDescent="0.25">
      <c r="A118" s="115">
        <v>44440</v>
      </c>
      <c r="B118" s="6" t="s">
        <v>767</v>
      </c>
      <c r="D118" t="s">
        <v>320</v>
      </c>
      <c r="E118" s="213">
        <v>4100</v>
      </c>
    </row>
    <row r="119" spans="1:5" x14ac:dyDescent="0.25">
      <c r="A119" s="152">
        <v>44498</v>
      </c>
      <c r="B119" s="171" t="s">
        <v>828</v>
      </c>
      <c r="C119" s="171" t="s">
        <v>108</v>
      </c>
      <c r="D119" s="42" t="s">
        <v>830</v>
      </c>
      <c r="E119" s="180">
        <v>1170</v>
      </c>
    </row>
    <row r="120" spans="1:5" x14ac:dyDescent="0.25">
      <c r="A120" s="152">
        <v>44508</v>
      </c>
      <c r="B120" s="171" t="s">
        <v>828</v>
      </c>
      <c r="C120" s="171" t="s">
        <v>108</v>
      </c>
      <c r="D120" s="42" t="s">
        <v>829</v>
      </c>
      <c r="E120" s="180">
        <v>560</v>
      </c>
    </row>
    <row r="121" spans="1:5" x14ac:dyDescent="0.25">
      <c r="A121" s="152">
        <v>44531</v>
      </c>
      <c r="B121" s="171" t="s">
        <v>828</v>
      </c>
      <c r="C121" s="171" t="s">
        <v>108</v>
      </c>
      <c r="D121" s="42" t="s">
        <v>827</v>
      </c>
      <c r="E121" s="180">
        <v>560</v>
      </c>
    </row>
    <row r="122" spans="1:5" x14ac:dyDescent="0.25">
      <c r="A122" s="152">
        <v>44500</v>
      </c>
      <c r="B122" s="171" t="s">
        <v>832</v>
      </c>
      <c r="C122" s="171" t="s">
        <v>108</v>
      </c>
      <c r="D122" s="42" t="s">
        <v>833</v>
      </c>
      <c r="E122" s="180">
        <v>3833</v>
      </c>
    </row>
    <row r="123" spans="1:5" x14ac:dyDescent="0.25">
      <c r="A123" s="152">
        <v>44531</v>
      </c>
      <c r="B123" s="171" t="s">
        <v>832</v>
      </c>
      <c r="C123" s="171" t="s">
        <v>108</v>
      </c>
      <c r="D123" s="42" t="s">
        <v>831</v>
      </c>
      <c r="E123" s="180">
        <v>6691</v>
      </c>
    </row>
    <row r="124" spans="1:5" x14ac:dyDescent="0.25">
      <c r="A124" s="152">
        <v>44470</v>
      </c>
      <c r="B124" s="171" t="s">
        <v>287</v>
      </c>
      <c r="C124" s="171" t="s">
        <v>108</v>
      </c>
      <c r="D124" s="42" t="s">
        <v>834</v>
      </c>
      <c r="E124" s="180">
        <v>40587</v>
      </c>
    </row>
    <row r="125" spans="1:5" x14ac:dyDescent="0.25">
      <c r="A125" s="152">
        <v>44470</v>
      </c>
      <c r="B125" s="171" t="s">
        <v>284</v>
      </c>
      <c r="C125" s="171" t="s">
        <v>108</v>
      </c>
      <c r="D125" s="42" t="s">
        <v>839</v>
      </c>
      <c r="E125" s="180">
        <v>47589</v>
      </c>
    </row>
    <row r="126" spans="1:5" x14ac:dyDescent="0.25">
      <c r="A126" s="152">
        <v>44470</v>
      </c>
      <c r="B126" s="171" t="s">
        <v>284</v>
      </c>
      <c r="C126" s="171" t="s">
        <v>108</v>
      </c>
      <c r="D126" s="42" t="s">
        <v>838</v>
      </c>
      <c r="E126" s="180">
        <v>73320</v>
      </c>
    </row>
    <row r="127" spans="1:5" x14ac:dyDescent="0.25">
      <c r="A127" s="152">
        <v>44470</v>
      </c>
      <c r="B127" s="171" t="s">
        <v>284</v>
      </c>
      <c r="C127" s="171" t="s">
        <v>108</v>
      </c>
      <c r="D127" s="42" t="s">
        <v>837</v>
      </c>
      <c r="E127" s="180">
        <v>48931</v>
      </c>
    </row>
    <row r="128" spans="1:5" x14ac:dyDescent="0.25">
      <c r="A128" s="152">
        <v>44470</v>
      </c>
      <c r="B128" s="171" t="s">
        <v>284</v>
      </c>
      <c r="C128" s="171" t="s">
        <v>108</v>
      </c>
      <c r="D128" s="42" t="s">
        <v>836</v>
      </c>
      <c r="E128" s="180">
        <v>50625</v>
      </c>
    </row>
    <row r="129" spans="1:5" x14ac:dyDescent="0.25">
      <c r="A129" s="152">
        <v>44550</v>
      </c>
      <c r="B129" s="171" t="s">
        <v>284</v>
      </c>
      <c r="C129" s="171" t="s">
        <v>108</v>
      </c>
      <c r="D129" s="42" t="s">
        <v>835</v>
      </c>
      <c r="E129" s="180">
        <v>33612</v>
      </c>
    </row>
    <row r="130" spans="1:5" x14ac:dyDescent="0.25">
      <c r="A130" s="152">
        <v>44502</v>
      </c>
      <c r="B130" s="171" t="s">
        <v>553</v>
      </c>
      <c r="C130" s="171" t="s">
        <v>108</v>
      </c>
      <c r="D130" s="42" t="s">
        <v>847</v>
      </c>
      <c r="E130" s="180">
        <v>9117.5400000000009</v>
      </c>
    </row>
    <row r="131" spans="1:5" x14ac:dyDescent="0.25">
      <c r="A131" s="152">
        <v>44503</v>
      </c>
      <c r="B131" s="171" t="s">
        <v>553</v>
      </c>
      <c r="C131" s="171" t="s">
        <v>108</v>
      </c>
      <c r="D131" s="42" t="s">
        <v>846</v>
      </c>
      <c r="E131" s="180">
        <v>1996062</v>
      </c>
    </row>
    <row r="132" spans="1:5" x14ac:dyDescent="0.25">
      <c r="A132" s="152">
        <v>44510</v>
      </c>
      <c r="B132" s="171" t="s">
        <v>553</v>
      </c>
      <c r="C132" s="171" t="s">
        <v>108</v>
      </c>
      <c r="D132" s="42" t="s">
        <v>845</v>
      </c>
      <c r="E132" s="180">
        <v>19553.46</v>
      </c>
    </row>
    <row r="133" spans="1:5" x14ac:dyDescent="0.25">
      <c r="A133" s="152">
        <v>44516</v>
      </c>
      <c r="B133" s="171" t="s">
        <v>553</v>
      </c>
      <c r="C133" s="171" t="s">
        <v>108</v>
      </c>
      <c r="D133" s="42" t="s">
        <v>844</v>
      </c>
      <c r="E133" s="180">
        <v>1822314.12</v>
      </c>
    </row>
    <row r="134" spans="1:5" x14ac:dyDescent="0.25">
      <c r="A134" s="152">
        <v>44524</v>
      </c>
      <c r="B134" s="171" t="s">
        <v>553</v>
      </c>
      <c r="C134" s="171" t="s">
        <v>108</v>
      </c>
      <c r="D134" s="42" t="s">
        <v>843</v>
      </c>
      <c r="E134" s="180">
        <v>37009.199999999997</v>
      </c>
    </row>
    <row r="135" spans="1:5" x14ac:dyDescent="0.25">
      <c r="A135" s="152">
        <v>44530</v>
      </c>
      <c r="B135" s="171" t="s">
        <v>553</v>
      </c>
      <c r="C135" s="171" t="s">
        <v>108</v>
      </c>
      <c r="D135" s="42" t="s">
        <v>842</v>
      </c>
      <c r="E135" s="180">
        <v>16984.599999999999</v>
      </c>
    </row>
    <row r="136" spans="1:5" x14ac:dyDescent="0.25">
      <c r="A136" s="152">
        <v>44544</v>
      </c>
      <c r="B136" s="171" t="s">
        <v>553</v>
      </c>
      <c r="C136" s="171" t="s">
        <v>108</v>
      </c>
      <c r="D136" s="42" t="s">
        <v>841</v>
      </c>
      <c r="E136" s="180">
        <v>1888594.72</v>
      </c>
    </row>
    <row r="137" spans="1:5" x14ac:dyDescent="0.25">
      <c r="A137" s="152">
        <v>44547</v>
      </c>
      <c r="B137" s="171" t="s">
        <v>553</v>
      </c>
      <c r="C137" s="171" t="s">
        <v>108</v>
      </c>
      <c r="D137" s="42" t="s">
        <v>840</v>
      </c>
      <c r="E137" s="180">
        <v>12635.12</v>
      </c>
    </row>
    <row r="138" spans="1:5" x14ac:dyDescent="0.25">
      <c r="A138" s="152">
        <v>44529</v>
      </c>
      <c r="B138" s="171" t="s">
        <v>849</v>
      </c>
      <c r="C138" s="171" t="s">
        <v>108</v>
      </c>
      <c r="D138" s="42" t="s">
        <v>850</v>
      </c>
      <c r="E138" s="180">
        <v>500763</v>
      </c>
    </row>
    <row r="139" spans="1:5" x14ac:dyDescent="0.25">
      <c r="A139" s="152">
        <v>44529</v>
      </c>
      <c r="B139" s="171" t="s">
        <v>849</v>
      </c>
      <c r="C139" s="171" t="s">
        <v>108</v>
      </c>
      <c r="D139" s="42" t="s">
        <v>848</v>
      </c>
      <c r="E139" s="180">
        <v>500056</v>
      </c>
    </row>
    <row r="140" spans="1:5" x14ac:dyDescent="0.25">
      <c r="A140" s="152">
        <v>44500</v>
      </c>
      <c r="B140" s="171" t="s">
        <v>767</v>
      </c>
      <c r="C140" s="171" t="s">
        <v>320</v>
      </c>
      <c r="D140" s="42"/>
      <c r="E140" s="180">
        <v>37800</v>
      </c>
    </row>
    <row r="141" spans="1:5" x14ac:dyDescent="0.25">
      <c r="A141" s="152">
        <v>44501</v>
      </c>
      <c r="B141" s="171" t="s">
        <v>852</v>
      </c>
      <c r="C141" s="171" t="s">
        <v>108</v>
      </c>
      <c r="D141" s="42" t="s">
        <v>851</v>
      </c>
      <c r="E141" s="180">
        <v>18054</v>
      </c>
    </row>
    <row r="142" spans="1:5" x14ac:dyDescent="0.25">
      <c r="A142" s="152">
        <v>44530</v>
      </c>
      <c r="B142" s="171" t="s">
        <v>273</v>
      </c>
      <c r="C142" s="171" t="s">
        <v>108</v>
      </c>
      <c r="D142" s="42" t="s">
        <v>853</v>
      </c>
      <c r="E142" s="180">
        <v>56300</v>
      </c>
    </row>
    <row r="143" spans="1:5" x14ac:dyDescent="0.25">
      <c r="A143" s="152">
        <v>44530</v>
      </c>
      <c r="B143" s="171" t="s">
        <v>855</v>
      </c>
      <c r="C143" s="171" t="s">
        <v>108</v>
      </c>
      <c r="D143" s="42" t="s">
        <v>854</v>
      </c>
      <c r="E143" s="180">
        <v>640282</v>
      </c>
    </row>
    <row r="144" spans="1:5" x14ac:dyDescent="0.25">
      <c r="A144" s="152">
        <v>44515</v>
      </c>
      <c r="B144" s="171" t="s">
        <v>857</v>
      </c>
      <c r="C144" s="171" t="s">
        <v>108</v>
      </c>
      <c r="D144" s="42" t="s">
        <v>856</v>
      </c>
      <c r="E144" s="180">
        <v>192869</v>
      </c>
    </row>
    <row r="145" spans="1:6" x14ac:dyDescent="0.25">
      <c r="A145" s="152">
        <v>44523</v>
      </c>
      <c r="B145" s="171" t="s">
        <v>610</v>
      </c>
      <c r="C145" s="171" t="s">
        <v>108</v>
      </c>
      <c r="D145" s="42" t="s">
        <v>859</v>
      </c>
      <c r="E145" s="180">
        <v>9565</v>
      </c>
    </row>
    <row r="146" spans="1:6" x14ac:dyDescent="0.25">
      <c r="A146" s="152">
        <v>44520</v>
      </c>
      <c r="B146" s="171" t="s">
        <v>858</v>
      </c>
      <c r="C146" s="171" t="s">
        <v>108</v>
      </c>
      <c r="D146" s="42" t="s">
        <v>704</v>
      </c>
      <c r="E146" s="180">
        <v>5000</v>
      </c>
    </row>
    <row r="147" spans="1:6" x14ac:dyDescent="0.25">
      <c r="A147" s="152">
        <v>44539</v>
      </c>
      <c r="B147" s="171" t="s">
        <v>862</v>
      </c>
      <c r="C147" s="171" t="s">
        <v>108</v>
      </c>
      <c r="D147" s="42" t="s">
        <v>863</v>
      </c>
      <c r="E147" s="180">
        <v>92400</v>
      </c>
    </row>
    <row r="148" spans="1:6" x14ac:dyDescent="0.25">
      <c r="A148" s="152">
        <v>44545</v>
      </c>
      <c r="B148" s="171" t="s">
        <v>862</v>
      </c>
      <c r="C148" s="171" t="s">
        <v>108</v>
      </c>
      <c r="D148" s="42" t="s">
        <v>861</v>
      </c>
      <c r="E148" s="180">
        <v>96250</v>
      </c>
    </row>
    <row r="149" spans="1:6" x14ac:dyDescent="0.25">
      <c r="A149" s="152">
        <v>44537</v>
      </c>
      <c r="B149" s="171" t="s">
        <v>178</v>
      </c>
      <c r="C149" s="171" t="s">
        <v>108</v>
      </c>
      <c r="D149" s="42" t="s">
        <v>860</v>
      </c>
      <c r="E149" s="180">
        <v>2710</v>
      </c>
    </row>
    <row r="150" spans="1:6" x14ac:dyDescent="0.25">
      <c r="A150" s="152">
        <v>44551</v>
      </c>
      <c r="B150" s="171" t="s">
        <v>866</v>
      </c>
      <c r="C150" s="171" t="s">
        <v>108</v>
      </c>
      <c r="D150" s="42" t="s">
        <v>865</v>
      </c>
      <c r="E150" s="180">
        <v>10690</v>
      </c>
    </row>
    <row r="151" spans="1:6" x14ac:dyDescent="0.25">
      <c r="A151" s="152">
        <v>44531</v>
      </c>
      <c r="B151" s="171" t="s">
        <v>757</v>
      </c>
      <c r="C151" s="171" t="s">
        <v>108</v>
      </c>
      <c r="D151" s="42" t="s">
        <v>864</v>
      </c>
      <c r="E151" s="180">
        <v>25000</v>
      </c>
    </row>
    <row r="152" spans="1:6" x14ac:dyDescent="0.25">
      <c r="A152" s="152">
        <v>44535</v>
      </c>
      <c r="B152" s="171" t="s">
        <v>868</v>
      </c>
      <c r="C152" s="171" t="s">
        <v>108</v>
      </c>
      <c r="D152" s="42" t="s">
        <v>867</v>
      </c>
      <c r="E152" s="180">
        <v>86400</v>
      </c>
      <c r="F152" s="157"/>
    </row>
    <row r="153" spans="1:6" x14ac:dyDescent="0.25">
      <c r="A153" s="152">
        <v>44561</v>
      </c>
      <c r="B153" s="171" t="s">
        <v>767</v>
      </c>
      <c r="C153" s="171" t="s">
        <v>320</v>
      </c>
      <c r="D153" s="42"/>
      <c r="E153" s="180">
        <v>14945</v>
      </c>
      <c r="F153" s="157"/>
    </row>
    <row r="154" spans="1:6" x14ac:dyDescent="0.25">
      <c r="A154" s="152">
        <v>44470</v>
      </c>
      <c r="B154" s="171" t="s">
        <v>546</v>
      </c>
      <c r="C154" s="171" t="s">
        <v>108</v>
      </c>
      <c r="D154" s="42" t="s">
        <v>886</v>
      </c>
      <c r="E154" s="180">
        <v>4790373</v>
      </c>
    </row>
    <row r="155" spans="1:6" x14ac:dyDescent="0.25">
      <c r="A155" s="152">
        <v>44564</v>
      </c>
      <c r="B155" s="171" t="s">
        <v>866</v>
      </c>
      <c r="C155" s="171" t="s">
        <v>108</v>
      </c>
      <c r="D155" s="42" t="s">
        <v>921</v>
      </c>
      <c r="E155" s="180">
        <v>14160</v>
      </c>
    </row>
    <row r="156" spans="1:6" x14ac:dyDescent="0.25">
      <c r="A156" s="152">
        <v>44577</v>
      </c>
      <c r="B156" s="171" t="s">
        <v>866</v>
      </c>
      <c r="C156" s="171" t="s">
        <v>108</v>
      </c>
      <c r="D156" s="42" t="s">
        <v>288</v>
      </c>
      <c r="E156" s="180">
        <v>18254</v>
      </c>
    </row>
    <row r="157" spans="1:6" x14ac:dyDescent="0.25">
      <c r="A157" s="152">
        <v>44623</v>
      </c>
      <c r="B157" s="171" t="s">
        <v>866</v>
      </c>
      <c r="C157" s="171" t="s">
        <v>108</v>
      </c>
      <c r="D157" s="42" t="s">
        <v>559</v>
      </c>
      <c r="E157" s="180">
        <v>16602</v>
      </c>
    </row>
    <row r="158" spans="1:6" x14ac:dyDescent="0.25">
      <c r="A158" s="152">
        <v>44637</v>
      </c>
      <c r="B158" s="171" t="s">
        <v>922</v>
      </c>
      <c r="C158" s="171" t="s">
        <v>108</v>
      </c>
      <c r="D158" s="42" t="s">
        <v>923</v>
      </c>
      <c r="E158" s="180">
        <v>39058</v>
      </c>
    </row>
    <row r="159" spans="1:6" x14ac:dyDescent="0.25">
      <c r="A159" s="152">
        <v>44578</v>
      </c>
      <c r="B159" s="41" t="s">
        <v>337</v>
      </c>
      <c r="C159" s="41" t="s">
        <v>324</v>
      </c>
      <c r="D159" s="42"/>
      <c r="E159" s="215">
        <v>500</v>
      </c>
    </row>
    <row r="160" spans="1:6" x14ac:dyDescent="0.25">
      <c r="A160" s="152">
        <v>44562</v>
      </c>
      <c r="B160" s="41" t="s">
        <v>273</v>
      </c>
      <c r="C160" s="41" t="s">
        <v>108</v>
      </c>
      <c r="D160" s="42" t="s">
        <v>924</v>
      </c>
      <c r="E160" s="215">
        <v>71202</v>
      </c>
    </row>
    <row r="161" spans="1:5" x14ac:dyDescent="0.25">
      <c r="A161" s="152">
        <v>44562</v>
      </c>
      <c r="B161" s="41" t="s">
        <v>273</v>
      </c>
      <c r="C161" s="41" t="s">
        <v>108</v>
      </c>
      <c r="D161" s="42" t="s">
        <v>925</v>
      </c>
      <c r="E161" s="215">
        <v>14351</v>
      </c>
    </row>
    <row r="162" spans="1:5" x14ac:dyDescent="0.25">
      <c r="A162" s="152">
        <v>44629</v>
      </c>
      <c r="B162" s="41" t="s">
        <v>926</v>
      </c>
      <c r="C162" s="41" t="s">
        <v>324</v>
      </c>
      <c r="D162" s="42" t="s">
        <v>927</v>
      </c>
      <c r="E162" s="215">
        <v>900</v>
      </c>
    </row>
    <row r="163" spans="1:5" x14ac:dyDescent="0.25">
      <c r="A163" s="152">
        <v>44620</v>
      </c>
      <c r="B163" s="41" t="s">
        <v>276</v>
      </c>
      <c r="C163" s="41" t="s">
        <v>108</v>
      </c>
      <c r="D163" s="42" t="s">
        <v>541</v>
      </c>
      <c r="E163" s="215">
        <v>6878</v>
      </c>
    </row>
    <row r="164" spans="1:5" x14ac:dyDescent="0.25">
      <c r="A164" s="152">
        <v>44620</v>
      </c>
      <c r="B164" s="41" t="s">
        <v>928</v>
      </c>
      <c r="C164" s="41" t="s">
        <v>108</v>
      </c>
      <c r="D164" s="42" t="s">
        <v>929</v>
      </c>
      <c r="E164" s="215">
        <v>42534</v>
      </c>
    </row>
    <row r="165" spans="1:5" x14ac:dyDescent="0.25">
      <c r="A165" s="152">
        <v>44635</v>
      </c>
      <c r="B165" s="41" t="s">
        <v>928</v>
      </c>
      <c r="C165" s="41" t="s">
        <v>108</v>
      </c>
      <c r="D165" s="42" t="s">
        <v>930</v>
      </c>
      <c r="E165" s="215">
        <v>69294</v>
      </c>
    </row>
    <row r="166" spans="1:5" x14ac:dyDescent="0.25">
      <c r="A166" s="152">
        <v>44651</v>
      </c>
      <c r="B166" s="41" t="s">
        <v>928</v>
      </c>
      <c r="C166" s="41" t="s">
        <v>108</v>
      </c>
      <c r="D166" s="42" t="s">
        <v>931</v>
      </c>
      <c r="E166" s="215">
        <v>44057</v>
      </c>
    </row>
    <row r="167" spans="1:5" x14ac:dyDescent="0.25">
      <c r="A167" s="152">
        <v>44593</v>
      </c>
      <c r="B167" s="41" t="s">
        <v>757</v>
      </c>
      <c r="C167" s="41" t="s">
        <v>108</v>
      </c>
      <c r="D167" s="42" t="s">
        <v>932</v>
      </c>
      <c r="E167" s="215">
        <v>15000</v>
      </c>
    </row>
    <row r="168" spans="1:5" x14ac:dyDescent="0.25">
      <c r="A168" s="152">
        <v>44621</v>
      </c>
      <c r="B168" s="41" t="s">
        <v>757</v>
      </c>
      <c r="C168" s="41" t="s">
        <v>108</v>
      </c>
      <c r="D168" s="42" t="s">
        <v>933</v>
      </c>
      <c r="E168" s="215">
        <v>9806</v>
      </c>
    </row>
    <row r="169" spans="1:5" x14ac:dyDescent="0.25">
      <c r="A169" s="152">
        <v>44583</v>
      </c>
      <c r="B169" s="41" t="s">
        <v>934</v>
      </c>
      <c r="C169" s="41" t="s">
        <v>108</v>
      </c>
      <c r="D169" s="42" t="s">
        <v>935</v>
      </c>
      <c r="E169" s="215">
        <v>56953</v>
      </c>
    </row>
    <row r="170" spans="1:5" x14ac:dyDescent="0.25">
      <c r="A170" s="152">
        <v>44613</v>
      </c>
      <c r="B170" s="41" t="s">
        <v>936</v>
      </c>
      <c r="C170" s="41" t="s">
        <v>108</v>
      </c>
      <c r="D170" s="42" t="s">
        <v>937</v>
      </c>
      <c r="E170" s="215">
        <v>11800</v>
      </c>
    </row>
    <row r="171" spans="1:5" x14ac:dyDescent="0.25">
      <c r="A171" s="189">
        <v>44621</v>
      </c>
      <c r="B171" s="41" t="s">
        <v>571</v>
      </c>
      <c r="C171" s="41" t="s">
        <v>108</v>
      </c>
      <c r="D171" s="42" t="s">
        <v>938</v>
      </c>
      <c r="E171" s="215">
        <v>232634</v>
      </c>
    </row>
    <row r="172" spans="1:5" x14ac:dyDescent="0.25">
      <c r="A172" s="152">
        <v>44642</v>
      </c>
      <c r="B172" s="41" t="s">
        <v>939</v>
      </c>
      <c r="C172" s="41" t="s">
        <v>108</v>
      </c>
      <c r="D172" s="42" t="s">
        <v>940</v>
      </c>
      <c r="E172" s="215">
        <v>43942</v>
      </c>
    </row>
    <row r="173" spans="1:5" x14ac:dyDescent="0.25">
      <c r="A173" s="152">
        <v>44648</v>
      </c>
      <c r="B173" s="41" t="s">
        <v>941</v>
      </c>
      <c r="C173" s="41" t="s">
        <v>108</v>
      </c>
      <c r="D173" s="42" t="s">
        <v>942</v>
      </c>
      <c r="E173" s="215">
        <v>51990</v>
      </c>
    </row>
    <row r="174" spans="1:5" x14ac:dyDescent="0.25">
      <c r="A174" s="152">
        <v>44588</v>
      </c>
      <c r="B174" s="41" t="s">
        <v>832</v>
      </c>
      <c r="C174" s="41" t="s">
        <v>108</v>
      </c>
      <c r="D174" s="42" t="s">
        <v>943</v>
      </c>
      <c r="E174" s="215">
        <v>4491</v>
      </c>
    </row>
    <row r="175" spans="1:5" x14ac:dyDescent="0.25">
      <c r="A175" s="152">
        <v>44644</v>
      </c>
      <c r="B175" s="41" t="s">
        <v>546</v>
      </c>
      <c r="C175" s="41" t="s">
        <v>108</v>
      </c>
      <c r="D175" s="42" t="s">
        <v>944</v>
      </c>
      <c r="E175" s="215">
        <v>1500000</v>
      </c>
    </row>
    <row r="176" spans="1:5" x14ac:dyDescent="0.25">
      <c r="A176" s="152">
        <v>44586</v>
      </c>
      <c r="B176" s="41" t="s">
        <v>945</v>
      </c>
      <c r="C176" s="41" t="s">
        <v>324</v>
      </c>
      <c r="D176" s="42" t="s">
        <v>946</v>
      </c>
      <c r="E176" s="215">
        <v>4250</v>
      </c>
    </row>
    <row r="177" spans="1:6" x14ac:dyDescent="0.25">
      <c r="A177" s="152">
        <v>44578</v>
      </c>
      <c r="B177" s="41" t="s">
        <v>947</v>
      </c>
      <c r="C177" s="41" t="s">
        <v>324</v>
      </c>
      <c r="D177" s="42" t="s">
        <v>948</v>
      </c>
      <c r="E177" s="215">
        <v>1450</v>
      </c>
    </row>
    <row r="178" spans="1:6" x14ac:dyDescent="0.25">
      <c r="A178" s="152">
        <v>44588</v>
      </c>
      <c r="B178" s="41" t="s">
        <v>610</v>
      </c>
      <c r="C178" s="41" t="s">
        <v>108</v>
      </c>
      <c r="D178" s="42" t="s">
        <v>949</v>
      </c>
      <c r="E178" s="215">
        <v>64776</v>
      </c>
    </row>
    <row r="179" spans="1:6" x14ac:dyDescent="0.25">
      <c r="A179" s="152">
        <v>44651</v>
      </c>
      <c r="B179" s="41" t="s">
        <v>610</v>
      </c>
      <c r="C179" s="41" t="s">
        <v>108</v>
      </c>
      <c r="D179" s="42" t="s">
        <v>950</v>
      </c>
      <c r="E179" s="215">
        <v>9615</v>
      </c>
    </row>
    <row r="180" spans="1:6" x14ac:dyDescent="0.25">
      <c r="A180" s="152">
        <v>44620</v>
      </c>
      <c r="B180" s="41" t="s">
        <v>951</v>
      </c>
      <c r="C180" s="41" t="s">
        <v>108</v>
      </c>
      <c r="D180" s="42" t="s">
        <v>952</v>
      </c>
      <c r="E180" s="215">
        <v>12400</v>
      </c>
    </row>
    <row r="181" spans="1:6" x14ac:dyDescent="0.25">
      <c r="A181" s="152">
        <v>44622</v>
      </c>
      <c r="B181" s="41" t="s">
        <v>951</v>
      </c>
      <c r="C181" s="41" t="s">
        <v>108</v>
      </c>
      <c r="D181" s="42" t="s">
        <v>953</v>
      </c>
      <c r="E181" s="215">
        <v>6200</v>
      </c>
    </row>
    <row r="182" spans="1:6" x14ac:dyDescent="0.25">
      <c r="A182" s="152">
        <v>44607</v>
      </c>
      <c r="B182" s="41" t="s">
        <v>284</v>
      </c>
      <c r="C182" s="41" t="s">
        <v>108</v>
      </c>
      <c r="D182" s="42" t="s">
        <v>954</v>
      </c>
      <c r="E182" s="215">
        <v>24280</v>
      </c>
    </row>
    <row r="183" spans="1:6" x14ac:dyDescent="0.25">
      <c r="A183" s="152">
        <v>44572</v>
      </c>
      <c r="B183" s="41" t="s">
        <v>553</v>
      </c>
      <c r="C183" s="41" t="s">
        <v>108</v>
      </c>
      <c r="D183" s="42" t="s">
        <v>955</v>
      </c>
      <c r="E183" s="215">
        <v>2096462.93</v>
      </c>
    </row>
    <row r="184" spans="1:6" x14ac:dyDescent="0.25">
      <c r="A184" s="152">
        <v>44646</v>
      </c>
      <c r="B184" s="41" t="s">
        <v>553</v>
      </c>
      <c r="C184" s="41" t="s">
        <v>108</v>
      </c>
      <c r="D184" s="42" t="s">
        <v>956</v>
      </c>
      <c r="E184" s="215">
        <v>33589.879999999997</v>
      </c>
    </row>
    <row r="185" spans="1:6" x14ac:dyDescent="0.25">
      <c r="A185" s="152">
        <v>44646</v>
      </c>
      <c r="B185" s="41" t="s">
        <v>553</v>
      </c>
      <c r="C185" s="41" t="s">
        <v>108</v>
      </c>
      <c r="D185" s="42" t="s">
        <v>957</v>
      </c>
      <c r="E185" s="215">
        <v>1996763.55</v>
      </c>
    </row>
    <row r="186" spans="1:6" x14ac:dyDescent="0.25">
      <c r="A186" s="152">
        <v>44618</v>
      </c>
      <c r="B186" s="41" t="s">
        <v>868</v>
      </c>
      <c r="C186" s="41" t="s">
        <v>108</v>
      </c>
      <c r="D186" s="42" t="s">
        <v>975</v>
      </c>
      <c r="E186" s="215">
        <v>89600</v>
      </c>
    </row>
    <row r="187" spans="1:6" x14ac:dyDescent="0.25">
      <c r="A187" s="152">
        <v>44630</v>
      </c>
      <c r="B187" s="41" t="s">
        <v>868</v>
      </c>
      <c r="C187" s="41" t="s">
        <v>108</v>
      </c>
      <c r="D187" s="42" t="s">
        <v>974</v>
      </c>
      <c r="E187" s="215">
        <v>95232</v>
      </c>
    </row>
    <row r="188" spans="1:6" x14ac:dyDescent="0.25">
      <c r="A188" s="152">
        <v>44640</v>
      </c>
      <c r="B188" s="41" t="s">
        <v>868</v>
      </c>
      <c r="C188" s="41" t="s">
        <v>108</v>
      </c>
      <c r="D188" s="42" t="s">
        <v>973</v>
      </c>
      <c r="E188" s="215">
        <v>99200</v>
      </c>
    </row>
    <row r="189" spans="1:6" x14ac:dyDescent="0.25">
      <c r="A189" s="152">
        <v>44600</v>
      </c>
      <c r="B189" s="41" t="s">
        <v>971</v>
      </c>
      <c r="C189" s="41" t="s">
        <v>108</v>
      </c>
      <c r="D189" s="42" t="s">
        <v>972</v>
      </c>
      <c r="E189" s="215">
        <v>143922</v>
      </c>
    </row>
    <row r="190" spans="1:6" x14ac:dyDescent="0.25">
      <c r="A190" s="152">
        <v>44647</v>
      </c>
      <c r="B190" s="41" t="s">
        <v>971</v>
      </c>
      <c r="C190" s="41" t="s">
        <v>108</v>
      </c>
      <c r="D190" s="42" t="s">
        <v>970</v>
      </c>
      <c r="E190" s="215">
        <v>142980</v>
      </c>
    </row>
    <row r="191" spans="1:6" x14ac:dyDescent="0.25">
      <c r="A191" s="205">
        <v>44652</v>
      </c>
      <c r="B191" s="206" t="s">
        <v>757</v>
      </c>
      <c r="C191" s="206" t="s">
        <v>108</v>
      </c>
      <c r="D191" s="207" t="s">
        <v>706</v>
      </c>
      <c r="E191" s="216">
        <v>19276</v>
      </c>
      <c r="F191" s="223"/>
    </row>
    <row r="192" spans="1:6" x14ac:dyDescent="0.25">
      <c r="A192" s="205">
        <v>44653</v>
      </c>
      <c r="B192" s="206" t="s">
        <v>936</v>
      </c>
      <c r="C192" s="206" t="s">
        <v>108</v>
      </c>
      <c r="D192" s="207" t="s">
        <v>1165</v>
      </c>
      <c r="E192" s="216">
        <v>11800</v>
      </c>
      <c r="F192" s="223"/>
    </row>
    <row r="193" spans="1:6" x14ac:dyDescent="0.25">
      <c r="A193" s="205">
        <v>44655</v>
      </c>
      <c r="B193" s="206" t="s">
        <v>610</v>
      </c>
      <c r="C193" s="206" t="s">
        <v>108</v>
      </c>
      <c r="D193" s="207" t="s">
        <v>1166</v>
      </c>
      <c r="E193" s="216">
        <v>33206</v>
      </c>
      <c r="F193" s="223"/>
    </row>
    <row r="194" spans="1:6" x14ac:dyDescent="0.25">
      <c r="A194" s="205">
        <v>44655</v>
      </c>
      <c r="B194" s="206" t="s">
        <v>610</v>
      </c>
      <c r="C194" s="206" t="s">
        <v>108</v>
      </c>
      <c r="D194" s="207" t="s">
        <v>1167</v>
      </c>
      <c r="E194" s="216">
        <v>47110</v>
      </c>
      <c r="F194" s="223"/>
    </row>
    <row r="195" spans="1:6" x14ac:dyDescent="0.25">
      <c r="A195" s="205">
        <v>44655</v>
      </c>
      <c r="B195" s="206" t="s">
        <v>936</v>
      </c>
      <c r="C195" s="206" t="s">
        <v>108</v>
      </c>
      <c r="D195" s="207" t="s">
        <v>1168</v>
      </c>
      <c r="E195" s="216">
        <v>30680</v>
      </c>
      <c r="F195" s="223"/>
    </row>
    <row r="196" spans="1:6" x14ac:dyDescent="0.25">
      <c r="A196" s="152">
        <v>44656</v>
      </c>
      <c r="B196" s="171" t="s">
        <v>320</v>
      </c>
      <c r="C196" s="171" t="s">
        <v>324</v>
      </c>
      <c r="D196" s="42" t="s">
        <v>1169</v>
      </c>
      <c r="E196" s="180">
        <v>1345</v>
      </c>
      <c r="F196" s="223"/>
    </row>
    <row r="197" spans="1:6" x14ac:dyDescent="0.25">
      <c r="A197" s="152">
        <v>44656</v>
      </c>
      <c r="B197" s="171" t="s">
        <v>320</v>
      </c>
      <c r="C197" s="171" t="s">
        <v>324</v>
      </c>
      <c r="D197" s="42" t="s">
        <v>1170</v>
      </c>
      <c r="E197" s="180">
        <v>800</v>
      </c>
      <c r="F197" s="223"/>
    </row>
    <row r="198" spans="1:6" x14ac:dyDescent="0.25">
      <c r="A198" s="205">
        <v>44656</v>
      </c>
      <c r="B198" s="206" t="s">
        <v>610</v>
      </c>
      <c r="C198" s="206" t="s">
        <v>108</v>
      </c>
      <c r="D198" s="207" t="s">
        <v>1171</v>
      </c>
      <c r="E198" s="216">
        <v>13977</v>
      </c>
      <c r="F198" s="223"/>
    </row>
    <row r="199" spans="1:6" x14ac:dyDescent="0.25">
      <c r="A199" s="205">
        <v>44679</v>
      </c>
      <c r="B199" s="206" t="s">
        <v>546</v>
      </c>
      <c r="C199" s="206" t="s">
        <v>108</v>
      </c>
      <c r="D199" s="207" t="s">
        <v>1160</v>
      </c>
      <c r="E199" s="216">
        <v>4412996.05</v>
      </c>
    </row>
    <row r="200" spans="1:6" x14ac:dyDescent="0.25">
      <c r="A200" s="152">
        <v>44659</v>
      </c>
      <c r="B200" s="171" t="s">
        <v>320</v>
      </c>
      <c r="C200" s="171" t="s">
        <v>291</v>
      </c>
      <c r="D200" s="42" t="s">
        <v>1102</v>
      </c>
      <c r="E200" s="180">
        <v>24750</v>
      </c>
    </row>
    <row r="201" spans="1:6" x14ac:dyDescent="0.25">
      <c r="A201" s="205">
        <v>44661</v>
      </c>
      <c r="B201" s="206" t="s">
        <v>1172</v>
      </c>
      <c r="C201" s="206" t="s">
        <v>108</v>
      </c>
      <c r="D201" s="207" t="s">
        <v>1173</v>
      </c>
      <c r="E201" s="216">
        <v>157465</v>
      </c>
    </row>
    <row r="202" spans="1:6" x14ac:dyDescent="0.25">
      <c r="A202" s="205">
        <v>44661</v>
      </c>
      <c r="B202" s="206" t="s">
        <v>971</v>
      </c>
      <c r="C202" s="206" t="s">
        <v>108</v>
      </c>
      <c r="D202" s="207" t="s">
        <v>1174</v>
      </c>
      <c r="E202" s="216">
        <v>178570</v>
      </c>
    </row>
    <row r="203" spans="1:6" x14ac:dyDescent="0.25">
      <c r="A203" s="152">
        <v>44663</v>
      </c>
      <c r="B203" s="171" t="s">
        <v>320</v>
      </c>
      <c r="C203" s="171" t="s">
        <v>324</v>
      </c>
      <c r="D203" s="42" t="s">
        <v>1175</v>
      </c>
      <c r="E203" s="180">
        <v>890</v>
      </c>
    </row>
    <row r="204" spans="1:6" x14ac:dyDescent="0.25">
      <c r="A204" s="152">
        <v>44663</v>
      </c>
      <c r="B204" s="171" t="s">
        <v>868</v>
      </c>
      <c r="C204" s="171" t="s">
        <v>108</v>
      </c>
      <c r="D204" s="42" t="s">
        <v>1176</v>
      </c>
      <c r="E204" s="180">
        <v>95232</v>
      </c>
    </row>
    <row r="206" spans="1:6" x14ac:dyDescent="0.25">
      <c r="A206" s="152">
        <v>44664</v>
      </c>
      <c r="B206" s="171" t="s">
        <v>320</v>
      </c>
      <c r="C206" s="171" t="s">
        <v>324</v>
      </c>
      <c r="D206" s="42" t="s">
        <v>1178</v>
      </c>
      <c r="E206" s="180">
        <v>395</v>
      </c>
    </row>
    <row r="207" spans="1:6" x14ac:dyDescent="0.25">
      <c r="A207" s="205">
        <v>44665</v>
      </c>
      <c r="B207" s="206" t="s">
        <v>971</v>
      </c>
      <c r="C207" s="206" t="s">
        <v>108</v>
      </c>
      <c r="D207" s="207" t="s">
        <v>1179</v>
      </c>
      <c r="E207" s="216">
        <v>173258</v>
      </c>
    </row>
    <row r="208" spans="1:6" x14ac:dyDescent="0.25">
      <c r="A208" s="205">
        <v>44667</v>
      </c>
      <c r="B208" s="206" t="s">
        <v>922</v>
      </c>
      <c r="C208" s="206" t="s">
        <v>108</v>
      </c>
      <c r="D208" s="207" t="s">
        <v>1180</v>
      </c>
      <c r="E208" s="216">
        <v>54568</v>
      </c>
    </row>
    <row r="209" spans="1:5" x14ac:dyDescent="0.25">
      <c r="A209" s="205">
        <v>44667</v>
      </c>
      <c r="B209" s="206" t="s">
        <v>868</v>
      </c>
      <c r="C209" s="206" t="s">
        <v>108</v>
      </c>
      <c r="D209" s="207" t="s">
        <v>1181</v>
      </c>
      <c r="E209" s="216">
        <v>95232</v>
      </c>
    </row>
    <row r="210" spans="1:5" x14ac:dyDescent="0.25">
      <c r="A210" s="152">
        <v>44669</v>
      </c>
      <c r="B210" s="171" t="s">
        <v>320</v>
      </c>
      <c r="C210" s="171" t="s">
        <v>324</v>
      </c>
      <c r="D210" s="42" t="s">
        <v>1182</v>
      </c>
      <c r="E210" s="180">
        <v>1650</v>
      </c>
    </row>
    <row r="211" spans="1:5" x14ac:dyDescent="0.25">
      <c r="A211" s="205">
        <v>44669</v>
      </c>
      <c r="B211" s="206" t="s">
        <v>928</v>
      </c>
      <c r="C211" s="206" t="s">
        <v>108</v>
      </c>
      <c r="D211" s="207" t="s">
        <v>1183</v>
      </c>
      <c r="E211" s="216">
        <v>74611</v>
      </c>
    </row>
    <row r="212" spans="1:5" x14ac:dyDescent="0.25">
      <c r="A212" s="152">
        <v>44670</v>
      </c>
      <c r="B212" s="171" t="s">
        <v>320</v>
      </c>
      <c r="C212" s="171" t="s">
        <v>324</v>
      </c>
      <c r="D212" s="42" t="s">
        <v>1184</v>
      </c>
      <c r="E212" s="180">
        <v>560</v>
      </c>
    </row>
    <row r="213" spans="1:5" x14ac:dyDescent="0.25">
      <c r="A213" s="205">
        <v>44672</v>
      </c>
      <c r="B213" s="206" t="s">
        <v>553</v>
      </c>
      <c r="C213" s="206" t="s">
        <v>108</v>
      </c>
      <c r="D213" s="207" t="s">
        <v>1185</v>
      </c>
      <c r="E213" s="216">
        <v>1467294.6</v>
      </c>
    </row>
    <row r="214" spans="1:5" x14ac:dyDescent="0.25">
      <c r="A214" s="205">
        <v>44675</v>
      </c>
      <c r="B214" s="206" t="s">
        <v>349</v>
      </c>
      <c r="C214" s="206" t="s">
        <v>108</v>
      </c>
      <c r="D214" s="207" t="s">
        <v>1186</v>
      </c>
      <c r="E214" s="216">
        <v>96000</v>
      </c>
    </row>
    <row r="215" spans="1:5" x14ac:dyDescent="0.25">
      <c r="A215" s="152">
        <v>44676</v>
      </c>
      <c r="B215" s="171" t="s">
        <v>320</v>
      </c>
      <c r="C215" s="171" t="s">
        <v>324</v>
      </c>
      <c r="D215" s="42" t="s">
        <v>1187</v>
      </c>
      <c r="E215" s="180">
        <v>11800</v>
      </c>
    </row>
    <row r="216" spans="1:5" x14ac:dyDescent="0.25">
      <c r="A216" s="205">
        <v>44677</v>
      </c>
      <c r="B216" s="206" t="s">
        <v>951</v>
      </c>
      <c r="C216" s="206" t="s">
        <v>108</v>
      </c>
      <c r="D216" s="207" t="s">
        <v>1188</v>
      </c>
      <c r="E216" s="216">
        <v>10000</v>
      </c>
    </row>
    <row r="217" spans="1:5" x14ac:dyDescent="0.25">
      <c r="A217" s="205">
        <v>44679</v>
      </c>
      <c r="B217" s="206" t="s">
        <v>1189</v>
      </c>
      <c r="C217" s="206" t="s">
        <v>108</v>
      </c>
      <c r="D217" s="207" t="s">
        <v>1190</v>
      </c>
      <c r="E217" s="216">
        <v>38480</v>
      </c>
    </row>
    <row r="218" spans="1:5" x14ac:dyDescent="0.25">
      <c r="A218" s="152">
        <v>44679</v>
      </c>
      <c r="B218" s="171" t="s">
        <v>320</v>
      </c>
      <c r="C218" s="171" t="s">
        <v>324</v>
      </c>
      <c r="D218" s="42" t="s">
        <v>1191</v>
      </c>
      <c r="E218" s="180">
        <v>1245</v>
      </c>
    </row>
    <row r="219" spans="1:5" x14ac:dyDescent="0.25">
      <c r="A219" s="205">
        <v>44681</v>
      </c>
      <c r="B219" s="206" t="s">
        <v>1192</v>
      </c>
      <c r="C219" s="206" t="s">
        <v>108</v>
      </c>
      <c r="D219" s="207" t="s">
        <v>1193</v>
      </c>
      <c r="E219" s="216">
        <v>8132</v>
      </c>
    </row>
    <row r="220" spans="1:5" x14ac:dyDescent="0.25">
      <c r="A220" s="205">
        <v>44681</v>
      </c>
      <c r="B220" s="206" t="s">
        <v>1194</v>
      </c>
      <c r="C220" s="206" t="s">
        <v>108</v>
      </c>
      <c r="D220" s="207" t="s">
        <v>1170</v>
      </c>
      <c r="E220" s="216">
        <v>106250</v>
      </c>
    </row>
    <row r="221" spans="1:5" x14ac:dyDescent="0.25">
      <c r="A221" s="152"/>
      <c r="B221" s="171" t="s">
        <v>1195</v>
      </c>
      <c r="C221" s="171"/>
      <c r="D221" s="42"/>
      <c r="E221" s="180">
        <v>-377</v>
      </c>
    </row>
    <row r="222" spans="1:5" x14ac:dyDescent="0.25">
      <c r="A222" s="152">
        <v>44682</v>
      </c>
      <c r="B222" s="171" t="s">
        <v>320</v>
      </c>
      <c r="C222" s="171" t="s">
        <v>324</v>
      </c>
      <c r="D222" s="42" t="s">
        <v>1196</v>
      </c>
      <c r="E222" s="180">
        <v>550</v>
      </c>
    </row>
    <row r="223" spans="1:5" x14ac:dyDescent="0.25">
      <c r="A223" s="152">
        <v>44682</v>
      </c>
      <c r="B223" s="171" t="s">
        <v>1197</v>
      </c>
      <c r="C223" s="171" t="s">
        <v>324</v>
      </c>
      <c r="D223" s="42" t="s">
        <v>1104</v>
      </c>
      <c r="E223" s="180">
        <v>2544</v>
      </c>
    </row>
    <row r="224" spans="1:5" x14ac:dyDescent="0.25">
      <c r="A224" s="152">
        <v>44682</v>
      </c>
      <c r="B224" s="171" t="s">
        <v>320</v>
      </c>
      <c r="C224" s="171" t="s">
        <v>324</v>
      </c>
      <c r="D224" s="42" t="s">
        <v>1105</v>
      </c>
      <c r="E224" s="180">
        <v>380</v>
      </c>
    </row>
    <row r="225" spans="1:5" x14ac:dyDescent="0.25">
      <c r="A225" s="152">
        <v>44682</v>
      </c>
      <c r="B225" s="171" t="s">
        <v>1198</v>
      </c>
      <c r="C225" s="171" t="s">
        <v>324</v>
      </c>
      <c r="D225" s="42" t="s">
        <v>1106</v>
      </c>
      <c r="E225" s="180">
        <v>2920</v>
      </c>
    </row>
    <row r="226" spans="1:5" x14ac:dyDescent="0.25">
      <c r="A226" s="152">
        <v>44682</v>
      </c>
      <c r="B226" s="171" t="s">
        <v>320</v>
      </c>
      <c r="C226" s="171" t="s">
        <v>324</v>
      </c>
      <c r="D226" s="42" t="s">
        <v>1199</v>
      </c>
      <c r="E226" s="180">
        <v>60</v>
      </c>
    </row>
    <row r="227" spans="1:5" x14ac:dyDescent="0.25">
      <c r="A227" s="152">
        <v>44682</v>
      </c>
      <c r="B227" s="171" t="s">
        <v>1197</v>
      </c>
      <c r="C227" s="171" t="s">
        <v>324</v>
      </c>
      <c r="D227" s="42" t="s">
        <v>1200</v>
      </c>
      <c r="E227" s="180">
        <v>8132</v>
      </c>
    </row>
    <row r="228" spans="1:5" x14ac:dyDescent="0.25">
      <c r="A228" s="205">
        <v>44682</v>
      </c>
      <c r="B228" s="206" t="s">
        <v>862</v>
      </c>
      <c r="C228" s="206" t="s">
        <v>108</v>
      </c>
      <c r="D228" s="207" t="s">
        <v>1201</v>
      </c>
      <c r="E228" s="216">
        <v>97723.4</v>
      </c>
    </row>
    <row r="229" spans="1:5" x14ac:dyDescent="0.25">
      <c r="A229" s="205">
        <v>44682</v>
      </c>
      <c r="B229" s="206" t="s">
        <v>868</v>
      </c>
      <c r="C229" s="206" t="s">
        <v>108</v>
      </c>
      <c r="D229" s="207" t="s">
        <v>1202</v>
      </c>
      <c r="E229" s="216">
        <v>95232</v>
      </c>
    </row>
    <row r="230" spans="1:5" x14ac:dyDescent="0.25">
      <c r="A230" s="205">
        <v>44682</v>
      </c>
      <c r="B230" s="206" t="s">
        <v>928</v>
      </c>
      <c r="C230" s="206" t="s">
        <v>108</v>
      </c>
      <c r="D230" s="207" t="s">
        <v>1203</v>
      </c>
      <c r="E230" s="216">
        <v>27462</v>
      </c>
    </row>
    <row r="231" spans="1:5" x14ac:dyDescent="0.25">
      <c r="A231" s="205">
        <v>44683</v>
      </c>
      <c r="B231" s="206" t="s">
        <v>832</v>
      </c>
      <c r="C231" s="206" t="s">
        <v>108</v>
      </c>
      <c r="D231" s="207" t="s">
        <v>1204</v>
      </c>
      <c r="E231" s="216">
        <v>11182</v>
      </c>
    </row>
    <row r="232" spans="1:5" x14ac:dyDescent="0.25">
      <c r="A232" s="205">
        <v>44686</v>
      </c>
      <c r="B232" s="206" t="s">
        <v>553</v>
      </c>
      <c r="C232" s="206" t="s">
        <v>108</v>
      </c>
      <c r="D232" s="207" t="s">
        <v>1205</v>
      </c>
      <c r="E232" s="216">
        <v>1038724.75</v>
      </c>
    </row>
    <row r="233" spans="1:5" x14ac:dyDescent="0.25">
      <c r="A233" s="152">
        <v>44687</v>
      </c>
      <c r="B233" s="171" t="s">
        <v>320</v>
      </c>
      <c r="C233" s="171" t="s">
        <v>324</v>
      </c>
      <c r="D233" s="42" t="s">
        <v>1206</v>
      </c>
      <c r="E233" s="180">
        <v>1150</v>
      </c>
    </row>
    <row r="234" spans="1:5" x14ac:dyDescent="0.25">
      <c r="A234" s="205">
        <v>44687</v>
      </c>
      <c r="B234" s="206" t="s">
        <v>1207</v>
      </c>
      <c r="C234" s="206" t="s">
        <v>108</v>
      </c>
      <c r="D234" s="207" t="s">
        <v>1208</v>
      </c>
      <c r="E234" s="216">
        <v>62456</v>
      </c>
    </row>
    <row r="235" spans="1:5" x14ac:dyDescent="0.25">
      <c r="A235" s="152">
        <v>44688</v>
      </c>
      <c r="B235" s="171" t="s">
        <v>320</v>
      </c>
      <c r="C235" s="171" t="s">
        <v>324</v>
      </c>
      <c r="D235" s="42" t="s">
        <v>1209</v>
      </c>
      <c r="E235" s="180">
        <v>930</v>
      </c>
    </row>
    <row r="236" spans="1:5" x14ac:dyDescent="0.25">
      <c r="A236" s="152">
        <v>44692</v>
      </c>
      <c r="B236" s="171" t="s">
        <v>320</v>
      </c>
      <c r="C236" s="171" t="s">
        <v>324</v>
      </c>
      <c r="D236" s="42" t="s">
        <v>683</v>
      </c>
      <c r="E236" s="180">
        <v>800</v>
      </c>
    </row>
    <row r="237" spans="1:5" x14ac:dyDescent="0.25">
      <c r="A237" s="152">
        <v>44692</v>
      </c>
      <c r="B237" s="171" t="s">
        <v>320</v>
      </c>
      <c r="C237" s="171" t="s">
        <v>324</v>
      </c>
      <c r="D237" s="42" t="s">
        <v>1210</v>
      </c>
      <c r="E237" s="180">
        <v>195</v>
      </c>
    </row>
    <row r="238" spans="1:5" x14ac:dyDescent="0.25">
      <c r="A238" s="205">
        <v>44692</v>
      </c>
      <c r="B238" s="206" t="s">
        <v>553</v>
      </c>
      <c r="C238" s="206" t="s">
        <v>108</v>
      </c>
      <c r="D238" s="207" t="s">
        <v>1211</v>
      </c>
      <c r="E238" s="216">
        <v>766675.5</v>
      </c>
    </row>
    <row r="239" spans="1:5" x14ac:dyDescent="0.25">
      <c r="A239" s="152">
        <v>44693</v>
      </c>
      <c r="B239" s="171" t="s">
        <v>320</v>
      </c>
      <c r="C239" s="171" t="s">
        <v>324</v>
      </c>
      <c r="D239" s="42" t="s">
        <v>1212</v>
      </c>
      <c r="E239" s="180">
        <v>175</v>
      </c>
    </row>
    <row r="240" spans="1:5" x14ac:dyDescent="0.25">
      <c r="A240" s="205">
        <v>44695</v>
      </c>
      <c r="B240" s="206" t="s">
        <v>1213</v>
      </c>
      <c r="C240" s="206" t="s">
        <v>108</v>
      </c>
      <c r="D240" s="207" t="s">
        <v>1214</v>
      </c>
      <c r="E240" s="216">
        <v>12154</v>
      </c>
    </row>
    <row r="241" spans="1:5" x14ac:dyDescent="0.25">
      <c r="A241" s="205">
        <v>44696</v>
      </c>
      <c r="B241" s="206" t="s">
        <v>928</v>
      </c>
      <c r="C241" s="206" t="s">
        <v>108</v>
      </c>
      <c r="D241" s="207" t="s">
        <v>1215</v>
      </c>
      <c r="E241" s="216">
        <v>49411</v>
      </c>
    </row>
    <row r="242" spans="1:5" x14ac:dyDescent="0.25">
      <c r="A242" s="205">
        <v>44700</v>
      </c>
      <c r="B242" s="206" t="s">
        <v>610</v>
      </c>
      <c r="C242" s="206" t="s">
        <v>108</v>
      </c>
      <c r="D242" s="207" t="s">
        <v>1216</v>
      </c>
      <c r="E242" s="216">
        <v>4407</v>
      </c>
    </row>
    <row r="243" spans="1:5" x14ac:dyDescent="0.25">
      <c r="A243" s="205">
        <v>44701</v>
      </c>
      <c r="B243" s="206" t="s">
        <v>1217</v>
      </c>
      <c r="C243" s="206" t="s">
        <v>108</v>
      </c>
      <c r="D243" s="207" t="s">
        <v>1218</v>
      </c>
      <c r="E243" s="216">
        <v>1887145</v>
      </c>
    </row>
    <row r="244" spans="1:5" x14ac:dyDescent="0.25">
      <c r="A244" s="205">
        <v>44704</v>
      </c>
      <c r="B244" s="206" t="s">
        <v>276</v>
      </c>
      <c r="C244" s="206" t="s">
        <v>108</v>
      </c>
      <c r="D244" s="207" t="s">
        <v>1219</v>
      </c>
      <c r="E244" s="216">
        <v>6878</v>
      </c>
    </row>
    <row r="245" spans="1:5" x14ac:dyDescent="0.25">
      <c r="A245" s="205">
        <v>44705</v>
      </c>
      <c r="B245" s="206" t="s">
        <v>868</v>
      </c>
      <c r="C245" s="206" t="s">
        <v>108</v>
      </c>
      <c r="D245" s="207" t="s">
        <v>1220</v>
      </c>
      <c r="E245" s="216">
        <v>92160</v>
      </c>
    </row>
    <row r="246" spans="1:5" x14ac:dyDescent="0.25">
      <c r="A246" s="205">
        <v>44706</v>
      </c>
      <c r="B246" s="206" t="s">
        <v>1221</v>
      </c>
      <c r="C246" s="206" t="s">
        <v>108</v>
      </c>
      <c r="D246" s="207" t="s">
        <v>1222</v>
      </c>
      <c r="E246" s="216">
        <v>1905995</v>
      </c>
    </row>
    <row r="247" spans="1:5" x14ac:dyDescent="0.25">
      <c r="A247" s="205">
        <v>44706</v>
      </c>
      <c r="B247" s="206" t="s">
        <v>1223</v>
      </c>
      <c r="C247" s="206" t="s">
        <v>108</v>
      </c>
      <c r="D247" s="207" t="s">
        <v>114</v>
      </c>
      <c r="E247" s="216">
        <v>178490</v>
      </c>
    </row>
    <row r="248" spans="1:5" x14ac:dyDescent="0.25">
      <c r="A248" s="205">
        <v>44708</v>
      </c>
      <c r="B248" s="206" t="s">
        <v>1213</v>
      </c>
      <c r="C248" s="206" t="s">
        <v>108</v>
      </c>
      <c r="D248" s="207" t="s">
        <v>1224</v>
      </c>
      <c r="E248" s="216">
        <v>51772</v>
      </c>
    </row>
    <row r="249" spans="1:5" x14ac:dyDescent="0.25">
      <c r="A249" s="205">
        <v>44709</v>
      </c>
      <c r="B249" s="206" t="s">
        <v>1198</v>
      </c>
      <c r="C249" s="206" t="s">
        <v>324</v>
      </c>
      <c r="D249" s="207" t="s">
        <v>1163</v>
      </c>
      <c r="E249" s="216">
        <v>3961</v>
      </c>
    </row>
    <row r="250" spans="1:5" x14ac:dyDescent="0.25">
      <c r="A250" s="152">
        <v>44712</v>
      </c>
      <c r="B250" s="171" t="s">
        <v>337</v>
      </c>
      <c r="C250" s="171" t="s">
        <v>324</v>
      </c>
      <c r="D250" s="42" t="s">
        <v>954</v>
      </c>
      <c r="E250" s="180">
        <v>42000</v>
      </c>
    </row>
    <row r="251" spans="1:5" x14ac:dyDescent="0.25">
      <c r="A251" s="205">
        <v>44712</v>
      </c>
      <c r="B251" s="206" t="s">
        <v>928</v>
      </c>
      <c r="C251" s="206" t="s">
        <v>108</v>
      </c>
      <c r="D251" s="207" t="s">
        <v>1165</v>
      </c>
      <c r="E251" s="216">
        <v>148634</v>
      </c>
    </row>
    <row r="252" spans="1:5" x14ac:dyDescent="0.25">
      <c r="A252" s="152"/>
      <c r="B252" s="171"/>
      <c r="C252" s="171"/>
      <c r="D252" s="42"/>
      <c r="E252" s="180">
        <v>-352.27</v>
      </c>
    </row>
    <row r="253" spans="1:5" x14ac:dyDescent="0.25">
      <c r="A253" s="152"/>
      <c r="B253" s="171"/>
      <c r="C253" s="171"/>
      <c r="D253" s="42"/>
      <c r="E253" s="180">
        <v>0.68</v>
      </c>
    </row>
    <row r="254" spans="1:5" x14ac:dyDescent="0.25">
      <c r="A254" s="152">
        <v>44713</v>
      </c>
      <c r="B254" s="171" t="s">
        <v>337</v>
      </c>
      <c r="C254" s="171" t="s">
        <v>291</v>
      </c>
      <c r="D254" s="42" t="s">
        <v>1225</v>
      </c>
      <c r="E254" s="180">
        <v>-31395</v>
      </c>
    </row>
    <row r="255" spans="1:5" x14ac:dyDescent="0.25">
      <c r="A255" s="205">
        <v>44713</v>
      </c>
      <c r="B255" s="206" t="s">
        <v>757</v>
      </c>
      <c r="C255" s="206" t="s">
        <v>108</v>
      </c>
      <c r="D255" s="207" t="s">
        <v>1226</v>
      </c>
      <c r="E255" s="216">
        <v>12500</v>
      </c>
    </row>
    <row r="256" spans="1:5" x14ac:dyDescent="0.25">
      <c r="A256" s="205">
        <v>44713</v>
      </c>
      <c r="B256" s="206" t="s">
        <v>553</v>
      </c>
      <c r="C256" s="206" t="s">
        <v>108</v>
      </c>
      <c r="D256" s="207" t="s">
        <v>1227</v>
      </c>
      <c r="E256" s="216">
        <v>1913070.28</v>
      </c>
    </row>
    <row r="257" spans="1:5" x14ac:dyDescent="0.25">
      <c r="A257" s="205">
        <v>44713</v>
      </c>
      <c r="B257" s="206" t="s">
        <v>553</v>
      </c>
      <c r="C257" s="206" t="s">
        <v>108</v>
      </c>
      <c r="D257" s="207" t="s">
        <v>1228</v>
      </c>
      <c r="E257" s="216">
        <v>28100.52</v>
      </c>
    </row>
    <row r="258" spans="1:5" x14ac:dyDescent="0.25">
      <c r="A258" s="205">
        <v>44713</v>
      </c>
      <c r="B258" s="206" t="s">
        <v>1229</v>
      </c>
      <c r="C258" s="206" t="s">
        <v>108</v>
      </c>
      <c r="D258" s="207" t="s">
        <v>570</v>
      </c>
      <c r="E258" s="216">
        <v>1136600</v>
      </c>
    </row>
    <row r="259" spans="1:5" x14ac:dyDescent="0.25">
      <c r="A259" s="205">
        <v>44713</v>
      </c>
      <c r="B259" s="206" t="s">
        <v>131</v>
      </c>
      <c r="C259" s="206" t="s">
        <v>108</v>
      </c>
      <c r="D259" s="207" t="s">
        <v>1230</v>
      </c>
      <c r="E259" s="216">
        <v>6792</v>
      </c>
    </row>
    <row r="260" spans="1:5" x14ac:dyDescent="0.25">
      <c r="A260" s="205">
        <v>44713</v>
      </c>
      <c r="B260" s="206" t="s">
        <v>1231</v>
      </c>
      <c r="C260" s="206" t="s">
        <v>108</v>
      </c>
      <c r="D260" s="207" t="s">
        <v>570</v>
      </c>
      <c r="E260" s="216">
        <v>17111</v>
      </c>
    </row>
    <row r="261" spans="1:5" x14ac:dyDescent="0.25">
      <c r="A261" s="205">
        <v>44713</v>
      </c>
      <c r="B261" s="206" t="s">
        <v>546</v>
      </c>
      <c r="C261" s="206" t="s">
        <v>108</v>
      </c>
      <c r="D261" s="207" t="s">
        <v>1232</v>
      </c>
      <c r="E261" s="216">
        <v>2257950.27</v>
      </c>
    </row>
    <row r="262" spans="1:5" x14ac:dyDescent="0.25">
      <c r="A262" s="152">
        <v>44718</v>
      </c>
      <c r="B262" s="171" t="s">
        <v>320</v>
      </c>
      <c r="C262" s="171" t="s">
        <v>324</v>
      </c>
      <c r="D262" s="42" t="s">
        <v>685</v>
      </c>
      <c r="E262" s="180">
        <v>100</v>
      </c>
    </row>
    <row r="263" spans="1:5" x14ac:dyDescent="0.25">
      <c r="A263" s="152">
        <v>44718</v>
      </c>
      <c r="B263" s="171" t="s">
        <v>320</v>
      </c>
      <c r="C263" s="171" t="s">
        <v>324</v>
      </c>
      <c r="D263" s="42" t="s">
        <v>1233</v>
      </c>
      <c r="E263" s="180">
        <v>420</v>
      </c>
    </row>
    <row r="264" spans="1:5" x14ac:dyDescent="0.25">
      <c r="A264" s="205">
        <v>44719</v>
      </c>
      <c r="B264" s="206" t="s">
        <v>1207</v>
      </c>
      <c r="C264" s="206" t="s">
        <v>108</v>
      </c>
      <c r="D264" s="207" t="s">
        <v>1234</v>
      </c>
      <c r="E264" s="216">
        <v>54958</v>
      </c>
    </row>
    <row r="265" spans="1:5" x14ac:dyDescent="0.25">
      <c r="A265" s="205">
        <v>44719</v>
      </c>
      <c r="B265" s="206" t="s">
        <v>868</v>
      </c>
      <c r="C265" s="206" t="s">
        <v>108</v>
      </c>
      <c r="D265" s="207" t="s">
        <v>1235</v>
      </c>
      <c r="E265" s="216">
        <v>92160</v>
      </c>
    </row>
    <row r="266" spans="1:5" x14ac:dyDescent="0.25">
      <c r="A266" s="205">
        <v>44721</v>
      </c>
      <c r="B266" s="206" t="s">
        <v>320</v>
      </c>
      <c r="C266" s="206" t="s">
        <v>324</v>
      </c>
      <c r="D266" s="207" t="s">
        <v>1236</v>
      </c>
      <c r="E266" s="216">
        <v>110</v>
      </c>
    </row>
    <row r="267" spans="1:5" x14ac:dyDescent="0.25">
      <c r="A267" s="205">
        <v>44722</v>
      </c>
      <c r="B267" s="206" t="s">
        <v>868</v>
      </c>
      <c r="C267" s="206" t="s">
        <v>108</v>
      </c>
      <c r="D267" s="207" t="s">
        <v>1237</v>
      </c>
      <c r="E267" s="216">
        <v>92160</v>
      </c>
    </row>
    <row r="268" spans="1:5" x14ac:dyDescent="0.25">
      <c r="A268" s="205">
        <v>44722</v>
      </c>
      <c r="B268" s="206" t="s">
        <v>1238</v>
      </c>
      <c r="C268" s="206" t="s">
        <v>108</v>
      </c>
      <c r="D268" s="207" t="s">
        <v>570</v>
      </c>
      <c r="E268" s="216">
        <v>35160</v>
      </c>
    </row>
    <row r="269" spans="1:5" x14ac:dyDescent="0.25">
      <c r="A269" s="205">
        <v>44722</v>
      </c>
      <c r="B269" s="206" t="s">
        <v>1239</v>
      </c>
      <c r="C269" s="206" t="s">
        <v>108</v>
      </c>
      <c r="D269" s="207" t="s">
        <v>570</v>
      </c>
      <c r="E269" s="216">
        <v>1915000</v>
      </c>
    </row>
    <row r="270" spans="1:5" x14ac:dyDescent="0.25">
      <c r="A270" s="205">
        <v>44722</v>
      </c>
      <c r="B270" s="206" t="s">
        <v>1189</v>
      </c>
      <c r="C270" s="206" t="s">
        <v>108</v>
      </c>
      <c r="D270" s="207" t="s">
        <v>1240</v>
      </c>
      <c r="E270" s="216">
        <v>39900</v>
      </c>
    </row>
    <row r="271" spans="1:5" x14ac:dyDescent="0.25">
      <c r="A271" s="152">
        <v>44725</v>
      </c>
      <c r="B271" s="171" t="s">
        <v>320</v>
      </c>
      <c r="C271" s="171" t="s">
        <v>324</v>
      </c>
      <c r="D271" s="42" t="s">
        <v>1241</v>
      </c>
      <c r="E271" s="180">
        <v>170</v>
      </c>
    </row>
    <row r="272" spans="1:5" x14ac:dyDescent="0.25">
      <c r="A272" s="205">
        <v>44726</v>
      </c>
      <c r="B272" s="206" t="s">
        <v>951</v>
      </c>
      <c r="C272" s="206" t="s">
        <v>108</v>
      </c>
      <c r="D272" s="207" t="s">
        <v>1243</v>
      </c>
      <c r="E272" s="216">
        <v>11000</v>
      </c>
    </row>
    <row r="273" spans="1:5" x14ac:dyDescent="0.25">
      <c r="A273" s="205">
        <v>44727</v>
      </c>
      <c r="B273" s="206" t="s">
        <v>320</v>
      </c>
      <c r="C273" s="206" t="s">
        <v>324</v>
      </c>
      <c r="D273" s="207" t="s">
        <v>143</v>
      </c>
      <c r="E273" s="216">
        <v>29</v>
      </c>
    </row>
    <row r="274" spans="1:5" x14ac:dyDescent="0.25">
      <c r="A274" s="205">
        <v>44728</v>
      </c>
      <c r="B274" s="206" t="s">
        <v>928</v>
      </c>
      <c r="C274" s="206" t="s">
        <v>108</v>
      </c>
      <c r="D274" s="207" t="s">
        <v>1244</v>
      </c>
      <c r="E274" s="216">
        <v>70753</v>
      </c>
    </row>
    <row r="275" spans="1:5" x14ac:dyDescent="0.25">
      <c r="A275" s="205">
        <v>44730</v>
      </c>
      <c r="B275" s="206" t="s">
        <v>1245</v>
      </c>
      <c r="C275" s="206" t="s">
        <v>324</v>
      </c>
      <c r="D275" s="207" t="s">
        <v>1246</v>
      </c>
      <c r="E275" s="216">
        <v>1850</v>
      </c>
    </row>
    <row r="276" spans="1:5" x14ac:dyDescent="0.25">
      <c r="A276" s="205">
        <v>44730</v>
      </c>
      <c r="B276" s="206" t="s">
        <v>922</v>
      </c>
      <c r="C276" s="206" t="s">
        <v>108</v>
      </c>
      <c r="D276" s="207" t="s">
        <v>1247</v>
      </c>
      <c r="E276" s="216">
        <v>98324</v>
      </c>
    </row>
    <row r="277" spans="1:5" x14ac:dyDescent="0.25">
      <c r="A277" s="205">
        <v>44731</v>
      </c>
      <c r="B277" s="206" t="s">
        <v>320</v>
      </c>
      <c r="C277" s="206" t="s">
        <v>1042</v>
      </c>
      <c r="D277" s="207" t="s">
        <v>1248</v>
      </c>
      <c r="E277" s="216">
        <v>600</v>
      </c>
    </row>
    <row r="278" spans="1:5" x14ac:dyDescent="0.25">
      <c r="A278" s="205">
        <v>44733</v>
      </c>
      <c r="B278" s="206" t="s">
        <v>320</v>
      </c>
      <c r="C278" s="206" t="s">
        <v>324</v>
      </c>
      <c r="D278" s="207" t="s">
        <v>1249</v>
      </c>
      <c r="E278" s="216">
        <v>1300</v>
      </c>
    </row>
    <row r="279" spans="1:5" x14ac:dyDescent="0.25">
      <c r="A279" s="205">
        <v>44735</v>
      </c>
      <c r="B279" s="206" t="s">
        <v>553</v>
      </c>
      <c r="C279" s="206" t="s">
        <v>108</v>
      </c>
      <c r="D279" s="207" t="s">
        <v>1250</v>
      </c>
      <c r="E279" s="216">
        <v>1664107.98</v>
      </c>
    </row>
    <row r="280" spans="1:5" x14ac:dyDescent="0.25">
      <c r="A280" s="205">
        <v>44735</v>
      </c>
      <c r="B280" s="206" t="s">
        <v>553</v>
      </c>
      <c r="C280" s="206" t="s">
        <v>108</v>
      </c>
      <c r="D280" s="207" t="s">
        <v>1251</v>
      </c>
      <c r="E280" s="216">
        <v>44534.38</v>
      </c>
    </row>
    <row r="281" spans="1:5" x14ac:dyDescent="0.25">
      <c r="A281" s="205">
        <v>44735</v>
      </c>
      <c r="B281" s="206" t="s">
        <v>610</v>
      </c>
      <c r="C281" s="206" t="s">
        <v>108</v>
      </c>
      <c r="D281" s="207" t="s">
        <v>1252</v>
      </c>
      <c r="E281" s="216">
        <v>37365</v>
      </c>
    </row>
    <row r="282" spans="1:5" x14ac:dyDescent="0.25">
      <c r="A282" s="205">
        <v>44736</v>
      </c>
      <c r="B282" s="206" t="s">
        <v>175</v>
      </c>
      <c r="C282" s="206" t="s">
        <v>108</v>
      </c>
      <c r="D282" s="207" t="s">
        <v>1253</v>
      </c>
      <c r="E282" s="216">
        <v>9275</v>
      </c>
    </row>
    <row r="283" spans="1:5" x14ac:dyDescent="0.25">
      <c r="A283" s="205">
        <v>44737</v>
      </c>
      <c r="B283" s="206" t="s">
        <v>868</v>
      </c>
      <c r="C283" s="206" t="s">
        <v>108</v>
      </c>
      <c r="D283" s="207" t="s">
        <v>1254</v>
      </c>
      <c r="E283" s="216">
        <v>92160</v>
      </c>
    </row>
    <row r="284" spans="1:5" x14ac:dyDescent="0.25">
      <c r="A284" s="205">
        <v>44737</v>
      </c>
      <c r="B284" s="206" t="s">
        <v>934</v>
      </c>
      <c r="C284" s="206" t="s">
        <v>108</v>
      </c>
      <c r="D284" s="207" t="s">
        <v>702</v>
      </c>
      <c r="E284" s="216">
        <v>1250</v>
      </c>
    </row>
    <row r="285" spans="1:5" x14ac:dyDescent="0.25">
      <c r="A285" s="152">
        <v>44739</v>
      </c>
      <c r="B285" s="171" t="s">
        <v>320</v>
      </c>
      <c r="C285" s="171" t="s">
        <v>324</v>
      </c>
      <c r="D285" s="42" t="s">
        <v>1255</v>
      </c>
      <c r="E285" s="180">
        <v>300</v>
      </c>
    </row>
    <row r="286" spans="1:5" x14ac:dyDescent="0.25">
      <c r="A286" s="205">
        <v>44739</v>
      </c>
      <c r="B286" s="206" t="s">
        <v>320</v>
      </c>
      <c r="C286" s="206" t="s">
        <v>324</v>
      </c>
      <c r="D286" s="207" t="s">
        <v>1256</v>
      </c>
      <c r="E286" s="216">
        <v>90</v>
      </c>
    </row>
    <row r="287" spans="1:5" x14ac:dyDescent="0.25">
      <c r="A287" s="205">
        <v>44739</v>
      </c>
      <c r="B287" s="206" t="s">
        <v>320</v>
      </c>
      <c r="C287" s="206" t="s">
        <v>324</v>
      </c>
      <c r="D287" s="207" t="s">
        <v>1257</v>
      </c>
      <c r="E287" s="216">
        <v>120</v>
      </c>
    </row>
    <row r="288" spans="1:5" x14ac:dyDescent="0.25">
      <c r="A288" s="205">
        <v>44739</v>
      </c>
      <c r="B288" s="206" t="s">
        <v>934</v>
      </c>
      <c r="C288" s="206" t="s">
        <v>108</v>
      </c>
      <c r="D288" s="207" t="s">
        <v>1258</v>
      </c>
      <c r="E288" s="216">
        <v>31455</v>
      </c>
    </row>
    <row r="289" spans="1:5" x14ac:dyDescent="0.25">
      <c r="A289" s="205">
        <v>44739</v>
      </c>
      <c r="B289" s="206" t="s">
        <v>610</v>
      </c>
      <c r="C289" s="206" t="s">
        <v>108</v>
      </c>
      <c r="D289" s="207" t="s">
        <v>1259</v>
      </c>
      <c r="E289" s="216">
        <v>18198</v>
      </c>
    </row>
    <row r="290" spans="1:5" x14ac:dyDescent="0.25">
      <c r="A290" s="205">
        <v>44737</v>
      </c>
      <c r="B290" s="206" t="s">
        <v>868</v>
      </c>
      <c r="C290" s="206" t="s">
        <v>108</v>
      </c>
      <c r="D290" s="207" t="s">
        <v>1260</v>
      </c>
      <c r="E290" s="216">
        <v>92160</v>
      </c>
    </row>
    <row r="291" spans="1:5" x14ac:dyDescent="0.25">
      <c r="A291" s="205">
        <v>44741</v>
      </c>
      <c r="B291" s="206" t="s">
        <v>320</v>
      </c>
      <c r="C291" s="206" t="s">
        <v>324</v>
      </c>
      <c r="D291" s="207" t="s">
        <v>1261</v>
      </c>
      <c r="E291" s="216">
        <v>359</v>
      </c>
    </row>
    <row r="292" spans="1:5" x14ac:dyDescent="0.25">
      <c r="A292" s="152">
        <v>44741</v>
      </c>
      <c r="B292" s="171" t="s">
        <v>320</v>
      </c>
      <c r="C292" s="171" t="s">
        <v>324</v>
      </c>
      <c r="D292" s="42" t="s">
        <v>1150</v>
      </c>
      <c r="E292" s="180">
        <v>2400</v>
      </c>
    </row>
    <row r="293" spans="1:5" x14ac:dyDescent="0.25">
      <c r="A293" s="205">
        <v>44742</v>
      </c>
      <c r="B293" s="206" t="s">
        <v>928</v>
      </c>
      <c r="C293" s="206" t="s">
        <v>108</v>
      </c>
      <c r="D293" s="207" t="s">
        <v>1241</v>
      </c>
      <c r="E293" s="216">
        <v>70232</v>
      </c>
    </row>
    <row r="294" spans="1:5" x14ac:dyDescent="0.25">
      <c r="A294" s="228">
        <v>44743</v>
      </c>
      <c r="B294" s="229" t="s">
        <v>546</v>
      </c>
      <c r="C294" s="229" t="s">
        <v>291</v>
      </c>
      <c r="D294" s="163" t="s">
        <v>1336</v>
      </c>
      <c r="E294" s="227">
        <v>-45159</v>
      </c>
    </row>
    <row r="295" spans="1:5" x14ac:dyDescent="0.25">
      <c r="A295" s="228">
        <v>44784</v>
      </c>
      <c r="B295" s="229" t="s">
        <v>922</v>
      </c>
      <c r="C295" s="229" t="s">
        <v>108</v>
      </c>
      <c r="D295" s="163" t="s">
        <v>1433</v>
      </c>
      <c r="E295" s="227">
        <v>98324</v>
      </c>
    </row>
    <row r="296" spans="1:5" x14ac:dyDescent="0.25">
      <c r="A296" s="228">
        <v>44793</v>
      </c>
      <c r="B296" s="229" t="s">
        <v>922</v>
      </c>
      <c r="C296" s="229" t="s">
        <v>108</v>
      </c>
      <c r="D296" s="163" t="s">
        <v>1434</v>
      </c>
      <c r="E296" s="227">
        <v>98323</v>
      </c>
    </row>
    <row r="297" spans="1:5" x14ac:dyDescent="0.25">
      <c r="A297" s="228">
        <v>44767</v>
      </c>
      <c r="B297" s="229" t="s">
        <v>276</v>
      </c>
      <c r="C297" s="229" t="s">
        <v>108</v>
      </c>
      <c r="D297" s="163" t="s">
        <v>1435</v>
      </c>
      <c r="E297" s="227">
        <v>6878</v>
      </c>
    </row>
    <row r="298" spans="1:5" x14ac:dyDescent="0.25">
      <c r="A298" s="228">
        <v>44805</v>
      </c>
      <c r="B298" s="229" t="s">
        <v>276</v>
      </c>
      <c r="C298" s="229" t="s">
        <v>108</v>
      </c>
      <c r="D298" s="163" t="s">
        <v>1436</v>
      </c>
      <c r="E298" s="227">
        <v>6878</v>
      </c>
    </row>
    <row r="299" spans="1:5" x14ac:dyDescent="0.25">
      <c r="A299" s="228">
        <v>44771</v>
      </c>
      <c r="B299" s="229" t="s">
        <v>928</v>
      </c>
      <c r="C299" s="229" t="s">
        <v>108</v>
      </c>
      <c r="D299" s="163" t="s">
        <v>1159</v>
      </c>
      <c r="E299" s="227">
        <v>72354</v>
      </c>
    </row>
    <row r="300" spans="1:5" x14ac:dyDescent="0.25">
      <c r="A300" s="228">
        <v>44788</v>
      </c>
      <c r="B300" s="229" t="s">
        <v>928</v>
      </c>
      <c r="C300" s="229" t="s">
        <v>108</v>
      </c>
      <c r="D300" s="163" t="s">
        <v>1437</v>
      </c>
      <c r="E300" s="227">
        <v>130310</v>
      </c>
    </row>
    <row r="301" spans="1:5" x14ac:dyDescent="0.25">
      <c r="A301" s="228">
        <v>44804</v>
      </c>
      <c r="B301" s="229" t="s">
        <v>928</v>
      </c>
      <c r="C301" s="229" t="s">
        <v>108</v>
      </c>
      <c r="D301" s="163" t="s">
        <v>1438</v>
      </c>
      <c r="E301" s="227">
        <v>149840</v>
      </c>
    </row>
    <row r="302" spans="1:5" x14ac:dyDescent="0.25">
      <c r="A302" s="228">
        <v>44820</v>
      </c>
      <c r="B302" s="229" t="s">
        <v>928</v>
      </c>
      <c r="C302" s="229" t="s">
        <v>108</v>
      </c>
      <c r="D302" s="163" t="s">
        <v>1439</v>
      </c>
      <c r="E302" s="227">
        <v>82129</v>
      </c>
    </row>
    <row r="303" spans="1:5" x14ac:dyDescent="0.25">
      <c r="A303" s="228">
        <v>44834</v>
      </c>
      <c r="B303" s="229" t="s">
        <v>928</v>
      </c>
      <c r="C303" s="229" t="s">
        <v>108</v>
      </c>
      <c r="D303" s="163" t="s">
        <v>1440</v>
      </c>
      <c r="E303" s="227">
        <v>169592</v>
      </c>
    </row>
    <row r="304" spans="1:5" x14ac:dyDescent="0.25">
      <c r="A304" s="228">
        <v>44743</v>
      </c>
      <c r="B304" s="229" t="s">
        <v>757</v>
      </c>
      <c r="C304" s="229" t="s">
        <v>108</v>
      </c>
      <c r="D304" s="163" t="s">
        <v>1361</v>
      </c>
      <c r="E304" s="227">
        <v>12500</v>
      </c>
    </row>
    <row r="305" spans="1:5" x14ac:dyDescent="0.25">
      <c r="A305" s="228">
        <v>44784</v>
      </c>
      <c r="B305" s="229" t="s">
        <v>757</v>
      </c>
      <c r="C305" s="229" t="s">
        <v>108</v>
      </c>
      <c r="D305" s="163" t="s">
        <v>1441</v>
      </c>
      <c r="E305" s="227">
        <v>24540</v>
      </c>
    </row>
    <row r="306" spans="1:5" x14ac:dyDescent="0.25">
      <c r="A306" s="228">
        <v>44816</v>
      </c>
      <c r="B306" s="229" t="s">
        <v>757</v>
      </c>
      <c r="C306" s="229" t="s">
        <v>108</v>
      </c>
      <c r="D306" s="163" t="s">
        <v>1370</v>
      </c>
      <c r="E306" s="227">
        <v>38075</v>
      </c>
    </row>
    <row r="307" spans="1:5" x14ac:dyDescent="0.25">
      <c r="A307" s="228">
        <v>44754</v>
      </c>
      <c r="B307" s="229" t="s">
        <v>934</v>
      </c>
      <c r="C307" s="229" t="s">
        <v>108</v>
      </c>
      <c r="D307" s="163" t="s">
        <v>986</v>
      </c>
      <c r="E307" s="227">
        <v>3760</v>
      </c>
    </row>
    <row r="308" spans="1:5" x14ac:dyDescent="0.25">
      <c r="A308" s="228">
        <v>44783</v>
      </c>
      <c r="B308" s="229" t="s">
        <v>934</v>
      </c>
      <c r="C308" s="229" t="s">
        <v>108</v>
      </c>
      <c r="D308" s="163" t="s">
        <v>1442</v>
      </c>
      <c r="E308" s="227">
        <v>12188</v>
      </c>
    </row>
    <row r="309" spans="1:5" x14ac:dyDescent="0.25">
      <c r="A309" s="228">
        <v>44791</v>
      </c>
      <c r="B309" s="229" t="s">
        <v>750</v>
      </c>
      <c r="C309" s="229" t="s">
        <v>108</v>
      </c>
      <c r="D309" s="163" t="s">
        <v>1443</v>
      </c>
      <c r="E309" s="227">
        <v>12980</v>
      </c>
    </row>
    <row r="310" spans="1:5" x14ac:dyDescent="0.25">
      <c r="A310" s="228">
        <v>44797</v>
      </c>
      <c r="B310" s="229" t="s">
        <v>1444</v>
      </c>
      <c r="C310" s="229" t="s">
        <v>108</v>
      </c>
      <c r="D310" s="163" t="s">
        <v>1445</v>
      </c>
      <c r="E310" s="227">
        <v>354000</v>
      </c>
    </row>
    <row r="311" spans="1:5" x14ac:dyDescent="0.25">
      <c r="A311" s="228">
        <v>44806</v>
      </c>
      <c r="B311" s="229" t="s">
        <v>337</v>
      </c>
      <c r="C311" s="229" t="s">
        <v>324</v>
      </c>
      <c r="D311" s="163" t="s">
        <v>1363</v>
      </c>
      <c r="E311" s="227">
        <v>4000</v>
      </c>
    </row>
    <row r="312" spans="1:5" x14ac:dyDescent="0.25">
      <c r="A312" s="228">
        <v>44826</v>
      </c>
      <c r="B312" s="229" t="s">
        <v>1446</v>
      </c>
      <c r="C312" s="229" t="s">
        <v>108</v>
      </c>
      <c r="D312" s="163" t="s">
        <v>1447</v>
      </c>
      <c r="E312" s="227">
        <v>92733</v>
      </c>
    </row>
    <row r="313" spans="1:5" x14ac:dyDescent="0.25">
      <c r="A313" s="228">
        <v>44827</v>
      </c>
      <c r="B313" s="229" t="s">
        <v>1446</v>
      </c>
      <c r="C313" s="229" t="s">
        <v>108</v>
      </c>
      <c r="D313" s="163" t="s">
        <v>1448</v>
      </c>
      <c r="E313" s="227">
        <v>97031</v>
      </c>
    </row>
    <row r="314" spans="1:5" x14ac:dyDescent="0.25">
      <c r="A314" s="228">
        <v>44828</v>
      </c>
      <c r="B314" s="229" t="s">
        <v>1446</v>
      </c>
      <c r="C314" s="229" t="s">
        <v>108</v>
      </c>
      <c r="D314" s="163" t="s">
        <v>1449</v>
      </c>
      <c r="E314" s="227">
        <v>92134</v>
      </c>
    </row>
    <row r="315" spans="1:5" x14ac:dyDescent="0.25">
      <c r="A315" s="228">
        <v>44829</v>
      </c>
      <c r="B315" s="229" t="s">
        <v>1446</v>
      </c>
      <c r="C315" s="229" t="s">
        <v>108</v>
      </c>
      <c r="D315" s="163" t="s">
        <v>1450</v>
      </c>
      <c r="E315" s="227">
        <v>61370</v>
      </c>
    </row>
    <row r="316" spans="1:5" x14ac:dyDescent="0.25">
      <c r="A316" s="228">
        <v>44790</v>
      </c>
      <c r="B316" s="229" t="s">
        <v>1451</v>
      </c>
      <c r="C316" s="229" t="s">
        <v>108</v>
      </c>
      <c r="D316" s="163" t="s">
        <v>1452</v>
      </c>
      <c r="E316" s="227">
        <v>282842</v>
      </c>
    </row>
    <row r="317" spans="1:5" x14ac:dyDescent="0.25">
      <c r="A317" s="228">
        <v>44814</v>
      </c>
      <c r="B317" s="229" t="s">
        <v>1451</v>
      </c>
      <c r="C317" s="229" t="s">
        <v>108</v>
      </c>
      <c r="D317" s="163" t="s">
        <v>1453</v>
      </c>
      <c r="E317" s="227">
        <v>257088</v>
      </c>
    </row>
    <row r="318" spans="1:5" x14ac:dyDescent="0.25">
      <c r="A318" s="228">
        <v>44764</v>
      </c>
      <c r="B318" s="229" t="s">
        <v>546</v>
      </c>
      <c r="C318" s="229" t="s">
        <v>108</v>
      </c>
      <c r="D318" s="163" t="s">
        <v>1169</v>
      </c>
      <c r="E318" s="227">
        <v>2385746</v>
      </c>
    </row>
    <row r="319" spans="1:5" x14ac:dyDescent="0.25">
      <c r="A319" s="228">
        <v>44816</v>
      </c>
      <c r="B319" s="229" t="s">
        <v>546</v>
      </c>
      <c r="C319" s="229" t="s">
        <v>108</v>
      </c>
      <c r="D319" s="163" t="s">
        <v>1454</v>
      </c>
      <c r="E319" s="227">
        <v>2167725</v>
      </c>
    </row>
    <row r="320" spans="1:5" x14ac:dyDescent="0.25">
      <c r="A320" s="228">
        <v>44760</v>
      </c>
      <c r="B320" s="229" t="s">
        <v>610</v>
      </c>
      <c r="C320" s="229" t="s">
        <v>108</v>
      </c>
      <c r="D320" s="163" t="s">
        <v>1455</v>
      </c>
      <c r="E320" s="227">
        <v>45849</v>
      </c>
    </row>
    <row r="321" spans="1:5" x14ac:dyDescent="0.25">
      <c r="A321" s="228">
        <v>44779</v>
      </c>
      <c r="B321" s="229" t="s">
        <v>610</v>
      </c>
      <c r="C321" s="229" t="s">
        <v>108</v>
      </c>
      <c r="D321" s="163" t="s">
        <v>1456</v>
      </c>
      <c r="E321" s="227">
        <v>69884</v>
      </c>
    </row>
    <row r="322" spans="1:5" x14ac:dyDescent="0.25">
      <c r="A322" s="228">
        <v>44803</v>
      </c>
      <c r="B322" s="229" t="s">
        <v>610</v>
      </c>
      <c r="C322" s="229" t="s">
        <v>108</v>
      </c>
      <c r="D322" s="163" t="s">
        <v>1457</v>
      </c>
      <c r="E322" s="227">
        <v>6765</v>
      </c>
    </row>
    <row r="323" spans="1:5" x14ac:dyDescent="0.25">
      <c r="A323" s="228">
        <v>44795</v>
      </c>
      <c r="B323" s="229" t="s">
        <v>951</v>
      </c>
      <c r="C323" s="229" t="s">
        <v>108</v>
      </c>
      <c r="D323" s="163" t="s">
        <v>1458</v>
      </c>
      <c r="E323" s="227">
        <v>10000</v>
      </c>
    </row>
    <row r="324" spans="1:5" x14ac:dyDescent="0.25">
      <c r="A324" s="228">
        <v>44834</v>
      </c>
      <c r="B324" s="229" t="s">
        <v>951</v>
      </c>
      <c r="C324" s="229" t="s">
        <v>108</v>
      </c>
      <c r="D324" s="163" t="s">
        <v>1459</v>
      </c>
      <c r="E324" s="227">
        <v>5000</v>
      </c>
    </row>
    <row r="325" spans="1:5" x14ac:dyDescent="0.25">
      <c r="A325" s="228">
        <v>44805</v>
      </c>
      <c r="B325" s="229" t="s">
        <v>353</v>
      </c>
      <c r="C325" s="229" t="s">
        <v>108</v>
      </c>
      <c r="D325" s="163" t="s">
        <v>1460</v>
      </c>
      <c r="E325" s="227">
        <v>7850</v>
      </c>
    </row>
    <row r="326" spans="1:5" x14ac:dyDescent="0.25">
      <c r="A326" s="228">
        <v>44750</v>
      </c>
      <c r="B326" s="229" t="s">
        <v>284</v>
      </c>
      <c r="C326" s="229" t="s">
        <v>108</v>
      </c>
      <c r="D326" s="163" t="s">
        <v>963</v>
      </c>
      <c r="E326" s="227">
        <v>12213</v>
      </c>
    </row>
    <row r="327" spans="1:5" x14ac:dyDescent="0.25">
      <c r="A327" s="228">
        <v>44825</v>
      </c>
      <c r="B327" s="229" t="s">
        <v>284</v>
      </c>
      <c r="C327" s="229" t="s">
        <v>108</v>
      </c>
      <c r="D327" s="163" t="s">
        <v>1461</v>
      </c>
      <c r="E327" s="227">
        <v>23189</v>
      </c>
    </row>
    <row r="328" spans="1:5" x14ac:dyDescent="0.25">
      <c r="A328" s="228">
        <v>44765</v>
      </c>
      <c r="B328" s="229" t="s">
        <v>553</v>
      </c>
      <c r="C328" s="229" t="s">
        <v>108</v>
      </c>
      <c r="D328" s="163" t="s">
        <v>1462</v>
      </c>
      <c r="E328" s="227">
        <v>1898248.3</v>
      </c>
    </row>
    <row r="329" spans="1:5" x14ac:dyDescent="0.25">
      <c r="A329" s="228">
        <v>44768</v>
      </c>
      <c r="B329" s="229" t="s">
        <v>553</v>
      </c>
      <c r="C329" s="229" t="s">
        <v>108</v>
      </c>
      <c r="D329" s="163" t="s">
        <v>1463</v>
      </c>
      <c r="E329" s="227">
        <v>43807.5</v>
      </c>
    </row>
    <row r="330" spans="1:5" x14ac:dyDescent="0.25">
      <c r="A330" s="228">
        <v>44794</v>
      </c>
      <c r="B330" s="229" t="s">
        <v>553</v>
      </c>
      <c r="C330" s="229" t="s">
        <v>108</v>
      </c>
      <c r="D330" s="163" t="s">
        <v>1464</v>
      </c>
      <c r="E330" s="227">
        <v>1772044.94</v>
      </c>
    </row>
    <row r="331" spans="1:5" x14ac:dyDescent="0.25">
      <c r="A331" s="228">
        <v>44795</v>
      </c>
      <c r="B331" s="229" t="s">
        <v>553</v>
      </c>
      <c r="C331" s="229" t="s">
        <v>108</v>
      </c>
      <c r="D331" s="163" t="s">
        <v>1465</v>
      </c>
      <c r="E331" s="227">
        <v>43459.4</v>
      </c>
    </row>
    <row r="332" spans="1:5" x14ac:dyDescent="0.25">
      <c r="A332" s="228">
        <v>44743</v>
      </c>
      <c r="B332" s="229" t="s">
        <v>320</v>
      </c>
      <c r="C332" s="229" t="s">
        <v>324</v>
      </c>
      <c r="D332" s="163" t="s">
        <v>1151</v>
      </c>
      <c r="E332" s="227">
        <v>170</v>
      </c>
    </row>
    <row r="333" spans="1:5" x14ac:dyDescent="0.25">
      <c r="A333" s="228">
        <v>44744</v>
      </c>
      <c r="B333" s="229" t="s">
        <v>320</v>
      </c>
      <c r="C333" s="229" t="s">
        <v>324</v>
      </c>
      <c r="D333" s="163" t="s">
        <v>1466</v>
      </c>
      <c r="E333" s="227">
        <v>990</v>
      </c>
    </row>
    <row r="334" spans="1:5" x14ac:dyDescent="0.25">
      <c r="A334" s="228">
        <v>44757</v>
      </c>
      <c r="B334" s="229" t="s">
        <v>320</v>
      </c>
      <c r="C334" s="229" t="s">
        <v>324</v>
      </c>
      <c r="D334" s="163" t="s">
        <v>1467</v>
      </c>
      <c r="E334" s="227">
        <v>80</v>
      </c>
    </row>
    <row r="335" spans="1:5" x14ac:dyDescent="0.25">
      <c r="A335" s="228">
        <v>44757</v>
      </c>
      <c r="B335" s="229" t="s">
        <v>320</v>
      </c>
      <c r="C335" s="229" t="s">
        <v>324</v>
      </c>
      <c r="D335" s="163" t="s">
        <v>758</v>
      </c>
      <c r="E335" s="227">
        <v>820</v>
      </c>
    </row>
    <row r="336" spans="1:5" x14ac:dyDescent="0.25">
      <c r="A336" s="228">
        <v>44757</v>
      </c>
      <c r="B336" s="229" t="s">
        <v>320</v>
      </c>
      <c r="C336" s="229" t="s">
        <v>324</v>
      </c>
      <c r="D336" s="163" t="s">
        <v>1438</v>
      </c>
      <c r="E336" s="227">
        <v>80</v>
      </c>
    </row>
    <row r="337" spans="1:5" x14ac:dyDescent="0.25">
      <c r="A337" s="228">
        <v>44774</v>
      </c>
      <c r="B337" s="229" t="s">
        <v>320</v>
      </c>
      <c r="C337" s="229" t="s">
        <v>324</v>
      </c>
      <c r="D337" s="163" t="s">
        <v>1468</v>
      </c>
      <c r="E337" s="227">
        <v>390</v>
      </c>
    </row>
    <row r="338" spans="1:5" x14ac:dyDescent="0.25">
      <c r="A338" s="228">
        <v>44774</v>
      </c>
      <c r="B338" s="229" t="s">
        <v>320</v>
      </c>
      <c r="C338" s="229" t="s">
        <v>324</v>
      </c>
      <c r="D338" s="163" t="s">
        <v>1469</v>
      </c>
      <c r="E338" s="227">
        <v>100</v>
      </c>
    </row>
    <row r="339" spans="1:5" x14ac:dyDescent="0.25">
      <c r="A339" s="228">
        <v>44774</v>
      </c>
      <c r="B339" s="229" t="s">
        <v>320</v>
      </c>
      <c r="C339" s="229" t="s">
        <v>324</v>
      </c>
      <c r="D339" s="163" t="s">
        <v>1470</v>
      </c>
      <c r="E339" s="227">
        <v>640</v>
      </c>
    </row>
    <row r="340" spans="1:5" x14ac:dyDescent="0.25">
      <c r="A340" s="228">
        <v>44785</v>
      </c>
      <c r="B340" s="229" t="s">
        <v>320</v>
      </c>
      <c r="C340" s="229" t="s">
        <v>324</v>
      </c>
      <c r="D340" s="163" t="s">
        <v>1471</v>
      </c>
      <c r="E340" s="227">
        <v>120</v>
      </c>
    </row>
    <row r="341" spans="1:5" x14ac:dyDescent="0.25">
      <c r="A341" s="228">
        <v>44785</v>
      </c>
      <c r="B341" s="229" t="s">
        <v>320</v>
      </c>
      <c r="C341" s="229" t="s">
        <v>324</v>
      </c>
      <c r="D341" s="163" t="s">
        <v>1472</v>
      </c>
      <c r="E341" s="227">
        <v>475</v>
      </c>
    </row>
    <row r="342" spans="1:5" x14ac:dyDescent="0.25">
      <c r="A342" s="228">
        <v>44795</v>
      </c>
      <c r="B342" s="229" t="s">
        <v>320</v>
      </c>
      <c r="C342" s="229" t="s">
        <v>324</v>
      </c>
      <c r="D342" s="163" t="s">
        <v>1473</v>
      </c>
      <c r="E342" s="227">
        <v>400</v>
      </c>
    </row>
    <row r="343" spans="1:5" x14ac:dyDescent="0.25">
      <c r="A343" s="228">
        <v>44796</v>
      </c>
      <c r="B343" s="229" t="s">
        <v>320</v>
      </c>
      <c r="C343" s="229" t="s">
        <v>324</v>
      </c>
      <c r="D343" s="163" t="s">
        <v>704</v>
      </c>
      <c r="E343" s="227">
        <v>1283</v>
      </c>
    </row>
    <row r="344" spans="1:5" x14ac:dyDescent="0.25">
      <c r="A344" s="228">
        <v>44797</v>
      </c>
      <c r="B344" s="229" t="s">
        <v>320</v>
      </c>
      <c r="C344" s="229" t="s">
        <v>324</v>
      </c>
      <c r="D344" s="163" t="s">
        <v>687</v>
      </c>
      <c r="E344" s="227">
        <v>1000</v>
      </c>
    </row>
    <row r="345" spans="1:5" x14ac:dyDescent="0.25">
      <c r="A345" s="228">
        <v>44808</v>
      </c>
      <c r="B345" s="229" t="s">
        <v>320</v>
      </c>
      <c r="C345" s="229" t="s">
        <v>324</v>
      </c>
      <c r="D345" s="163" t="s">
        <v>1474</v>
      </c>
      <c r="E345" s="227">
        <v>450</v>
      </c>
    </row>
    <row r="346" spans="1:5" x14ac:dyDescent="0.25">
      <c r="A346" s="228">
        <v>44815</v>
      </c>
      <c r="B346" s="229" t="s">
        <v>320</v>
      </c>
      <c r="C346" s="229" t="s">
        <v>324</v>
      </c>
      <c r="D346" s="163" t="s">
        <v>1475</v>
      </c>
      <c r="E346" s="227">
        <v>160</v>
      </c>
    </row>
    <row r="347" spans="1:5" x14ac:dyDescent="0.25">
      <c r="A347" s="228">
        <v>44818</v>
      </c>
      <c r="B347" s="229" t="s">
        <v>320</v>
      </c>
      <c r="C347" s="229" t="s">
        <v>324</v>
      </c>
      <c r="D347" s="163" t="s">
        <v>1476</v>
      </c>
      <c r="E347" s="227">
        <v>960</v>
      </c>
    </row>
    <row r="348" spans="1:5" x14ac:dyDescent="0.25">
      <c r="A348" s="228">
        <v>44819</v>
      </c>
      <c r="B348" s="229" t="s">
        <v>320</v>
      </c>
      <c r="C348" s="229" t="s">
        <v>324</v>
      </c>
      <c r="D348" s="163" t="s">
        <v>1240</v>
      </c>
      <c r="E348" s="227">
        <v>130</v>
      </c>
    </row>
    <row r="349" spans="1:5" x14ac:dyDescent="0.25">
      <c r="A349" s="228">
        <v>44825</v>
      </c>
      <c r="B349" s="229" t="s">
        <v>320</v>
      </c>
      <c r="C349" s="229" t="s">
        <v>324</v>
      </c>
      <c r="D349" s="163" t="s">
        <v>982</v>
      </c>
      <c r="E349" s="227">
        <v>1300</v>
      </c>
    </row>
    <row r="350" spans="1:5" x14ac:dyDescent="0.25">
      <c r="A350" s="228">
        <v>44826</v>
      </c>
      <c r="B350" s="229" t="s">
        <v>320</v>
      </c>
      <c r="C350" s="229" t="s">
        <v>324</v>
      </c>
      <c r="D350" s="163" t="s">
        <v>689</v>
      </c>
      <c r="E350" s="227">
        <v>440</v>
      </c>
    </row>
    <row r="351" spans="1:5" x14ac:dyDescent="0.25">
      <c r="A351" s="228">
        <v>44831</v>
      </c>
      <c r="B351" s="229" t="s">
        <v>320</v>
      </c>
      <c r="C351" s="229" t="s">
        <v>324</v>
      </c>
      <c r="D351" s="163" t="s">
        <v>946</v>
      </c>
      <c r="E351" s="227">
        <v>925</v>
      </c>
    </row>
    <row r="352" spans="1:5" x14ac:dyDescent="0.25">
      <c r="A352" s="228">
        <v>44833</v>
      </c>
      <c r="B352" s="229" t="s">
        <v>320</v>
      </c>
      <c r="C352" s="229" t="s">
        <v>324</v>
      </c>
      <c r="D352" s="163" t="s">
        <v>1477</v>
      </c>
      <c r="E352" s="227">
        <v>320</v>
      </c>
    </row>
    <row r="353" spans="1:5" x14ac:dyDescent="0.25">
      <c r="A353" s="228">
        <v>44834</v>
      </c>
      <c r="B353" s="229" t="s">
        <v>320</v>
      </c>
      <c r="C353" s="229" t="s">
        <v>324</v>
      </c>
      <c r="D353" s="163" t="s">
        <v>690</v>
      </c>
      <c r="E353" s="227">
        <v>76</v>
      </c>
    </row>
    <row r="354" spans="1:5" x14ac:dyDescent="0.25">
      <c r="A354" s="228">
        <v>44805</v>
      </c>
      <c r="B354" s="229" t="s">
        <v>1478</v>
      </c>
      <c r="C354" s="229" t="s">
        <v>108</v>
      </c>
      <c r="D354" s="163" t="s">
        <v>704</v>
      </c>
      <c r="E354" s="227">
        <v>124010</v>
      </c>
    </row>
    <row r="355" spans="1:5" x14ac:dyDescent="0.25">
      <c r="A355" s="152">
        <v>44793</v>
      </c>
      <c r="B355" s="41" t="s">
        <v>828</v>
      </c>
      <c r="C355" s="41" t="s">
        <v>108</v>
      </c>
      <c r="D355" s="42" t="s">
        <v>1479</v>
      </c>
      <c r="E355" s="226">
        <v>8000</v>
      </c>
    </row>
    <row r="356" spans="1:5" x14ac:dyDescent="0.25">
      <c r="A356" s="152">
        <v>44756</v>
      </c>
      <c r="B356" s="41" t="s">
        <v>868</v>
      </c>
      <c r="C356" s="41" t="s">
        <v>108</v>
      </c>
      <c r="D356" s="42" t="s">
        <v>1480</v>
      </c>
      <c r="E356" s="226">
        <v>92160</v>
      </c>
    </row>
    <row r="357" spans="1:5" x14ac:dyDescent="0.25">
      <c r="A357" s="152">
        <v>44777</v>
      </c>
      <c r="B357" s="41" t="s">
        <v>868</v>
      </c>
      <c r="C357" s="41" t="s">
        <v>108</v>
      </c>
      <c r="D357" s="42" t="s">
        <v>1481</v>
      </c>
      <c r="E357" s="226">
        <v>90624</v>
      </c>
    </row>
    <row r="358" spans="1:5" x14ac:dyDescent="0.25">
      <c r="A358" s="152">
        <v>44787</v>
      </c>
      <c r="B358" s="41" t="s">
        <v>868</v>
      </c>
      <c r="C358" s="41" t="s">
        <v>108</v>
      </c>
      <c r="D358" s="42" t="s">
        <v>1482</v>
      </c>
      <c r="E358" s="226">
        <v>90624</v>
      </c>
    </row>
    <row r="359" spans="1:5" x14ac:dyDescent="0.25">
      <c r="A359" s="152">
        <v>44805</v>
      </c>
      <c r="B359" s="41" t="s">
        <v>868</v>
      </c>
      <c r="C359" s="41" t="s">
        <v>108</v>
      </c>
      <c r="D359" s="42" t="s">
        <v>1483</v>
      </c>
      <c r="E359" s="226">
        <v>90624</v>
      </c>
    </row>
    <row r="360" spans="1:5" x14ac:dyDescent="0.25">
      <c r="A360" s="152">
        <v>44805</v>
      </c>
      <c r="B360" s="41" t="s">
        <v>868</v>
      </c>
      <c r="C360" s="41" t="s">
        <v>108</v>
      </c>
      <c r="D360" s="42" t="s">
        <v>1484</v>
      </c>
      <c r="E360" s="226">
        <v>90624</v>
      </c>
    </row>
    <row r="361" spans="1:5" x14ac:dyDescent="0.25">
      <c r="A361" s="152">
        <v>44827</v>
      </c>
      <c r="B361" s="41" t="s">
        <v>868</v>
      </c>
      <c r="C361" s="41" t="s">
        <v>108</v>
      </c>
      <c r="D361" s="42" t="s">
        <v>1485</v>
      </c>
      <c r="E361" s="226">
        <v>90624</v>
      </c>
    </row>
    <row r="362" spans="1:5" x14ac:dyDescent="0.25">
      <c r="A362" s="152">
        <v>44744</v>
      </c>
      <c r="B362" s="41" t="s">
        <v>971</v>
      </c>
      <c r="C362" s="41" t="s">
        <v>108</v>
      </c>
      <c r="D362" s="42" t="s">
        <v>1486</v>
      </c>
      <c r="E362" s="226">
        <v>170660</v>
      </c>
    </row>
    <row r="363" spans="1:5" x14ac:dyDescent="0.25">
      <c r="A363" s="152">
        <v>44777</v>
      </c>
      <c r="B363" s="41" t="s">
        <v>971</v>
      </c>
      <c r="C363" s="41" t="s">
        <v>108</v>
      </c>
      <c r="D363" s="42" t="s">
        <v>1487</v>
      </c>
      <c r="E363" s="226">
        <v>213910</v>
      </c>
    </row>
    <row r="364" spans="1:5" x14ac:dyDescent="0.25">
      <c r="A364" s="152">
        <v>44794</v>
      </c>
      <c r="B364" s="41" t="s">
        <v>971</v>
      </c>
      <c r="C364" s="41" t="s">
        <v>108</v>
      </c>
      <c r="D364" s="42" t="s">
        <v>1488</v>
      </c>
      <c r="E364" s="226">
        <v>202382</v>
      </c>
    </row>
    <row r="365" spans="1:5" x14ac:dyDescent="0.25">
      <c r="A365" s="152">
        <v>44826</v>
      </c>
      <c r="B365" s="41" t="s">
        <v>971</v>
      </c>
      <c r="C365" s="41" t="s">
        <v>108</v>
      </c>
      <c r="D365" s="42" t="s">
        <v>1489</v>
      </c>
      <c r="E365" s="226">
        <v>174490</v>
      </c>
    </row>
    <row r="366" spans="1:5" x14ac:dyDescent="0.25">
      <c r="A366" s="231">
        <v>44835</v>
      </c>
      <c r="B366" s="232" t="s">
        <v>757</v>
      </c>
      <c r="C366" s="232" t="s">
        <v>108</v>
      </c>
      <c r="D366" s="50" t="s">
        <v>976</v>
      </c>
      <c r="E366" s="175">
        <v>22225</v>
      </c>
    </row>
    <row r="367" spans="1:5" x14ac:dyDescent="0.25">
      <c r="A367" s="233">
        <v>44835</v>
      </c>
      <c r="B367" s="234" t="s">
        <v>553</v>
      </c>
      <c r="C367" s="234" t="s">
        <v>108</v>
      </c>
      <c r="D367" s="53" t="s">
        <v>1550</v>
      </c>
      <c r="E367" s="148">
        <v>1731857</v>
      </c>
    </row>
    <row r="368" spans="1:5" x14ac:dyDescent="0.25">
      <c r="A368" s="231">
        <v>44835</v>
      </c>
      <c r="B368" s="232" t="s">
        <v>868</v>
      </c>
      <c r="C368" s="232" t="s">
        <v>108</v>
      </c>
      <c r="D368" s="50" t="s">
        <v>1551</v>
      </c>
      <c r="E368" s="175">
        <v>90624</v>
      </c>
    </row>
    <row r="369" spans="1:5" x14ac:dyDescent="0.25">
      <c r="A369" s="233">
        <v>44835</v>
      </c>
      <c r="B369" s="234" t="s">
        <v>868</v>
      </c>
      <c r="C369" s="234" t="s">
        <v>108</v>
      </c>
      <c r="D369" s="53" t="s">
        <v>1552</v>
      </c>
      <c r="E369" s="148">
        <v>90624</v>
      </c>
    </row>
    <row r="370" spans="1:5" x14ac:dyDescent="0.25">
      <c r="A370" s="231">
        <v>44835</v>
      </c>
      <c r="B370" s="232" t="s">
        <v>868</v>
      </c>
      <c r="C370" s="232" t="s">
        <v>108</v>
      </c>
      <c r="D370" s="50" t="s">
        <v>1553</v>
      </c>
      <c r="E370" s="175">
        <v>90624</v>
      </c>
    </row>
    <row r="371" spans="1:5" x14ac:dyDescent="0.25">
      <c r="A371" s="233">
        <v>44838</v>
      </c>
      <c r="B371" s="234" t="s">
        <v>553</v>
      </c>
      <c r="C371" s="234" t="s">
        <v>108</v>
      </c>
      <c r="D371" s="53" t="s">
        <v>1554</v>
      </c>
      <c r="E371" s="148">
        <v>37938.47</v>
      </c>
    </row>
    <row r="372" spans="1:5" x14ac:dyDescent="0.25">
      <c r="A372" s="231">
        <v>44838</v>
      </c>
      <c r="B372" s="232" t="s">
        <v>971</v>
      </c>
      <c r="C372" s="232" t="s">
        <v>108</v>
      </c>
      <c r="D372" s="50" t="s">
        <v>1555</v>
      </c>
      <c r="E372" s="175">
        <v>196298</v>
      </c>
    </row>
    <row r="373" spans="1:5" x14ac:dyDescent="0.25">
      <c r="A373" s="233">
        <v>44839</v>
      </c>
      <c r="B373" s="234" t="s">
        <v>868</v>
      </c>
      <c r="C373" s="234" t="s">
        <v>108</v>
      </c>
      <c r="D373" s="53" t="s">
        <v>1556</v>
      </c>
      <c r="E373" s="148">
        <v>113280</v>
      </c>
    </row>
    <row r="374" spans="1:5" x14ac:dyDescent="0.25">
      <c r="A374" s="231">
        <v>44840</v>
      </c>
      <c r="B374" s="232" t="s">
        <v>1557</v>
      </c>
      <c r="C374" s="232" t="s">
        <v>108</v>
      </c>
      <c r="D374" s="50" t="s">
        <v>1558</v>
      </c>
      <c r="E374" s="175">
        <v>32775</v>
      </c>
    </row>
    <row r="375" spans="1:5" x14ac:dyDescent="0.25">
      <c r="A375" s="233">
        <v>44842</v>
      </c>
      <c r="B375" s="234" t="s">
        <v>934</v>
      </c>
      <c r="C375" s="234" t="s">
        <v>108</v>
      </c>
      <c r="D375" s="53" t="s">
        <v>1559</v>
      </c>
      <c r="E375" s="148">
        <v>13060</v>
      </c>
    </row>
    <row r="376" spans="1:5" x14ac:dyDescent="0.25">
      <c r="A376" s="231">
        <v>44842</v>
      </c>
      <c r="B376" s="232" t="s">
        <v>951</v>
      </c>
      <c r="C376" s="232" t="s">
        <v>108</v>
      </c>
      <c r="D376" s="50" t="s">
        <v>1560</v>
      </c>
      <c r="E376" s="175">
        <v>5000</v>
      </c>
    </row>
    <row r="377" spans="1:5" x14ac:dyDescent="0.25">
      <c r="A377" s="233">
        <v>44842</v>
      </c>
      <c r="B377" s="234" t="s">
        <v>546</v>
      </c>
      <c r="C377" s="234" t="s">
        <v>108</v>
      </c>
      <c r="D377" s="53" t="s">
        <v>1561</v>
      </c>
      <c r="E377" s="148">
        <v>2137885</v>
      </c>
    </row>
    <row r="378" spans="1:5" x14ac:dyDescent="0.25">
      <c r="A378" s="231">
        <v>44842</v>
      </c>
      <c r="B378" s="232" t="s">
        <v>828</v>
      </c>
      <c r="C378" s="232" t="s">
        <v>108</v>
      </c>
      <c r="D378" s="50" t="s">
        <v>1562</v>
      </c>
      <c r="E378" s="175">
        <v>2750</v>
      </c>
    </row>
    <row r="379" spans="1:5" x14ac:dyDescent="0.25">
      <c r="A379" s="233">
        <v>44844</v>
      </c>
      <c r="B379" s="234" t="s">
        <v>610</v>
      </c>
      <c r="C379" s="234" t="s">
        <v>108</v>
      </c>
      <c r="D379" s="53" t="s">
        <v>1563</v>
      </c>
      <c r="E379" s="148">
        <v>7664</v>
      </c>
    </row>
    <row r="380" spans="1:5" x14ac:dyDescent="0.25">
      <c r="A380" s="231">
        <v>44844</v>
      </c>
      <c r="B380" s="232" t="s">
        <v>922</v>
      </c>
      <c r="C380" s="232" t="s">
        <v>108</v>
      </c>
      <c r="D380" s="50" t="s">
        <v>1564</v>
      </c>
      <c r="E380" s="175">
        <v>34945</v>
      </c>
    </row>
    <row r="381" spans="1:5" x14ac:dyDescent="0.25">
      <c r="A381" s="233">
        <v>44846</v>
      </c>
      <c r="B381" s="234" t="s">
        <v>553</v>
      </c>
      <c r="C381" s="234" t="s">
        <v>108</v>
      </c>
      <c r="D381" s="53" t="s">
        <v>1565</v>
      </c>
      <c r="E381" s="148">
        <v>87715.3</v>
      </c>
    </row>
    <row r="382" spans="1:5" x14ac:dyDescent="0.25">
      <c r="A382" s="231">
        <v>44847</v>
      </c>
      <c r="B382" s="232" t="s">
        <v>1557</v>
      </c>
      <c r="C382" s="232" t="s">
        <v>108</v>
      </c>
      <c r="D382" s="50" t="s">
        <v>1566</v>
      </c>
      <c r="E382" s="175">
        <v>92512</v>
      </c>
    </row>
    <row r="383" spans="1:5" x14ac:dyDescent="0.25">
      <c r="A383" s="233">
        <v>44847</v>
      </c>
      <c r="B383" s="234" t="s">
        <v>553</v>
      </c>
      <c r="C383" s="234" t="s">
        <v>108</v>
      </c>
      <c r="D383" s="53" t="s">
        <v>1567</v>
      </c>
      <c r="E383" s="148">
        <v>16667.5</v>
      </c>
    </row>
    <row r="384" spans="1:5" x14ac:dyDescent="0.25">
      <c r="A384" s="231">
        <v>44848</v>
      </c>
      <c r="B384" s="232" t="s">
        <v>1557</v>
      </c>
      <c r="C384" s="232" t="s">
        <v>108</v>
      </c>
      <c r="D384" s="50" t="s">
        <v>1568</v>
      </c>
      <c r="E384" s="175">
        <v>72948</v>
      </c>
    </row>
    <row r="385" spans="1:5" x14ac:dyDescent="0.25">
      <c r="A385" s="233">
        <v>44850</v>
      </c>
      <c r="B385" s="234" t="s">
        <v>868</v>
      </c>
      <c r="C385" s="234" t="s">
        <v>108</v>
      </c>
      <c r="D385" s="53" t="s">
        <v>1569</v>
      </c>
      <c r="E385" s="148">
        <v>92160</v>
      </c>
    </row>
    <row r="386" spans="1:5" x14ac:dyDescent="0.25">
      <c r="A386" s="231">
        <v>44851</v>
      </c>
      <c r="B386" s="232" t="s">
        <v>928</v>
      </c>
      <c r="C386" s="232" t="s">
        <v>108</v>
      </c>
      <c r="D386" s="50" t="s">
        <v>1472</v>
      </c>
      <c r="E386" s="175">
        <v>116359</v>
      </c>
    </row>
    <row r="387" spans="1:5" x14ac:dyDescent="0.25">
      <c r="A387" s="233">
        <v>44851</v>
      </c>
      <c r="B387" s="234" t="s">
        <v>276</v>
      </c>
      <c r="C387" s="234" t="s">
        <v>108</v>
      </c>
      <c r="D387" s="53" t="s">
        <v>1570</v>
      </c>
      <c r="E387" s="148">
        <v>6878</v>
      </c>
    </row>
    <row r="388" spans="1:5" x14ac:dyDescent="0.25">
      <c r="A388" s="231">
        <v>44852</v>
      </c>
      <c r="B388" s="232" t="s">
        <v>375</v>
      </c>
      <c r="C388" s="232" t="s">
        <v>108</v>
      </c>
      <c r="D388" s="50" t="s">
        <v>1571</v>
      </c>
      <c r="E388" s="175">
        <v>30680</v>
      </c>
    </row>
    <row r="389" spans="1:5" x14ac:dyDescent="0.25">
      <c r="A389" s="233">
        <v>44853</v>
      </c>
      <c r="B389" s="234" t="s">
        <v>1572</v>
      </c>
      <c r="C389" s="234" t="s">
        <v>108</v>
      </c>
      <c r="D389" s="53" t="s">
        <v>1191</v>
      </c>
      <c r="E389" s="148">
        <v>28320</v>
      </c>
    </row>
    <row r="390" spans="1:5" x14ac:dyDescent="0.25">
      <c r="A390" s="231">
        <v>44854</v>
      </c>
      <c r="B390" s="232" t="s">
        <v>139</v>
      </c>
      <c r="C390" s="232" t="s">
        <v>108</v>
      </c>
      <c r="D390" s="50" t="s">
        <v>1573</v>
      </c>
      <c r="E390" s="175">
        <v>4500</v>
      </c>
    </row>
    <row r="391" spans="1:5" x14ac:dyDescent="0.25">
      <c r="A391" s="233">
        <v>44857</v>
      </c>
      <c r="B391" s="234" t="s">
        <v>868</v>
      </c>
      <c r="C391" s="234" t="s">
        <v>108</v>
      </c>
      <c r="D391" s="53" t="s">
        <v>1574</v>
      </c>
      <c r="E391" s="148">
        <v>92160</v>
      </c>
    </row>
    <row r="392" spans="1:5" x14ac:dyDescent="0.25">
      <c r="A392" s="231">
        <v>44861</v>
      </c>
      <c r="B392" s="232" t="s">
        <v>320</v>
      </c>
      <c r="C392" s="232" t="s">
        <v>324</v>
      </c>
      <c r="D392" s="50" t="s">
        <v>1005</v>
      </c>
      <c r="E392" s="175">
        <v>72</v>
      </c>
    </row>
    <row r="393" spans="1:5" x14ac:dyDescent="0.25">
      <c r="A393" s="233">
        <v>44861</v>
      </c>
      <c r="B393" s="234" t="s">
        <v>320</v>
      </c>
      <c r="C393" s="234" t="s">
        <v>324</v>
      </c>
      <c r="D393" s="53" t="s">
        <v>1006</v>
      </c>
      <c r="E393" s="148">
        <v>1030</v>
      </c>
    </row>
    <row r="394" spans="1:5" x14ac:dyDescent="0.25">
      <c r="A394" s="231">
        <v>44861</v>
      </c>
      <c r="B394" s="232" t="s">
        <v>320</v>
      </c>
      <c r="C394" s="232" t="s">
        <v>324</v>
      </c>
      <c r="D394" s="50" t="s">
        <v>1575</v>
      </c>
      <c r="E394" s="175">
        <v>316</v>
      </c>
    </row>
    <row r="395" spans="1:5" x14ac:dyDescent="0.25">
      <c r="A395" s="233">
        <v>44862</v>
      </c>
      <c r="B395" s="234" t="s">
        <v>320</v>
      </c>
      <c r="C395" s="234" t="s">
        <v>324</v>
      </c>
      <c r="D395" s="53" t="s">
        <v>1010</v>
      </c>
      <c r="E395" s="148">
        <v>320</v>
      </c>
    </row>
    <row r="396" spans="1:5" x14ac:dyDescent="0.25">
      <c r="A396" s="231">
        <v>44862</v>
      </c>
      <c r="B396" s="232" t="s">
        <v>1444</v>
      </c>
      <c r="C396" s="232" t="s">
        <v>108</v>
      </c>
      <c r="D396" s="50" t="s">
        <v>1576</v>
      </c>
      <c r="E396" s="175">
        <v>159300</v>
      </c>
    </row>
    <row r="397" spans="1:5" x14ac:dyDescent="0.25">
      <c r="A397" s="233">
        <v>44865</v>
      </c>
      <c r="B397" s="234" t="s">
        <v>928</v>
      </c>
      <c r="C397" s="234" t="s">
        <v>108</v>
      </c>
      <c r="D397" s="53" t="s">
        <v>704</v>
      </c>
      <c r="E397" s="148">
        <v>61101.599999999999</v>
      </c>
    </row>
    <row r="398" spans="1:5" x14ac:dyDescent="0.25">
      <c r="A398" s="231">
        <v>44865</v>
      </c>
      <c r="B398" s="232" t="s">
        <v>971</v>
      </c>
      <c r="C398" s="232" t="s">
        <v>108</v>
      </c>
      <c r="D398" s="50" t="s">
        <v>1577</v>
      </c>
      <c r="E398" s="175">
        <v>218960</v>
      </c>
    </row>
    <row r="399" spans="1:5" x14ac:dyDescent="0.25">
      <c r="A399" s="233">
        <v>44865</v>
      </c>
      <c r="B399" s="234" t="s">
        <v>1578</v>
      </c>
      <c r="C399" s="234" t="s">
        <v>291</v>
      </c>
      <c r="D399" s="53" t="s">
        <v>1579</v>
      </c>
      <c r="E399" s="148">
        <v>-387</v>
      </c>
    </row>
    <row r="400" spans="1:5" x14ac:dyDescent="0.25">
      <c r="A400" s="231">
        <v>44866</v>
      </c>
      <c r="B400" s="232" t="s">
        <v>951</v>
      </c>
      <c r="C400" s="232" t="s">
        <v>108</v>
      </c>
      <c r="D400" s="50" t="s">
        <v>1580</v>
      </c>
      <c r="E400" s="175">
        <v>10000</v>
      </c>
    </row>
    <row r="401" spans="1:5" x14ac:dyDescent="0.25">
      <c r="A401" s="233">
        <v>44866</v>
      </c>
      <c r="B401" s="234" t="s">
        <v>553</v>
      </c>
      <c r="C401" s="234" t="s">
        <v>108</v>
      </c>
      <c r="D401" s="53" t="s">
        <v>1581</v>
      </c>
      <c r="E401" s="148">
        <v>1742471.78</v>
      </c>
    </row>
    <row r="402" spans="1:5" x14ac:dyDescent="0.25">
      <c r="A402" s="231">
        <v>44866</v>
      </c>
      <c r="B402" s="232" t="s">
        <v>757</v>
      </c>
      <c r="C402" s="232" t="s">
        <v>108</v>
      </c>
      <c r="D402" s="50" t="s">
        <v>1240</v>
      </c>
      <c r="E402" s="175">
        <v>22475</v>
      </c>
    </row>
    <row r="403" spans="1:5" x14ac:dyDescent="0.25">
      <c r="A403" s="233">
        <v>44866</v>
      </c>
      <c r="B403" s="234" t="s">
        <v>1582</v>
      </c>
      <c r="C403" s="234" t="s">
        <v>108</v>
      </c>
      <c r="D403" s="53" t="s">
        <v>1583</v>
      </c>
      <c r="E403" s="148">
        <v>29500</v>
      </c>
    </row>
    <row r="404" spans="1:5" x14ac:dyDescent="0.25">
      <c r="A404" s="231">
        <v>44867</v>
      </c>
      <c r="B404" s="232" t="s">
        <v>320</v>
      </c>
      <c r="C404" s="232" t="s">
        <v>324</v>
      </c>
      <c r="D404" s="50" t="s">
        <v>927</v>
      </c>
      <c r="E404" s="175">
        <v>110</v>
      </c>
    </row>
    <row r="405" spans="1:5" x14ac:dyDescent="0.25">
      <c r="A405" s="233">
        <v>44869</v>
      </c>
      <c r="B405" s="234" t="s">
        <v>1451</v>
      </c>
      <c r="C405" s="234" t="s">
        <v>108</v>
      </c>
      <c r="D405" s="53" t="s">
        <v>1584</v>
      </c>
      <c r="E405" s="148">
        <v>54825</v>
      </c>
    </row>
    <row r="406" spans="1:5" x14ac:dyDescent="0.25">
      <c r="A406" s="231">
        <v>44870</v>
      </c>
      <c r="B406" s="232" t="s">
        <v>1451</v>
      </c>
      <c r="C406" s="232" t="s">
        <v>108</v>
      </c>
      <c r="D406" s="50" t="s">
        <v>1585</v>
      </c>
      <c r="E406" s="175">
        <v>99862</v>
      </c>
    </row>
    <row r="407" spans="1:5" x14ac:dyDescent="0.25">
      <c r="A407" s="233">
        <v>44870</v>
      </c>
      <c r="B407" s="234" t="s">
        <v>1586</v>
      </c>
      <c r="C407" s="234" t="s">
        <v>108</v>
      </c>
      <c r="D407" s="53" t="s">
        <v>1587</v>
      </c>
      <c r="E407" s="148">
        <v>82944</v>
      </c>
    </row>
    <row r="408" spans="1:5" x14ac:dyDescent="0.25">
      <c r="A408" s="231">
        <v>44871</v>
      </c>
      <c r="B408" s="232" t="s">
        <v>868</v>
      </c>
      <c r="C408" s="232" t="s">
        <v>108</v>
      </c>
      <c r="D408" s="50" t="s">
        <v>1588</v>
      </c>
      <c r="E408" s="175">
        <v>92160</v>
      </c>
    </row>
    <row r="409" spans="1:5" x14ac:dyDescent="0.25">
      <c r="A409" s="233">
        <v>44871</v>
      </c>
      <c r="B409" s="234" t="s">
        <v>284</v>
      </c>
      <c r="C409" s="234" t="s">
        <v>108</v>
      </c>
      <c r="D409" s="53" t="s">
        <v>1589</v>
      </c>
      <c r="E409" s="148">
        <v>40992</v>
      </c>
    </row>
    <row r="410" spans="1:5" x14ac:dyDescent="0.25">
      <c r="A410" s="231">
        <v>44875</v>
      </c>
      <c r="B410" s="232" t="s">
        <v>276</v>
      </c>
      <c r="C410" s="232" t="s">
        <v>108</v>
      </c>
      <c r="D410" s="50" t="s">
        <v>1590</v>
      </c>
      <c r="E410" s="175">
        <v>6878</v>
      </c>
    </row>
    <row r="411" spans="1:5" x14ac:dyDescent="0.25">
      <c r="A411" s="233">
        <v>44875</v>
      </c>
      <c r="B411" s="234" t="s">
        <v>553</v>
      </c>
      <c r="C411" s="234" t="s">
        <v>108</v>
      </c>
      <c r="D411" s="53" t="s">
        <v>1591</v>
      </c>
      <c r="E411" s="148">
        <v>26642.04</v>
      </c>
    </row>
    <row r="412" spans="1:5" x14ac:dyDescent="0.25">
      <c r="A412" s="231">
        <v>44875</v>
      </c>
      <c r="B412" s="232" t="s">
        <v>868</v>
      </c>
      <c r="C412" s="232" t="s">
        <v>108</v>
      </c>
      <c r="D412" s="50" t="s">
        <v>1592</v>
      </c>
      <c r="E412" s="175">
        <v>92160</v>
      </c>
    </row>
    <row r="413" spans="1:5" x14ac:dyDescent="0.25">
      <c r="A413" s="233">
        <v>44876</v>
      </c>
      <c r="B413" s="234" t="s">
        <v>553</v>
      </c>
      <c r="C413" s="234" t="s">
        <v>108</v>
      </c>
      <c r="D413" s="53" t="s">
        <v>1593</v>
      </c>
      <c r="E413" s="148">
        <v>1683045.8</v>
      </c>
    </row>
    <row r="414" spans="1:5" x14ac:dyDescent="0.25">
      <c r="A414" s="231">
        <v>44876</v>
      </c>
      <c r="B414" s="232" t="s">
        <v>610</v>
      </c>
      <c r="C414" s="232" t="s">
        <v>108</v>
      </c>
      <c r="D414" s="50" t="s">
        <v>1594</v>
      </c>
      <c r="E414" s="175">
        <v>4551</v>
      </c>
    </row>
    <row r="415" spans="1:5" x14ac:dyDescent="0.25">
      <c r="A415" s="233">
        <v>44880</v>
      </c>
      <c r="B415" s="234" t="s">
        <v>1138</v>
      </c>
      <c r="C415" s="234" t="s">
        <v>108</v>
      </c>
      <c r="D415" s="53" t="s">
        <v>1595</v>
      </c>
      <c r="E415" s="148">
        <v>136490.6</v>
      </c>
    </row>
    <row r="416" spans="1:5" x14ac:dyDescent="0.25">
      <c r="A416" s="231">
        <v>44880</v>
      </c>
      <c r="B416" s="232" t="s">
        <v>1557</v>
      </c>
      <c r="C416" s="232" t="s">
        <v>108</v>
      </c>
      <c r="D416" s="50" t="s">
        <v>1596</v>
      </c>
      <c r="E416" s="175">
        <v>105350</v>
      </c>
    </row>
    <row r="417" spans="1:5" x14ac:dyDescent="0.25">
      <c r="A417" s="233">
        <v>44880</v>
      </c>
      <c r="B417" s="234" t="s">
        <v>928</v>
      </c>
      <c r="C417" s="234" t="s">
        <v>108</v>
      </c>
      <c r="D417" s="53" t="s">
        <v>1597</v>
      </c>
      <c r="E417" s="148">
        <v>88195.8</v>
      </c>
    </row>
    <row r="418" spans="1:5" x14ac:dyDescent="0.25">
      <c r="A418" s="231">
        <v>44881</v>
      </c>
      <c r="B418" s="232" t="s">
        <v>828</v>
      </c>
      <c r="C418" s="232" t="s">
        <v>108</v>
      </c>
      <c r="D418" s="50" t="s">
        <v>1598</v>
      </c>
      <c r="E418" s="175">
        <v>1375</v>
      </c>
    </row>
    <row r="419" spans="1:5" x14ac:dyDescent="0.25">
      <c r="A419" s="233">
        <v>44884</v>
      </c>
      <c r="B419" s="234" t="s">
        <v>546</v>
      </c>
      <c r="C419" s="234" t="s">
        <v>108</v>
      </c>
      <c r="D419" s="53" t="s">
        <v>1599</v>
      </c>
      <c r="E419" s="148">
        <v>2273508</v>
      </c>
    </row>
    <row r="420" spans="1:5" x14ac:dyDescent="0.25">
      <c r="A420" s="231">
        <v>44889</v>
      </c>
      <c r="B420" s="232" t="s">
        <v>868</v>
      </c>
      <c r="C420" s="232" t="s">
        <v>108</v>
      </c>
      <c r="D420" s="50" t="s">
        <v>1600</v>
      </c>
      <c r="E420" s="175">
        <v>92160</v>
      </c>
    </row>
    <row r="421" spans="1:5" x14ac:dyDescent="0.25">
      <c r="A421" s="233">
        <v>44890</v>
      </c>
      <c r="B421" s="234" t="s">
        <v>1601</v>
      </c>
      <c r="C421" s="234" t="s">
        <v>108</v>
      </c>
      <c r="D421" s="53" t="s">
        <v>1602</v>
      </c>
      <c r="E421" s="148">
        <v>590004</v>
      </c>
    </row>
    <row r="422" spans="1:5" x14ac:dyDescent="0.25">
      <c r="A422" s="231">
        <v>44890</v>
      </c>
      <c r="B422" s="232" t="s">
        <v>1444</v>
      </c>
      <c r="C422" s="232" t="s">
        <v>108</v>
      </c>
      <c r="D422" s="50" t="s">
        <v>1261</v>
      </c>
      <c r="E422" s="175">
        <v>236000</v>
      </c>
    </row>
    <row r="423" spans="1:5" x14ac:dyDescent="0.25">
      <c r="A423" s="233">
        <v>44893</v>
      </c>
      <c r="B423" s="234" t="s">
        <v>610</v>
      </c>
      <c r="C423" s="234" t="s">
        <v>108</v>
      </c>
      <c r="D423" s="53" t="s">
        <v>1603</v>
      </c>
      <c r="E423" s="148">
        <v>256026</v>
      </c>
    </row>
    <row r="424" spans="1:5" x14ac:dyDescent="0.25">
      <c r="A424" s="231">
        <v>44893</v>
      </c>
      <c r="B424" s="232" t="s">
        <v>276</v>
      </c>
      <c r="C424" s="232" t="s">
        <v>108</v>
      </c>
      <c r="D424" s="50" t="s">
        <v>1135</v>
      </c>
      <c r="E424" s="175">
        <v>5280</v>
      </c>
    </row>
    <row r="425" spans="1:5" x14ac:dyDescent="0.25">
      <c r="A425" s="233">
        <v>44893</v>
      </c>
      <c r="B425" s="234" t="s">
        <v>1604</v>
      </c>
      <c r="C425" s="234" t="s">
        <v>108</v>
      </c>
      <c r="D425" s="53" t="s">
        <v>1605</v>
      </c>
      <c r="E425" s="148">
        <v>9450</v>
      </c>
    </row>
    <row r="426" spans="1:5" x14ac:dyDescent="0.25">
      <c r="A426" s="231">
        <v>44893</v>
      </c>
      <c r="B426" s="232" t="s">
        <v>1444</v>
      </c>
      <c r="C426" s="232" t="s">
        <v>108</v>
      </c>
      <c r="D426" s="50" t="s">
        <v>1320</v>
      </c>
      <c r="E426" s="175">
        <v>560500</v>
      </c>
    </row>
    <row r="427" spans="1:5" x14ac:dyDescent="0.25">
      <c r="A427" s="233">
        <v>44893</v>
      </c>
      <c r="B427" s="234" t="s">
        <v>868</v>
      </c>
      <c r="C427" s="234" t="s">
        <v>108</v>
      </c>
      <c r="D427" s="53" t="s">
        <v>1606</v>
      </c>
      <c r="E427" s="148">
        <v>89088</v>
      </c>
    </row>
    <row r="428" spans="1:5" x14ac:dyDescent="0.25">
      <c r="A428" s="231">
        <v>44895</v>
      </c>
      <c r="B428" s="232" t="s">
        <v>610</v>
      </c>
      <c r="C428" s="232" t="s">
        <v>108</v>
      </c>
      <c r="D428" s="50" t="s">
        <v>1607</v>
      </c>
      <c r="E428" s="175">
        <v>35759</v>
      </c>
    </row>
    <row r="429" spans="1:5" x14ac:dyDescent="0.25">
      <c r="A429" s="233">
        <v>44895</v>
      </c>
      <c r="B429" s="234" t="s">
        <v>928</v>
      </c>
      <c r="C429" s="234" t="s">
        <v>108</v>
      </c>
      <c r="D429" s="53" t="s">
        <v>1361</v>
      </c>
      <c r="E429" s="148">
        <v>88275.6</v>
      </c>
    </row>
    <row r="430" spans="1:5" x14ac:dyDescent="0.25">
      <c r="A430" s="231">
        <v>44895</v>
      </c>
      <c r="B430" s="232" t="s">
        <v>922</v>
      </c>
      <c r="C430" s="232" t="s">
        <v>108</v>
      </c>
      <c r="D430" s="50" t="s">
        <v>1608</v>
      </c>
      <c r="E430" s="175">
        <v>122508</v>
      </c>
    </row>
    <row r="431" spans="1:5" x14ac:dyDescent="0.25">
      <c r="A431" s="233">
        <v>44895</v>
      </c>
      <c r="B431" s="234" t="s">
        <v>828</v>
      </c>
      <c r="C431" s="234" t="s">
        <v>108</v>
      </c>
      <c r="D431" s="53" t="s">
        <v>1609</v>
      </c>
      <c r="E431" s="148">
        <v>1375</v>
      </c>
    </row>
    <row r="432" spans="1:5" x14ac:dyDescent="0.25">
      <c r="A432" s="231">
        <v>44894</v>
      </c>
      <c r="B432" s="232" t="s">
        <v>1610</v>
      </c>
      <c r="C432" s="232" t="s">
        <v>291</v>
      </c>
      <c r="D432" s="50" t="s">
        <v>1611</v>
      </c>
      <c r="E432" s="175">
        <v>-105776.5</v>
      </c>
    </row>
    <row r="433" spans="1:5" x14ac:dyDescent="0.25">
      <c r="A433" s="233">
        <v>44896</v>
      </c>
      <c r="B433" s="234" t="s">
        <v>375</v>
      </c>
      <c r="C433" s="234" t="s">
        <v>108</v>
      </c>
      <c r="D433" s="53" t="s">
        <v>1612</v>
      </c>
      <c r="E433" s="148">
        <v>10030</v>
      </c>
    </row>
    <row r="434" spans="1:5" x14ac:dyDescent="0.25">
      <c r="A434" s="231">
        <v>44896</v>
      </c>
      <c r="B434" s="232" t="s">
        <v>757</v>
      </c>
      <c r="C434" s="232" t="s">
        <v>108</v>
      </c>
      <c r="D434" s="50" t="s">
        <v>690</v>
      </c>
      <c r="E434" s="175">
        <v>26850</v>
      </c>
    </row>
    <row r="435" spans="1:5" x14ac:dyDescent="0.25">
      <c r="A435" s="233">
        <v>44896</v>
      </c>
      <c r="B435" s="234" t="s">
        <v>1613</v>
      </c>
      <c r="C435" s="234" t="s">
        <v>108</v>
      </c>
      <c r="D435" s="53" t="s">
        <v>1130</v>
      </c>
      <c r="E435" s="148">
        <v>28000</v>
      </c>
    </row>
    <row r="436" spans="1:5" x14ac:dyDescent="0.25">
      <c r="A436" s="231">
        <v>44897</v>
      </c>
      <c r="B436" s="232" t="s">
        <v>153</v>
      </c>
      <c r="C436" s="232" t="s">
        <v>108</v>
      </c>
      <c r="D436" s="50" t="s">
        <v>1614</v>
      </c>
      <c r="E436" s="175">
        <v>7552</v>
      </c>
    </row>
    <row r="437" spans="1:5" x14ac:dyDescent="0.25">
      <c r="A437" s="233">
        <v>44898</v>
      </c>
      <c r="B437" s="234" t="s">
        <v>276</v>
      </c>
      <c r="C437" s="234" t="s">
        <v>108</v>
      </c>
      <c r="D437" s="53" t="s">
        <v>754</v>
      </c>
      <c r="E437" s="148">
        <v>5280</v>
      </c>
    </row>
    <row r="438" spans="1:5" x14ac:dyDescent="0.25">
      <c r="A438" s="231">
        <v>44902</v>
      </c>
      <c r="B438" s="232" t="s">
        <v>1444</v>
      </c>
      <c r="C438" s="232" t="s">
        <v>108</v>
      </c>
      <c r="D438" s="50" t="s">
        <v>1615</v>
      </c>
      <c r="E438" s="175">
        <v>448400</v>
      </c>
    </row>
    <row r="439" spans="1:5" x14ac:dyDescent="0.25">
      <c r="A439" s="233">
        <v>44902</v>
      </c>
      <c r="B439" s="234" t="s">
        <v>1557</v>
      </c>
      <c r="C439" s="234" t="s">
        <v>108</v>
      </c>
      <c r="D439" s="53" t="s">
        <v>1616</v>
      </c>
      <c r="E439" s="148">
        <v>98364</v>
      </c>
    </row>
    <row r="440" spans="1:5" x14ac:dyDescent="0.25">
      <c r="A440" s="231">
        <v>44902</v>
      </c>
      <c r="B440" s="232" t="s">
        <v>553</v>
      </c>
      <c r="C440" s="232" t="s">
        <v>108</v>
      </c>
      <c r="D440" s="50" t="s">
        <v>1617</v>
      </c>
      <c r="E440" s="175">
        <v>34601.14</v>
      </c>
    </row>
    <row r="441" spans="1:5" x14ac:dyDescent="0.25">
      <c r="A441" s="233">
        <v>44903</v>
      </c>
      <c r="B441" s="234" t="s">
        <v>868</v>
      </c>
      <c r="C441" s="234" t="s">
        <v>108</v>
      </c>
      <c r="D441" s="53" t="s">
        <v>1618</v>
      </c>
      <c r="E441" s="148">
        <v>86016</v>
      </c>
    </row>
    <row r="442" spans="1:5" x14ac:dyDescent="0.25">
      <c r="A442" s="231">
        <v>44903</v>
      </c>
      <c r="B442" s="232" t="s">
        <v>951</v>
      </c>
      <c r="C442" s="232" t="s">
        <v>108</v>
      </c>
      <c r="D442" s="50" t="s">
        <v>1619</v>
      </c>
      <c r="E442" s="175">
        <v>20000</v>
      </c>
    </row>
    <row r="443" spans="1:5" x14ac:dyDescent="0.25">
      <c r="A443" s="233">
        <v>44907</v>
      </c>
      <c r="B443" s="234" t="s">
        <v>1620</v>
      </c>
      <c r="C443" s="234" t="s">
        <v>108</v>
      </c>
      <c r="D443" s="53" t="s">
        <v>1621</v>
      </c>
      <c r="E443" s="148">
        <v>317168</v>
      </c>
    </row>
    <row r="444" spans="1:5" x14ac:dyDescent="0.25">
      <c r="A444" s="231">
        <v>44907</v>
      </c>
      <c r="B444" s="232" t="s">
        <v>1622</v>
      </c>
      <c r="C444" s="232" t="s">
        <v>108</v>
      </c>
      <c r="D444" s="50" t="s">
        <v>1623</v>
      </c>
      <c r="E444" s="175">
        <v>8500</v>
      </c>
    </row>
    <row r="445" spans="1:5" x14ac:dyDescent="0.25">
      <c r="A445" s="233">
        <v>44907</v>
      </c>
      <c r="B445" s="234" t="s">
        <v>1622</v>
      </c>
      <c r="C445" s="234" t="s">
        <v>108</v>
      </c>
      <c r="D445" s="53" t="s">
        <v>835</v>
      </c>
      <c r="E445" s="148">
        <v>1800</v>
      </c>
    </row>
    <row r="446" spans="1:5" x14ac:dyDescent="0.25">
      <c r="A446" s="231">
        <v>44907</v>
      </c>
      <c r="B446" s="232" t="s">
        <v>1622</v>
      </c>
      <c r="C446" s="232" t="s">
        <v>108</v>
      </c>
      <c r="D446" s="50" t="s">
        <v>1624</v>
      </c>
      <c r="E446" s="175">
        <v>3200</v>
      </c>
    </row>
    <row r="447" spans="1:5" x14ac:dyDescent="0.25">
      <c r="A447" s="233">
        <v>44908</v>
      </c>
      <c r="B447" s="234" t="s">
        <v>868</v>
      </c>
      <c r="C447" s="234" t="s">
        <v>108</v>
      </c>
      <c r="D447" s="53" t="s">
        <v>1625</v>
      </c>
      <c r="E447" s="148">
        <v>86016</v>
      </c>
    </row>
    <row r="448" spans="1:5" x14ac:dyDescent="0.25">
      <c r="A448" s="231">
        <v>44909</v>
      </c>
      <c r="B448" s="232" t="s">
        <v>1446</v>
      </c>
      <c r="C448" s="232" t="s">
        <v>108</v>
      </c>
      <c r="D448" s="50" t="s">
        <v>1626</v>
      </c>
      <c r="E448" s="175">
        <v>71061</v>
      </c>
    </row>
    <row r="449" spans="1:5" x14ac:dyDescent="0.25">
      <c r="A449" s="233">
        <v>44910</v>
      </c>
      <c r="B449" s="234" t="s">
        <v>1451</v>
      </c>
      <c r="C449" s="234" t="s">
        <v>108</v>
      </c>
      <c r="D449" s="53" t="s">
        <v>1627</v>
      </c>
      <c r="E449" s="148">
        <v>92448</v>
      </c>
    </row>
    <row r="450" spans="1:5" x14ac:dyDescent="0.25">
      <c r="A450" s="231">
        <v>44911</v>
      </c>
      <c r="B450" s="232" t="s">
        <v>928</v>
      </c>
      <c r="C450" s="232" t="s">
        <v>108</v>
      </c>
      <c r="D450" s="50" t="s">
        <v>1365</v>
      </c>
      <c r="E450" s="175">
        <v>151299</v>
      </c>
    </row>
    <row r="451" spans="1:5" x14ac:dyDescent="0.25">
      <c r="A451" s="233">
        <v>44912</v>
      </c>
      <c r="B451" s="234" t="s">
        <v>1069</v>
      </c>
      <c r="C451" s="234" t="s">
        <v>324</v>
      </c>
      <c r="D451" s="53" t="s">
        <v>1628</v>
      </c>
      <c r="E451" s="148">
        <v>20720</v>
      </c>
    </row>
    <row r="452" spans="1:5" x14ac:dyDescent="0.25">
      <c r="A452" s="231">
        <v>44912</v>
      </c>
      <c r="B452" s="232" t="s">
        <v>610</v>
      </c>
      <c r="C452" s="232" t="s">
        <v>108</v>
      </c>
      <c r="D452" s="50" t="s">
        <v>1629</v>
      </c>
      <c r="E452" s="175">
        <v>80521</v>
      </c>
    </row>
    <row r="453" spans="1:5" x14ac:dyDescent="0.25">
      <c r="A453" s="233">
        <v>44913</v>
      </c>
      <c r="B453" s="234" t="s">
        <v>951</v>
      </c>
      <c r="C453" s="234" t="s">
        <v>108</v>
      </c>
      <c r="D453" s="53" t="s">
        <v>1630</v>
      </c>
      <c r="E453" s="148">
        <v>25000</v>
      </c>
    </row>
    <row r="454" spans="1:5" x14ac:dyDescent="0.25">
      <c r="A454" s="231">
        <v>44913</v>
      </c>
      <c r="B454" s="232" t="s">
        <v>553</v>
      </c>
      <c r="C454" s="232" t="s">
        <v>108</v>
      </c>
      <c r="D454" s="50" t="s">
        <v>1631</v>
      </c>
      <c r="E454" s="175">
        <v>1656920.6</v>
      </c>
    </row>
    <row r="455" spans="1:5" x14ac:dyDescent="0.25">
      <c r="A455" s="233">
        <v>44914</v>
      </c>
      <c r="B455" s="234" t="s">
        <v>276</v>
      </c>
      <c r="C455" s="234" t="s">
        <v>108</v>
      </c>
      <c r="D455" s="53" t="s">
        <v>685</v>
      </c>
      <c r="E455" s="148">
        <v>6878</v>
      </c>
    </row>
    <row r="456" spans="1:5" x14ac:dyDescent="0.25">
      <c r="A456" s="231">
        <v>44915</v>
      </c>
      <c r="B456" s="232" t="s">
        <v>338</v>
      </c>
      <c r="C456" s="232" t="s">
        <v>291</v>
      </c>
      <c r="D456" s="50" t="s">
        <v>1632</v>
      </c>
      <c r="E456" s="175">
        <v>459000</v>
      </c>
    </row>
    <row r="457" spans="1:5" x14ac:dyDescent="0.25">
      <c r="A457" s="233">
        <v>44915</v>
      </c>
      <c r="B457" s="234" t="s">
        <v>828</v>
      </c>
      <c r="C457" s="234" t="s">
        <v>108</v>
      </c>
      <c r="D457" s="53" t="s">
        <v>1633</v>
      </c>
      <c r="E457" s="148">
        <v>2750</v>
      </c>
    </row>
    <row r="458" spans="1:5" x14ac:dyDescent="0.25">
      <c r="A458" s="231">
        <v>44915</v>
      </c>
      <c r="B458" s="232" t="s">
        <v>546</v>
      </c>
      <c r="C458" s="232" t="s">
        <v>108</v>
      </c>
      <c r="D458" s="50" t="s">
        <v>1634</v>
      </c>
      <c r="E458" s="175">
        <v>2276220</v>
      </c>
    </row>
    <row r="459" spans="1:5" x14ac:dyDescent="0.25">
      <c r="A459" s="233">
        <v>44917</v>
      </c>
      <c r="B459" s="234" t="s">
        <v>284</v>
      </c>
      <c r="C459" s="234" t="s">
        <v>108</v>
      </c>
      <c r="D459" s="53" t="s">
        <v>1635</v>
      </c>
      <c r="E459" s="148">
        <v>80487</v>
      </c>
    </row>
    <row r="460" spans="1:5" ht="24" x14ac:dyDescent="0.25">
      <c r="A460" s="231">
        <v>44918</v>
      </c>
      <c r="B460" s="232" t="s">
        <v>1446</v>
      </c>
      <c r="C460" s="232" t="s">
        <v>108</v>
      </c>
      <c r="D460" s="235" t="s">
        <v>1636</v>
      </c>
      <c r="E460" s="175">
        <v>59598</v>
      </c>
    </row>
    <row r="461" spans="1:5" ht="24" x14ac:dyDescent="0.25">
      <c r="A461" s="233">
        <v>44918</v>
      </c>
      <c r="B461" s="234" t="s">
        <v>1446</v>
      </c>
      <c r="C461" s="234" t="s">
        <v>108</v>
      </c>
      <c r="D461" s="236" t="s">
        <v>1637</v>
      </c>
      <c r="E461" s="148">
        <v>227020</v>
      </c>
    </row>
    <row r="462" spans="1:5" x14ac:dyDescent="0.25">
      <c r="A462" s="231">
        <v>44918</v>
      </c>
      <c r="B462" s="232" t="s">
        <v>284</v>
      </c>
      <c r="C462" s="232" t="s">
        <v>108</v>
      </c>
      <c r="D462" s="50" t="s">
        <v>1638</v>
      </c>
      <c r="E462" s="175">
        <v>64484</v>
      </c>
    </row>
    <row r="463" spans="1:5" x14ac:dyDescent="0.25">
      <c r="A463" s="233">
        <v>44919</v>
      </c>
      <c r="B463" s="234" t="s">
        <v>610</v>
      </c>
      <c r="C463" s="234" t="s">
        <v>1639</v>
      </c>
      <c r="D463" s="53" t="s">
        <v>570</v>
      </c>
      <c r="E463" s="148">
        <v>-17784.310000000001</v>
      </c>
    </row>
    <row r="464" spans="1:5" x14ac:dyDescent="0.25">
      <c r="A464" s="231">
        <v>44919</v>
      </c>
      <c r="B464" s="232" t="s">
        <v>610</v>
      </c>
      <c r="C464" s="232" t="s">
        <v>1639</v>
      </c>
      <c r="D464" s="50" t="s">
        <v>1090</v>
      </c>
      <c r="E464" s="175">
        <v>-18926</v>
      </c>
    </row>
    <row r="465" spans="1:5" ht="24" x14ac:dyDescent="0.25">
      <c r="A465" s="233">
        <v>44922</v>
      </c>
      <c r="B465" s="234" t="s">
        <v>971</v>
      </c>
      <c r="C465" s="234" t="s">
        <v>108</v>
      </c>
      <c r="D465" s="236" t="s">
        <v>1640</v>
      </c>
      <c r="E465" s="148">
        <v>198698</v>
      </c>
    </row>
    <row r="466" spans="1:5" x14ac:dyDescent="0.25">
      <c r="A466" s="231">
        <v>44923</v>
      </c>
      <c r="B466" s="232" t="s">
        <v>1572</v>
      </c>
      <c r="C466" s="232" t="s">
        <v>108</v>
      </c>
      <c r="D466" s="50" t="s">
        <v>1641</v>
      </c>
      <c r="E466" s="175">
        <v>50976</v>
      </c>
    </row>
    <row r="467" spans="1:5" x14ac:dyDescent="0.25">
      <c r="A467" s="233">
        <v>44926</v>
      </c>
      <c r="B467" s="234" t="s">
        <v>928</v>
      </c>
      <c r="C467" s="234" t="s">
        <v>108</v>
      </c>
      <c r="D467" s="53" t="s">
        <v>1642</v>
      </c>
      <c r="E467" s="148">
        <v>126099</v>
      </c>
    </row>
    <row r="468" spans="1:5" x14ac:dyDescent="0.25">
      <c r="A468" s="152">
        <v>44927</v>
      </c>
      <c r="B468" s="171" t="s">
        <v>1557</v>
      </c>
      <c r="C468" s="171" t="s">
        <v>108</v>
      </c>
      <c r="D468" s="42" t="s">
        <v>1743</v>
      </c>
      <c r="E468" s="134">
        <v>96524</v>
      </c>
    </row>
    <row r="469" spans="1:5" x14ac:dyDescent="0.25">
      <c r="A469" s="152">
        <v>44927</v>
      </c>
      <c r="B469" s="171" t="s">
        <v>868</v>
      </c>
      <c r="C469" s="171" t="s">
        <v>108</v>
      </c>
      <c r="D469" s="42" t="s">
        <v>1744</v>
      </c>
      <c r="E469" s="134">
        <v>86016</v>
      </c>
    </row>
    <row r="470" spans="1:5" x14ac:dyDescent="0.25">
      <c r="A470" s="152">
        <v>44927</v>
      </c>
      <c r="B470" s="171" t="s">
        <v>868</v>
      </c>
      <c r="C470" s="171" t="s">
        <v>108</v>
      </c>
      <c r="D470" s="42" t="s">
        <v>1745</v>
      </c>
      <c r="E470" s="134">
        <v>86016</v>
      </c>
    </row>
    <row r="471" spans="1:5" x14ac:dyDescent="0.25">
      <c r="A471" s="152">
        <v>44928</v>
      </c>
      <c r="B471" s="171" t="s">
        <v>757</v>
      </c>
      <c r="C471" s="171" t="s">
        <v>108</v>
      </c>
      <c r="D471" s="42" t="s">
        <v>930</v>
      </c>
      <c r="E471" s="134">
        <v>32960</v>
      </c>
    </row>
    <row r="472" spans="1:5" x14ac:dyDescent="0.25">
      <c r="A472" s="152">
        <v>44931</v>
      </c>
      <c r="B472" s="171" t="s">
        <v>1746</v>
      </c>
      <c r="C472" s="171" t="s">
        <v>108</v>
      </c>
      <c r="D472" s="42" t="s">
        <v>1747</v>
      </c>
      <c r="E472" s="134">
        <v>911863</v>
      </c>
    </row>
    <row r="473" spans="1:5" x14ac:dyDescent="0.25">
      <c r="A473" s="152">
        <v>44931</v>
      </c>
      <c r="B473" s="171" t="s">
        <v>934</v>
      </c>
      <c r="C473" s="171" t="s">
        <v>108</v>
      </c>
      <c r="D473" s="42" t="s">
        <v>1748</v>
      </c>
      <c r="E473" s="134">
        <v>27220</v>
      </c>
    </row>
    <row r="474" spans="1:5" x14ac:dyDescent="0.25">
      <c r="A474" s="152">
        <v>44933</v>
      </c>
      <c r="B474" s="171" t="s">
        <v>610</v>
      </c>
      <c r="C474" s="171" t="s">
        <v>108</v>
      </c>
      <c r="D474" s="42" t="s">
        <v>1749</v>
      </c>
      <c r="E474" s="134">
        <v>861</v>
      </c>
    </row>
    <row r="475" spans="1:5" x14ac:dyDescent="0.25">
      <c r="A475" s="152">
        <v>44936</v>
      </c>
      <c r="B475" s="171" t="s">
        <v>922</v>
      </c>
      <c r="C475" s="171" t="s">
        <v>108</v>
      </c>
      <c r="D475" s="42" t="s">
        <v>1750</v>
      </c>
      <c r="E475" s="134">
        <v>65549</v>
      </c>
    </row>
    <row r="476" spans="1:5" x14ac:dyDescent="0.25">
      <c r="A476" s="152">
        <v>44937</v>
      </c>
      <c r="B476" s="171" t="s">
        <v>1451</v>
      </c>
      <c r="C476" s="171" t="s">
        <v>108</v>
      </c>
      <c r="D476" s="42" t="s">
        <v>850</v>
      </c>
      <c r="E476" s="134">
        <v>75912</v>
      </c>
    </row>
    <row r="477" spans="1:5" x14ac:dyDescent="0.25">
      <c r="A477" s="152">
        <v>44938</v>
      </c>
      <c r="B477" s="171" t="s">
        <v>175</v>
      </c>
      <c r="C477" s="171" t="s">
        <v>108</v>
      </c>
      <c r="D477" s="42" t="s">
        <v>1751</v>
      </c>
      <c r="E477" s="134">
        <v>36411</v>
      </c>
    </row>
    <row r="478" spans="1:5" x14ac:dyDescent="0.25">
      <c r="A478" s="152">
        <v>44938</v>
      </c>
      <c r="B478" s="171" t="s">
        <v>175</v>
      </c>
      <c r="C478" s="171" t="s">
        <v>108</v>
      </c>
      <c r="D478" s="42" t="s">
        <v>1752</v>
      </c>
      <c r="E478" s="134">
        <v>43694</v>
      </c>
    </row>
    <row r="479" spans="1:5" x14ac:dyDescent="0.25">
      <c r="A479" s="152">
        <v>44938</v>
      </c>
      <c r="B479" s="171" t="s">
        <v>175</v>
      </c>
      <c r="C479" s="171" t="s">
        <v>108</v>
      </c>
      <c r="D479" s="42" t="s">
        <v>1753</v>
      </c>
      <c r="E479" s="134">
        <v>43694</v>
      </c>
    </row>
    <row r="480" spans="1:5" x14ac:dyDescent="0.25">
      <c r="A480" s="152">
        <v>44938</v>
      </c>
      <c r="B480" s="171" t="s">
        <v>175</v>
      </c>
      <c r="C480" s="171" t="s">
        <v>108</v>
      </c>
      <c r="D480" s="42" t="s">
        <v>1754</v>
      </c>
      <c r="E480" s="134">
        <v>43694</v>
      </c>
    </row>
    <row r="481" spans="1:5" x14ac:dyDescent="0.25">
      <c r="A481" s="152">
        <v>44938</v>
      </c>
      <c r="B481" s="171" t="s">
        <v>175</v>
      </c>
      <c r="C481" s="171" t="s">
        <v>108</v>
      </c>
      <c r="D481" s="42" t="s">
        <v>1755</v>
      </c>
      <c r="E481" s="134">
        <v>43694</v>
      </c>
    </row>
    <row r="482" spans="1:5" x14ac:dyDescent="0.25">
      <c r="A482" s="152">
        <v>44938</v>
      </c>
      <c r="B482" s="171" t="s">
        <v>175</v>
      </c>
      <c r="C482" s="171" t="s">
        <v>108</v>
      </c>
      <c r="D482" s="42" t="s">
        <v>1756</v>
      </c>
      <c r="E482" s="134">
        <v>43694</v>
      </c>
    </row>
    <row r="483" spans="1:5" x14ac:dyDescent="0.25">
      <c r="A483" s="152">
        <v>44938</v>
      </c>
      <c r="B483" s="171" t="s">
        <v>175</v>
      </c>
      <c r="C483" s="171" t="s">
        <v>108</v>
      </c>
      <c r="D483" s="42" t="s">
        <v>1757</v>
      </c>
      <c r="E483" s="134">
        <v>43694</v>
      </c>
    </row>
    <row r="484" spans="1:5" x14ac:dyDescent="0.25">
      <c r="A484" s="152">
        <v>44938</v>
      </c>
      <c r="B484" s="171" t="s">
        <v>175</v>
      </c>
      <c r="C484" s="171" t="s">
        <v>108</v>
      </c>
      <c r="D484" s="42" t="s">
        <v>1758</v>
      </c>
      <c r="E484" s="134">
        <v>43694</v>
      </c>
    </row>
    <row r="485" spans="1:5" x14ac:dyDescent="0.25">
      <c r="A485" s="152">
        <v>44938</v>
      </c>
      <c r="B485" s="171" t="s">
        <v>175</v>
      </c>
      <c r="C485" s="171" t="s">
        <v>108</v>
      </c>
      <c r="D485" s="42" t="s">
        <v>1759</v>
      </c>
      <c r="E485" s="134">
        <v>43694</v>
      </c>
    </row>
    <row r="486" spans="1:5" x14ac:dyDescent="0.25">
      <c r="A486" s="152">
        <v>44938</v>
      </c>
      <c r="B486" s="171" t="s">
        <v>175</v>
      </c>
      <c r="C486" s="171" t="s">
        <v>108</v>
      </c>
      <c r="D486" s="42" t="s">
        <v>1760</v>
      </c>
      <c r="E486" s="134">
        <v>43694</v>
      </c>
    </row>
    <row r="487" spans="1:5" x14ac:dyDescent="0.25">
      <c r="A487" s="152">
        <v>44938</v>
      </c>
      <c r="B487" s="171" t="s">
        <v>175</v>
      </c>
      <c r="C487" s="171" t="s">
        <v>108</v>
      </c>
      <c r="D487" s="42" t="s">
        <v>1761</v>
      </c>
      <c r="E487" s="134">
        <v>10325</v>
      </c>
    </row>
    <row r="488" spans="1:5" x14ac:dyDescent="0.25">
      <c r="A488" s="152">
        <v>44941</v>
      </c>
      <c r="B488" s="171" t="s">
        <v>928</v>
      </c>
      <c r="C488" s="171" t="s">
        <v>108</v>
      </c>
      <c r="D488" s="42" t="s">
        <v>982</v>
      </c>
      <c r="E488" s="134">
        <v>107115</v>
      </c>
    </row>
    <row r="489" spans="1:5" x14ac:dyDescent="0.25">
      <c r="A489" s="152">
        <v>44941</v>
      </c>
      <c r="B489" s="171" t="s">
        <v>922</v>
      </c>
      <c r="C489" s="171" t="s">
        <v>108</v>
      </c>
      <c r="D489" s="42" t="s">
        <v>1762</v>
      </c>
      <c r="E489" s="134">
        <v>136030</v>
      </c>
    </row>
    <row r="490" spans="1:5" x14ac:dyDescent="0.25">
      <c r="A490" s="152">
        <v>44942</v>
      </c>
      <c r="B490" s="171" t="s">
        <v>276</v>
      </c>
      <c r="C490" s="171" t="s">
        <v>108</v>
      </c>
      <c r="D490" s="42" t="s">
        <v>1255</v>
      </c>
      <c r="E490" s="134">
        <v>10017</v>
      </c>
    </row>
    <row r="491" spans="1:5" x14ac:dyDescent="0.25">
      <c r="A491" s="152">
        <v>44942</v>
      </c>
      <c r="B491" s="171" t="s">
        <v>971</v>
      </c>
      <c r="C491" s="171" t="s">
        <v>108</v>
      </c>
      <c r="D491" s="42" t="s">
        <v>1763</v>
      </c>
      <c r="E491" s="134">
        <v>10077</v>
      </c>
    </row>
    <row r="492" spans="1:5" x14ac:dyDescent="0.25">
      <c r="A492" s="152">
        <v>44944</v>
      </c>
      <c r="B492" s="171" t="s">
        <v>971</v>
      </c>
      <c r="C492" s="171" t="s">
        <v>108</v>
      </c>
      <c r="D492" s="42" t="s">
        <v>1764</v>
      </c>
      <c r="E492" s="134">
        <v>191146</v>
      </c>
    </row>
    <row r="493" spans="1:5" x14ac:dyDescent="0.25">
      <c r="A493" s="152">
        <v>44946</v>
      </c>
      <c r="B493" s="171" t="s">
        <v>1765</v>
      </c>
      <c r="C493" s="171" t="s">
        <v>108</v>
      </c>
      <c r="D493" s="42" t="s">
        <v>1766</v>
      </c>
      <c r="E493" s="134">
        <v>1357</v>
      </c>
    </row>
    <row r="494" spans="1:5" x14ac:dyDescent="0.25">
      <c r="A494" s="152">
        <v>44949</v>
      </c>
      <c r="B494" s="171" t="s">
        <v>546</v>
      </c>
      <c r="C494" s="171" t="s">
        <v>108</v>
      </c>
      <c r="D494" s="42" t="s">
        <v>1767</v>
      </c>
      <c r="E494" s="134">
        <v>2444515</v>
      </c>
    </row>
    <row r="495" spans="1:5" x14ac:dyDescent="0.25">
      <c r="A495" s="152">
        <v>44951</v>
      </c>
      <c r="B495" s="171" t="s">
        <v>284</v>
      </c>
      <c r="C495" s="171" t="s">
        <v>108</v>
      </c>
      <c r="D495" s="42" t="s">
        <v>1768</v>
      </c>
      <c r="E495" s="134">
        <v>87155</v>
      </c>
    </row>
    <row r="496" spans="1:5" x14ac:dyDescent="0.25">
      <c r="A496" s="152">
        <v>44953</v>
      </c>
      <c r="B496" s="171" t="s">
        <v>828</v>
      </c>
      <c r="C496" s="171" t="s">
        <v>108</v>
      </c>
      <c r="D496" s="42" t="s">
        <v>1769</v>
      </c>
      <c r="E496" s="134">
        <v>2500</v>
      </c>
    </row>
    <row r="497" spans="1:5" x14ac:dyDescent="0.25">
      <c r="A497" s="152">
        <v>44956</v>
      </c>
      <c r="B497" s="171" t="s">
        <v>553</v>
      </c>
      <c r="C497" s="171" t="s">
        <v>108</v>
      </c>
      <c r="D497" s="42" t="s">
        <v>1770</v>
      </c>
      <c r="E497" s="134">
        <v>1816294.36</v>
      </c>
    </row>
    <row r="498" spans="1:5" x14ac:dyDescent="0.25">
      <c r="A498" s="152">
        <v>44957</v>
      </c>
      <c r="B498" s="171" t="s">
        <v>928</v>
      </c>
      <c r="C498" s="171" t="s">
        <v>108</v>
      </c>
      <c r="D498" s="42" t="s">
        <v>1003</v>
      </c>
      <c r="E498" s="134">
        <v>56761</v>
      </c>
    </row>
    <row r="499" spans="1:5" x14ac:dyDescent="0.25">
      <c r="A499" s="152">
        <v>44957</v>
      </c>
      <c r="B499" s="171" t="s">
        <v>276</v>
      </c>
      <c r="C499" s="171" t="s">
        <v>108</v>
      </c>
      <c r="D499" s="42" t="s">
        <v>1771</v>
      </c>
      <c r="E499" s="134">
        <v>10017</v>
      </c>
    </row>
    <row r="500" spans="1:5" x14ac:dyDescent="0.25">
      <c r="A500" s="152">
        <v>44958</v>
      </c>
      <c r="B500" s="171" t="s">
        <v>320</v>
      </c>
      <c r="C500" s="171" t="s">
        <v>324</v>
      </c>
      <c r="D500" s="42" t="s">
        <v>1772</v>
      </c>
      <c r="E500" s="134">
        <v>160</v>
      </c>
    </row>
    <row r="501" spans="1:5" x14ac:dyDescent="0.25">
      <c r="A501" s="152">
        <v>44958</v>
      </c>
      <c r="B501" s="171" t="s">
        <v>320</v>
      </c>
      <c r="C501" s="171" t="s">
        <v>324</v>
      </c>
      <c r="D501" s="42" t="s">
        <v>1773</v>
      </c>
      <c r="E501" s="134">
        <v>900</v>
      </c>
    </row>
    <row r="502" spans="1:5" x14ac:dyDescent="0.25">
      <c r="A502" s="152">
        <v>44958</v>
      </c>
      <c r="B502" s="171" t="s">
        <v>320</v>
      </c>
      <c r="C502" s="171" t="s">
        <v>324</v>
      </c>
      <c r="D502" s="42" t="s">
        <v>1579</v>
      </c>
      <c r="E502" s="134">
        <v>300</v>
      </c>
    </row>
    <row r="503" spans="1:5" x14ac:dyDescent="0.25">
      <c r="A503" s="152">
        <v>44958</v>
      </c>
      <c r="B503" s="171" t="s">
        <v>320</v>
      </c>
      <c r="C503" s="171" t="s">
        <v>324</v>
      </c>
      <c r="D503" s="42" t="s">
        <v>1774</v>
      </c>
      <c r="E503" s="134">
        <v>240</v>
      </c>
    </row>
    <row r="504" spans="1:5" x14ac:dyDescent="0.25">
      <c r="A504" s="152">
        <v>44958</v>
      </c>
      <c r="B504" s="171" t="s">
        <v>320</v>
      </c>
      <c r="C504" s="171" t="s">
        <v>324</v>
      </c>
      <c r="D504" s="42" t="s">
        <v>1775</v>
      </c>
      <c r="E504" s="134">
        <v>960</v>
      </c>
    </row>
    <row r="505" spans="1:5" x14ac:dyDescent="0.25">
      <c r="A505" s="152">
        <v>44958</v>
      </c>
      <c r="B505" s="171" t="s">
        <v>320</v>
      </c>
      <c r="C505" s="171" t="s">
        <v>324</v>
      </c>
      <c r="D505" s="42" t="s">
        <v>1776</v>
      </c>
      <c r="E505" s="134">
        <v>310</v>
      </c>
    </row>
    <row r="506" spans="1:5" x14ac:dyDescent="0.25">
      <c r="A506" s="152">
        <v>44958</v>
      </c>
      <c r="B506" s="171" t="s">
        <v>320</v>
      </c>
      <c r="C506" s="171" t="s">
        <v>324</v>
      </c>
      <c r="D506" s="42" t="s">
        <v>1777</v>
      </c>
      <c r="E506" s="134">
        <v>500</v>
      </c>
    </row>
    <row r="507" spans="1:5" x14ac:dyDescent="0.25">
      <c r="A507" s="152">
        <v>44958</v>
      </c>
      <c r="B507" s="171" t="s">
        <v>320</v>
      </c>
      <c r="C507" s="171" t="s">
        <v>324</v>
      </c>
      <c r="D507" s="42" t="s">
        <v>1778</v>
      </c>
      <c r="E507" s="134">
        <v>357</v>
      </c>
    </row>
    <row r="508" spans="1:5" x14ac:dyDescent="0.25">
      <c r="A508" s="152">
        <v>44958</v>
      </c>
      <c r="B508" s="171" t="s">
        <v>320</v>
      </c>
      <c r="C508" s="171" t="s">
        <v>324</v>
      </c>
      <c r="D508" s="42" t="s">
        <v>1779</v>
      </c>
      <c r="E508" s="134">
        <v>1000</v>
      </c>
    </row>
    <row r="509" spans="1:5" x14ac:dyDescent="0.25">
      <c r="A509" s="152">
        <v>44958</v>
      </c>
      <c r="B509" s="171" t="s">
        <v>320</v>
      </c>
      <c r="C509" s="171" t="s">
        <v>324</v>
      </c>
      <c r="D509" s="42" t="s">
        <v>1780</v>
      </c>
      <c r="E509" s="134">
        <v>850</v>
      </c>
    </row>
    <row r="510" spans="1:5" x14ac:dyDescent="0.25">
      <c r="A510" s="152">
        <v>44958</v>
      </c>
      <c r="B510" s="171" t="s">
        <v>320</v>
      </c>
      <c r="C510" s="171" t="s">
        <v>324</v>
      </c>
      <c r="D510" s="42" t="s">
        <v>1781</v>
      </c>
      <c r="E510" s="134">
        <v>220</v>
      </c>
    </row>
    <row r="511" spans="1:5" x14ac:dyDescent="0.25">
      <c r="A511" s="152">
        <v>44958</v>
      </c>
      <c r="B511" s="171" t="s">
        <v>320</v>
      </c>
      <c r="C511" s="171" t="s">
        <v>324</v>
      </c>
      <c r="D511" s="42" t="s">
        <v>1782</v>
      </c>
      <c r="E511" s="134">
        <v>160</v>
      </c>
    </row>
    <row r="512" spans="1:5" x14ac:dyDescent="0.25">
      <c r="A512" s="152">
        <v>44958</v>
      </c>
      <c r="B512" s="171" t="s">
        <v>320</v>
      </c>
      <c r="C512" s="171" t="s">
        <v>324</v>
      </c>
      <c r="D512" s="42" t="s">
        <v>1783</v>
      </c>
      <c r="E512" s="134">
        <v>510</v>
      </c>
    </row>
    <row r="513" spans="1:5" x14ac:dyDescent="0.25">
      <c r="A513" s="152">
        <v>44958</v>
      </c>
      <c r="B513" s="171" t="s">
        <v>320</v>
      </c>
      <c r="C513" s="171" t="s">
        <v>324</v>
      </c>
      <c r="D513" s="42" t="s">
        <v>1784</v>
      </c>
      <c r="E513" s="134">
        <v>110</v>
      </c>
    </row>
    <row r="514" spans="1:5" x14ac:dyDescent="0.25">
      <c r="A514" s="152">
        <v>44958</v>
      </c>
      <c r="B514" s="171" t="s">
        <v>320</v>
      </c>
      <c r="C514" s="171" t="s">
        <v>324</v>
      </c>
      <c r="D514" s="42" t="s">
        <v>1785</v>
      </c>
      <c r="E514" s="134">
        <v>250</v>
      </c>
    </row>
    <row r="515" spans="1:5" x14ac:dyDescent="0.25">
      <c r="A515" s="152">
        <v>44958</v>
      </c>
      <c r="B515" s="171" t="s">
        <v>320</v>
      </c>
      <c r="C515" s="171" t="s">
        <v>324</v>
      </c>
      <c r="D515" s="42" t="s">
        <v>1786</v>
      </c>
      <c r="E515" s="134">
        <v>110</v>
      </c>
    </row>
    <row r="516" spans="1:5" x14ac:dyDescent="0.25">
      <c r="A516" s="152">
        <v>44958</v>
      </c>
      <c r="B516" s="171" t="s">
        <v>320</v>
      </c>
      <c r="C516" s="171" t="s">
        <v>324</v>
      </c>
      <c r="D516" s="42" t="s">
        <v>1787</v>
      </c>
      <c r="E516" s="134">
        <v>300</v>
      </c>
    </row>
    <row r="517" spans="1:5" x14ac:dyDescent="0.25">
      <c r="A517" s="152">
        <v>44958</v>
      </c>
      <c r="B517" s="171" t="s">
        <v>320</v>
      </c>
      <c r="C517" s="171" t="s">
        <v>324</v>
      </c>
      <c r="D517" s="42" t="s">
        <v>1788</v>
      </c>
      <c r="E517" s="134">
        <v>540</v>
      </c>
    </row>
    <row r="518" spans="1:5" x14ac:dyDescent="0.25">
      <c r="A518" s="152">
        <v>44958</v>
      </c>
      <c r="B518" s="171" t="s">
        <v>320</v>
      </c>
      <c r="C518" s="171" t="s">
        <v>324</v>
      </c>
      <c r="D518" s="42" t="s">
        <v>1789</v>
      </c>
      <c r="E518" s="134">
        <v>460</v>
      </c>
    </row>
    <row r="519" spans="1:5" x14ac:dyDescent="0.25">
      <c r="A519" s="152">
        <v>44958</v>
      </c>
      <c r="B519" s="171" t="s">
        <v>320</v>
      </c>
      <c r="C519" s="171" t="s">
        <v>324</v>
      </c>
      <c r="D519" s="42" t="s">
        <v>1790</v>
      </c>
      <c r="E519" s="134">
        <v>77</v>
      </c>
    </row>
    <row r="520" spans="1:5" x14ac:dyDescent="0.25">
      <c r="A520" s="152">
        <v>44958</v>
      </c>
      <c r="B520" s="171" t="s">
        <v>320</v>
      </c>
      <c r="C520" s="171" t="s">
        <v>324</v>
      </c>
      <c r="D520" s="42" t="s">
        <v>1791</v>
      </c>
      <c r="E520" s="134">
        <v>950</v>
      </c>
    </row>
    <row r="521" spans="1:5" x14ac:dyDescent="0.25">
      <c r="A521" s="152">
        <v>44958</v>
      </c>
      <c r="B521" s="171" t="s">
        <v>320</v>
      </c>
      <c r="C521" s="171" t="s">
        <v>324</v>
      </c>
      <c r="D521" s="42" t="s">
        <v>853</v>
      </c>
      <c r="E521" s="134">
        <v>540</v>
      </c>
    </row>
    <row r="522" spans="1:5" x14ac:dyDescent="0.25">
      <c r="A522" s="152">
        <v>44958</v>
      </c>
      <c r="B522" s="171" t="s">
        <v>320</v>
      </c>
      <c r="C522" s="171" t="s">
        <v>324</v>
      </c>
      <c r="D522" s="42" t="s">
        <v>1792</v>
      </c>
      <c r="E522" s="134">
        <v>790</v>
      </c>
    </row>
    <row r="523" spans="1:5" x14ac:dyDescent="0.25">
      <c r="A523" s="152">
        <v>44958</v>
      </c>
      <c r="B523" s="171" t="s">
        <v>320</v>
      </c>
      <c r="C523" s="171" t="s">
        <v>324</v>
      </c>
      <c r="D523" s="42" t="s">
        <v>1793</v>
      </c>
      <c r="E523" s="134">
        <v>40</v>
      </c>
    </row>
    <row r="524" spans="1:5" x14ac:dyDescent="0.25">
      <c r="A524" s="152">
        <v>44958</v>
      </c>
      <c r="B524" s="171" t="s">
        <v>320</v>
      </c>
      <c r="C524" s="171" t="s">
        <v>324</v>
      </c>
      <c r="D524" s="42" t="s">
        <v>1794</v>
      </c>
      <c r="E524" s="134">
        <v>150</v>
      </c>
    </row>
    <row r="525" spans="1:5" x14ac:dyDescent="0.25">
      <c r="A525" s="152">
        <v>44958</v>
      </c>
      <c r="B525" s="171" t="s">
        <v>320</v>
      </c>
      <c r="C525" s="171" t="s">
        <v>324</v>
      </c>
      <c r="D525" s="42" t="s">
        <v>1795</v>
      </c>
      <c r="E525" s="134">
        <v>540</v>
      </c>
    </row>
    <row r="526" spans="1:5" x14ac:dyDescent="0.25">
      <c r="A526" s="152">
        <v>44958</v>
      </c>
      <c r="B526" s="171" t="s">
        <v>320</v>
      </c>
      <c r="C526" s="171" t="s">
        <v>324</v>
      </c>
      <c r="D526" s="42" t="s">
        <v>1796</v>
      </c>
      <c r="E526" s="134">
        <v>300</v>
      </c>
    </row>
    <row r="527" spans="1:5" x14ac:dyDescent="0.25">
      <c r="A527" s="152">
        <v>44958</v>
      </c>
      <c r="B527" s="171" t="s">
        <v>320</v>
      </c>
      <c r="C527" s="171" t="s">
        <v>324</v>
      </c>
      <c r="D527" s="42" t="s">
        <v>277</v>
      </c>
      <c r="E527" s="134">
        <v>540</v>
      </c>
    </row>
    <row r="528" spans="1:5" x14ac:dyDescent="0.25">
      <c r="A528" s="152">
        <v>44958</v>
      </c>
      <c r="B528" s="171" t="s">
        <v>320</v>
      </c>
      <c r="C528" s="171" t="s">
        <v>324</v>
      </c>
      <c r="D528" s="42" t="s">
        <v>1797</v>
      </c>
      <c r="E528" s="134">
        <v>695</v>
      </c>
    </row>
    <row r="529" spans="1:5" x14ac:dyDescent="0.25">
      <c r="A529" s="152">
        <v>44958</v>
      </c>
      <c r="B529" s="171" t="s">
        <v>549</v>
      </c>
      <c r="C529" s="171" t="s">
        <v>108</v>
      </c>
      <c r="D529" s="42" t="s">
        <v>1798</v>
      </c>
      <c r="E529" s="134">
        <v>1888</v>
      </c>
    </row>
    <row r="530" spans="1:5" x14ac:dyDescent="0.25">
      <c r="A530" s="152">
        <v>44958</v>
      </c>
      <c r="B530" s="171" t="s">
        <v>868</v>
      </c>
      <c r="C530" s="171" t="s">
        <v>108</v>
      </c>
      <c r="D530" s="42" t="s">
        <v>1799</v>
      </c>
      <c r="E530" s="134">
        <v>87552</v>
      </c>
    </row>
    <row r="531" spans="1:5" x14ac:dyDescent="0.25">
      <c r="A531" s="152">
        <v>44960</v>
      </c>
      <c r="B531" s="171" t="s">
        <v>1586</v>
      </c>
      <c r="C531" s="171" t="s">
        <v>108</v>
      </c>
      <c r="D531" s="42" t="s">
        <v>1800</v>
      </c>
      <c r="E531" s="134">
        <v>79872</v>
      </c>
    </row>
    <row r="532" spans="1:5" x14ac:dyDescent="0.25">
      <c r="A532" s="152">
        <v>44960</v>
      </c>
      <c r="B532" s="171" t="s">
        <v>951</v>
      </c>
      <c r="C532" s="171" t="s">
        <v>108</v>
      </c>
      <c r="D532" s="42" t="s">
        <v>1801</v>
      </c>
      <c r="E532" s="134">
        <v>20000</v>
      </c>
    </row>
    <row r="533" spans="1:5" x14ac:dyDescent="0.25">
      <c r="A533" s="152">
        <v>44961</v>
      </c>
      <c r="B533" s="171" t="s">
        <v>868</v>
      </c>
      <c r="C533" s="171" t="s">
        <v>108</v>
      </c>
      <c r="D533" s="42" t="s">
        <v>1802</v>
      </c>
      <c r="E533" s="134">
        <v>84480</v>
      </c>
    </row>
    <row r="534" spans="1:5" x14ac:dyDescent="0.25">
      <c r="A534" s="152">
        <v>44964</v>
      </c>
      <c r="B534" s="171" t="s">
        <v>320</v>
      </c>
      <c r="C534" s="171" t="s">
        <v>324</v>
      </c>
      <c r="D534" s="42" t="s">
        <v>1803</v>
      </c>
      <c r="E534" s="134">
        <v>670</v>
      </c>
    </row>
    <row r="535" spans="1:5" x14ac:dyDescent="0.25">
      <c r="A535" s="152">
        <v>44965</v>
      </c>
      <c r="B535" s="171" t="s">
        <v>610</v>
      </c>
      <c r="C535" s="171" t="s">
        <v>108</v>
      </c>
      <c r="D535" s="42" t="s">
        <v>1804</v>
      </c>
      <c r="E535" s="134">
        <v>20547</v>
      </c>
    </row>
    <row r="536" spans="1:5" x14ac:dyDescent="0.25">
      <c r="A536" s="152">
        <v>44967</v>
      </c>
      <c r="B536" s="171" t="s">
        <v>1805</v>
      </c>
      <c r="C536" s="171" t="s">
        <v>324</v>
      </c>
      <c r="D536" s="42" t="s">
        <v>1806</v>
      </c>
      <c r="E536" s="134">
        <v>6000</v>
      </c>
    </row>
    <row r="537" spans="1:5" x14ac:dyDescent="0.25">
      <c r="A537" s="152">
        <v>44968</v>
      </c>
      <c r="B537" s="171" t="s">
        <v>1807</v>
      </c>
      <c r="C537" s="171" t="s">
        <v>108</v>
      </c>
      <c r="D537" s="42" t="s">
        <v>1808</v>
      </c>
      <c r="E537" s="134">
        <v>1400</v>
      </c>
    </row>
    <row r="538" spans="1:5" x14ac:dyDescent="0.25">
      <c r="A538" s="152">
        <v>44971</v>
      </c>
      <c r="B538" s="171" t="s">
        <v>1805</v>
      </c>
      <c r="C538" s="171" t="s">
        <v>324</v>
      </c>
      <c r="D538" s="42" t="s">
        <v>1809</v>
      </c>
      <c r="E538" s="134">
        <v>4000</v>
      </c>
    </row>
    <row r="539" spans="1:5" x14ac:dyDescent="0.25">
      <c r="A539" s="152">
        <v>44971</v>
      </c>
      <c r="B539" s="171" t="s">
        <v>1805</v>
      </c>
      <c r="C539" s="171" t="s">
        <v>324</v>
      </c>
      <c r="D539" s="42" t="s">
        <v>1810</v>
      </c>
      <c r="E539" s="134">
        <v>4000</v>
      </c>
    </row>
    <row r="540" spans="1:5" x14ac:dyDescent="0.25">
      <c r="A540" s="152">
        <v>44971</v>
      </c>
      <c r="B540" s="171" t="s">
        <v>276</v>
      </c>
      <c r="C540" s="171" t="s">
        <v>108</v>
      </c>
      <c r="D540" s="42" t="s">
        <v>1261</v>
      </c>
      <c r="E540" s="134">
        <v>6878</v>
      </c>
    </row>
    <row r="541" spans="1:5" x14ac:dyDescent="0.25">
      <c r="A541" s="152">
        <v>44971</v>
      </c>
      <c r="B541" s="171" t="s">
        <v>1811</v>
      </c>
      <c r="C541" s="171" t="s">
        <v>108</v>
      </c>
      <c r="D541" s="42" t="s">
        <v>1812</v>
      </c>
      <c r="E541" s="134">
        <v>4160</v>
      </c>
    </row>
    <row r="542" spans="1:5" x14ac:dyDescent="0.25">
      <c r="A542" s="152">
        <v>44972</v>
      </c>
      <c r="B542" s="171" t="s">
        <v>320</v>
      </c>
      <c r="C542" s="171" t="s">
        <v>324</v>
      </c>
      <c r="D542" s="42" t="s">
        <v>1813</v>
      </c>
      <c r="E542" s="134">
        <v>2500</v>
      </c>
    </row>
    <row r="543" spans="1:5" x14ac:dyDescent="0.25">
      <c r="A543" s="152">
        <v>44972</v>
      </c>
      <c r="B543" s="171" t="s">
        <v>320</v>
      </c>
      <c r="C543" s="171" t="s">
        <v>324</v>
      </c>
      <c r="D543" s="42" t="s">
        <v>1814</v>
      </c>
      <c r="E543" s="134">
        <v>4360</v>
      </c>
    </row>
    <row r="544" spans="1:5" x14ac:dyDescent="0.25">
      <c r="A544" s="152">
        <v>44972</v>
      </c>
      <c r="B544" s="171" t="s">
        <v>320</v>
      </c>
      <c r="C544" s="171" t="s">
        <v>324</v>
      </c>
      <c r="D544" s="42" t="s">
        <v>1815</v>
      </c>
      <c r="E544" s="134">
        <v>1768</v>
      </c>
    </row>
    <row r="545" spans="1:5" x14ac:dyDescent="0.25">
      <c r="A545" s="152">
        <v>44972</v>
      </c>
      <c r="B545" s="171" t="s">
        <v>320</v>
      </c>
      <c r="C545" s="171" t="s">
        <v>324</v>
      </c>
      <c r="D545" s="42" t="s">
        <v>1816</v>
      </c>
      <c r="E545" s="134">
        <v>2800</v>
      </c>
    </row>
    <row r="546" spans="1:5" x14ac:dyDescent="0.25">
      <c r="A546" s="152">
        <v>44972</v>
      </c>
      <c r="B546" s="171" t="s">
        <v>320</v>
      </c>
      <c r="C546" s="171" t="s">
        <v>324</v>
      </c>
      <c r="D546" s="42" t="s">
        <v>1817</v>
      </c>
      <c r="E546" s="134">
        <v>3200</v>
      </c>
    </row>
    <row r="547" spans="1:5" x14ac:dyDescent="0.25">
      <c r="A547" s="152">
        <v>44972</v>
      </c>
      <c r="B547" s="171" t="s">
        <v>320</v>
      </c>
      <c r="C547" s="171" t="s">
        <v>324</v>
      </c>
      <c r="D547" s="42" t="s">
        <v>1818</v>
      </c>
      <c r="E547" s="134">
        <v>1200</v>
      </c>
    </row>
    <row r="548" spans="1:5" x14ac:dyDescent="0.25">
      <c r="A548" s="152">
        <v>44972</v>
      </c>
      <c r="B548" s="171" t="s">
        <v>1245</v>
      </c>
      <c r="C548" s="171" t="s">
        <v>324</v>
      </c>
      <c r="D548" s="42" t="s">
        <v>1819</v>
      </c>
      <c r="E548" s="134">
        <v>1850</v>
      </c>
    </row>
    <row r="549" spans="1:5" x14ac:dyDescent="0.25">
      <c r="A549" s="152">
        <v>44972</v>
      </c>
      <c r="B549" s="171" t="s">
        <v>1245</v>
      </c>
      <c r="C549" s="171" t="s">
        <v>324</v>
      </c>
      <c r="D549" s="42" t="s">
        <v>1820</v>
      </c>
      <c r="E549" s="134">
        <v>1850</v>
      </c>
    </row>
    <row r="550" spans="1:5" x14ac:dyDescent="0.25">
      <c r="A550" s="152">
        <v>44972</v>
      </c>
      <c r="B550" s="171" t="s">
        <v>320</v>
      </c>
      <c r="C550" s="171" t="s">
        <v>324</v>
      </c>
      <c r="D550" s="42" t="s">
        <v>1664</v>
      </c>
      <c r="E550" s="134">
        <v>1598</v>
      </c>
    </row>
    <row r="551" spans="1:5" x14ac:dyDescent="0.25">
      <c r="A551" s="152">
        <v>44972</v>
      </c>
      <c r="B551" s="171" t="s">
        <v>337</v>
      </c>
      <c r="C551" s="171" t="s">
        <v>324</v>
      </c>
      <c r="D551" s="42" t="s">
        <v>695</v>
      </c>
      <c r="E551" s="134">
        <v>5000</v>
      </c>
    </row>
    <row r="552" spans="1:5" x14ac:dyDescent="0.25">
      <c r="A552" s="152">
        <v>44972</v>
      </c>
      <c r="B552" s="171" t="s">
        <v>320</v>
      </c>
      <c r="C552" s="171" t="s">
        <v>324</v>
      </c>
      <c r="D552" s="42" t="s">
        <v>1821</v>
      </c>
      <c r="E552" s="134">
        <v>1424</v>
      </c>
    </row>
    <row r="553" spans="1:5" x14ac:dyDescent="0.25">
      <c r="A553" s="152">
        <v>44972</v>
      </c>
      <c r="B553" s="171" t="s">
        <v>928</v>
      </c>
      <c r="C553" s="171" t="s">
        <v>108</v>
      </c>
      <c r="D553" s="42" t="s">
        <v>962</v>
      </c>
      <c r="E553" s="134">
        <v>56761</v>
      </c>
    </row>
    <row r="554" spans="1:5" x14ac:dyDescent="0.25">
      <c r="A554" s="152">
        <v>44972</v>
      </c>
      <c r="B554" s="171" t="s">
        <v>868</v>
      </c>
      <c r="C554" s="171" t="s">
        <v>108</v>
      </c>
      <c r="D554" s="42" t="s">
        <v>1822</v>
      </c>
      <c r="E554" s="134">
        <v>84480</v>
      </c>
    </row>
    <row r="555" spans="1:5" x14ac:dyDescent="0.25">
      <c r="A555" s="152">
        <v>44972</v>
      </c>
      <c r="B555" s="171" t="s">
        <v>1811</v>
      </c>
      <c r="C555" s="171" t="s">
        <v>108</v>
      </c>
      <c r="D555" s="42" t="s">
        <v>1823</v>
      </c>
      <c r="E555" s="134">
        <v>15600</v>
      </c>
    </row>
    <row r="556" spans="1:5" x14ac:dyDescent="0.25">
      <c r="A556" s="152">
        <v>44973</v>
      </c>
      <c r="B556" s="171" t="s">
        <v>1805</v>
      </c>
      <c r="C556" s="171" t="s">
        <v>324</v>
      </c>
      <c r="D556" s="42" t="s">
        <v>1824</v>
      </c>
      <c r="E556" s="134">
        <v>6000</v>
      </c>
    </row>
    <row r="557" spans="1:5" x14ac:dyDescent="0.25">
      <c r="A557" s="152">
        <v>44973</v>
      </c>
      <c r="B557" s="171" t="s">
        <v>1811</v>
      </c>
      <c r="C557" s="171" t="s">
        <v>108</v>
      </c>
      <c r="D557" s="42" t="s">
        <v>1825</v>
      </c>
      <c r="E557" s="134">
        <v>49203</v>
      </c>
    </row>
    <row r="558" spans="1:5" x14ac:dyDescent="0.25">
      <c r="A558" s="152">
        <v>44974</v>
      </c>
      <c r="B558" s="171" t="s">
        <v>175</v>
      </c>
      <c r="C558" s="171" t="s">
        <v>108</v>
      </c>
      <c r="D558" s="42" t="s">
        <v>1826</v>
      </c>
      <c r="E558" s="134">
        <v>12950</v>
      </c>
    </row>
    <row r="559" spans="1:5" x14ac:dyDescent="0.25">
      <c r="A559" s="152">
        <v>44974</v>
      </c>
      <c r="B559" s="171" t="s">
        <v>175</v>
      </c>
      <c r="C559" s="171" t="s">
        <v>108</v>
      </c>
      <c r="D559" s="42" t="s">
        <v>1827</v>
      </c>
      <c r="E559" s="134">
        <v>29129</v>
      </c>
    </row>
    <row r="560" spans="1:5" x14ac:dyDescent="0.25">
      <c r="A560" s="152">
        <v>44974</v>
      </c>
      <c r="B560" s="171" t="s">
        <v>175</v>
      </c>
      <c r="C560" s="171" t="s">
        <v>108</v>
      </c>
      <c r="D560" s="42" t="s">
        <v>1828</v>
      </c>
      <c r="E560" s="134">
        <v>43694</v>
      </c>
    </row>
    <row r="561" spans="1:5" x14ac:dyDescent="0.25">
      <c r="A561" s="152">
        <v>44974</v>
      </c>
      <c r="B561" s="171" t="s">
        <v>175</v>
      </c>
      <c r="C561" s="171" t="s">
        <v>108</v>
      </c>
      <c r="D561" s="42" t="s">
        <v>1829</v>
      </c>
      <c r="E561" s="134">
        <v>29129</v>
      </c>
    </row>
    <row r="562" spans="1:5" x14ac:dyDescent="0.25">
      <c r="A562" s="152">
        <v>44974</v>
      </c>
      <c r="B562" s="171" t="s">
        <v>175</v>
      </c>
      <c r="C562" s="171" t="s">
        <v>108</v>
      </c>
      <c r="D562" s="42" t="s">
        <v>1830</v>
      </c>
      <c r="E562" s="134">
        <v>43694</v>
      </c>
    </row>
    <row r="563" spans="1:5" x14ac:dyDescent="0.25">
      <c r="A563" s="152">
        <v>44974</v>
      </c>
      <c r="B563" s="171" t="s">
        <v>175</v>
      </c>
      <c r="C563" s="171" t="s">
        <v>108</v>
      </c>
      <c r="D563" s="42" t="s">
        <v>1831</v>
      </c>
      <c r="E563" s="134">
        <v>43694</v>
      </c>
    </row>
    <row r="564" spans="1:5" x14ac:dyDescent="0.25">
      <c r="A564" s="152">
        <v>44974</v>
      </c>
      <c r="B564" s="171" t="s">
        <v>175</v>
      </c>
      <c r="C564" s="171" t="s">
        <v>108</v>
      </c>
      <c r="D564" s="42" t="s">
        <v>1832</v>
      </c>
      <c r="E564" s="134">
        <v>43694</v>
      </c>
    </row>
    <row r="565" spans="1:5" x14ac:dyDescent="0.25">
      <c r="A565" s="152">
        <v>44974</v>
      </c>
      <c r="B565" s="171" t="s">
        <v>175</v>
      </c>
      <c r="C565" s="171" t="s">
        <v>108</v>
      </c>
      <c r="D565" s="42" t="s">
        <v>1833</v>
      </c>
      <c r="E565" s="134">
        <v>43694</v>
      </c>
    </row>
    <row r="566" spans="1:5" x14ac:dyDescent="0.25">
      <c r="A566" s="152">
        <v>44974</v>
      </c>
      <c r="B566" s="171" t="s">
        <v>175</v>
      </c>
      <c r="C566" s="171" t="s">
        <v>108</v>
      </c>
      <c r="D566" s="42" t="s">
        <v>1834</v>
      </c>
      <c r="E566" s="134">
        <v>43694</v>
      </c>
    </row>
    <row r="567" spans="1:5" x14ac:dyDescent="0.25">
      <c r="A567" s="152">
        <v>44974</v>
      </c>
      <c r="B567" s="171" t="s">
        <v>175</v>
      </c>
      <c r="C567" s="171" t="s">
        <v>108</v>
      </c>
      <c r="D567" s="42" t="s">
        <v>1835</v>
      </c>
      <c r="E567" s="134">
        <v>43694</v>
      </c>
    </row>
    <row r="568" spans="1:5" x14ac:dyDescent="0.25">
      <c r="A568" s="152">
        <v>44974</v>
      </c>
      <c r="B568" s="171" t="s">
        <v>175</v>
      </c>
      <c r="C568" s="171" t="s">
        <v>108</v>
      </c>
      <c r="D568" s="42" t="s">
        <v>1836</v>
      </c>
      <c r="E568" s="134">
        <v>43694</v>
      </c>
    </row>
    <row r="569" spans="1:5" x14ac:dyDescent="0.25">
      <c r="A569" s="152">
        <v>44974</v>
      </c>
      <c r="B569" s="171" t="s">
        <v>175</v>
      </c>
      <c r="C569" s="171" t="s">
        <v>108</v>
      </c>
      <c r="D569" s="42" t="s">
        <v>1837</v>
      </c>
      <c r="E569" s="134">
        <v>43694</v>
      </c>
    </row>
    <row r="570" spans="1:5" x14ac:dyDescent="0.25">
      <c r="A570" s="152">
        <v>44974</v>
      </c>
      <c r="B570" s="171" t="s">
        <v>175</v>
      </c>
      <c r="C570" s="171" t="s">
        <v>108</v>
      </c>
      <c r="D570" s="42" t="s">
        <v>1838</v>
      </c>
      <c r="E570" s="134">
        <v>43694</v>
      </c>
    </row>
    <row r="571" spans="1:5" x14ac:dyDescent="0.25">
      <c r="A571" s="152">
        <v>44974</v>
      </c>
      <c r="B571" s="171" t="s">
        <v>175</v>
      </c>
      <c r="C571" s="171" t="s">
        <v>108</v>
      </c>
      <c r="D571" s="42" t="s">
        <v>1839</v>
      </c>
      <c r="E571" s="134">
        <v>43694</v>
      </c>
    </row>
    <row r="572" spans="1:5" x14ac:dyDescent="0.25">
      <c r="A572" s="152">
        <v>44978</v>
      </c>
      <c r="B572" s="171" t="s">
        <v>1586</v>
      </c>
      <c r="C572" s="171" t="s">
        <v>108</v>
      </c>
      <c r="D572" s="42" t="s">
        <v>1840</v>
      </c>
      <c r="E572" s="134">
        <v>79872</v>
      </c>
    </row>
    <row r="573" spans="1:5" x14ac:dyDescent="0.25">
      <c r="A573" s="152">
        <v>44978</v>
      </c>
      <c r="B573" s="171" t="s">
        <v>610</v>
      </c>
      <c r="C573" s="171" t="s">
        <v>108</v>
      </c>
      <c r="D573" s="42" t="s">
        <v>1841</v>
      </c>
      <c r="E573" s="134">
        <v>174323</v>
      </c>
    </row>
    <row r="574" spans="1:5" x14ac:dyDescent="0.25">
      <c r="A574" s="152">
        <v>44979</v>
      </c>
      <c r="B574" s="171" t="s">
        <v>1805</v>
      </c>
      <c r="C574" s="171" t="s">
        <v>324</v>
      </c>
      <c r="D574" s="42" t="s">
        <v>1842</v>
      </c>
      <c r="E574" s="134">
        <v>6000</v>
      </c>
    </row>
    <row r="575" spans="1:5" x14ac:dyDescent="0.25">
      <c r="A575" s="152">
        <v>44981</v>
      </c>
      <c r="B575" s="171" t="s">
        <v>1805</v>
      </c>
      <c r="C575" s="171" t="s">
        <v>324</v>
      </c>
      <c r="D575" s="42" t="s">
        <v>1843</v>
      </c>
      <c r="E575" s="134">
        <v>4000</v>
      </c>
    </row>
    <row r="576" spans="1:5" x14ac:dyDescent="0.25">
      <c r="A576" s="152">
        <v>44982</v>
      </c>
      <c r="B576" s="171" t="s">
        <v>320</v>
      </c>
      <c r="C576" s="171" t="s">
        <v>324</v>
      </c>
      <c r="D576" s="42" t="s">
        <v>1844</v>
      </c>
      <c r="E576" s="134">
        <v>35</v>
      </c>
    </row>
    <row r="577" spans="1:5" x14ac:dyDescent="0.25">
      <c r="A577" s="152">
        <v>44982</v>
      </c>
      <c r="B577" s="171" t="s">
        <v>320</v>
      </c>
      <c r="C577" s="171" t="s">
        <v>324</v>
      </c>
      <c r="D577" s="42" t="s">
        <v>1845</v>
      </c>
      <c r="E577" s="134">
        <v>700</v>
      </c>
    </row>
    <row r="578" spans="1:5" x14ac:dyDescent="0.25">
      <c r="A578" s="152">
        <v>44982</v>
      </c>
      <c r="B578" s="171" t="s">
        <v>828</v>
      </c>
      <c r="C578" s="171" t="s">
        <v>108</v>
      </c>
      <c r="D578" s="42" t="s">
        <v>1846</v>
      </c>
      <c r="E578" s="134">
        <v>2750</v>
      </c>
    </row>
    <row r="579" spans="1:5" x14ac:dyDescent="0.25">
      <c r="A579" s="152">
        <v>44985</v>
      </c>
      <c r="B579" s="171" t="s">
        <v>320</v>
      </c>
      <c r="C579" s="171" t="s">
        <v>324</v>
      </c>
      <c r="D579" s="42" t="s">
        <v>1847</v>
      </c>
      <c r="E579" s="134">
        <v>3490</v>
      </c>
    </row>
    <row r="580" spans="1:5" x14ac:dyDescent="0.25">
      <c r="A580" s="152">
        <v>44985</v>
      </c>
      <c r="B580" s="171" t="s">
        <v>320</v>
      </c>
      <c r="C580" s="171" t="s">
        <v>324</v>
      </c>
      <c r="D580" s="42" t="s">
        <v>1668</v>
      </c>
      <c r="E580" s="134">
        <v>400</v>
      </c>
    </row>
    <row r="581" spans="1:5" x14ac:dyDescent="0.25">
      <c r="A581" s="152">
        <v>44985</v>
      </c>
      <c r="B581" s="171" t="s">
        <v>1805</v>
      </c>
      <c r="C581" s="171" t="s">
        <v>324</v>
      </c>
      <c r="D581" s="42" t="s">
        <v>1670</v>
      </c>
      <c r="E581" s="134">
        <v>6000</v>
      </c>
    </row>
    <row r="582" spans="1:5" x14ac:dyDescent="0.25">
      <c r="A582" s="152">
        <v>44985</v>
      </c>
      <c r="B582" s="171" t="s">
        <v>1805</v>
      </c>
      <c r="C582" s="171" t="s">
        <v>324</v>
      </c>
      <c r="D582" s="42" t="s">
        <v>1848</v>
      </c>
      <c r="E582" s="134">
        <v>4000</v>
      </c>
    </row>
    <row r="583" spans="1:5" x14ac:dyDescent="0.25">
      <c r="A583" s="152">
        <v>44986</v>
      </c>
      <c r="B583" s="171" t="s">
        <v>610</v>
      </c>
      <c r="C583" s="171" t="s">
        <v>108</v>
      </c>
      <c r="D583" s="42" t="s">
        <v>1841</v>
      </c>
      <c r="E583" s="134">
        <v>119054</v>
      </c>
    </row>
    <row r="584" spans="1:5" x14ac:dyDescent="0.25">
      <c r="A584" s="152">
        <v>44986</v>
      </c>
      <c r="B584" s="171" t="s">
        <v>928</v>
      </c>
      <c r="C584" s="171" t="s">
        <v>108</v>
      </c>
      <c r="D584" s="42" t="s">
        <v>1022</v>
      </c>
      <c r="E584" s="134">
        <v>81915</v>
      </c>
    </row>
    <row r="585" spans="1:5" x14ac:dyDescent="0.25">
      <c r="A585" s="152">
        <v>44986</v>
      </c>
      <c r="B585" s="171" t="s">
        <v>757</v>
      </c>
      <c r="C585" s="171" t="s">
        <v>108</v>
      </c>
      <c r="D585" s="42" t="s">
        <v>1003</v>
      </c>
      <c r="E585" s="134">
        <v>26670</v>
      </c>
    </row>
    <row r="586" spans="1:5" x14ac:dyDescent="0.25">
      <c r="A586" s="152">
        <v>44986</v>
      </c>
      <c r="B586" s="171" t="s">
        <v>284</v>
      </c>
      <c r="C586" s="171" t="s">
        <v>108</v>
      </c>
      <c r="D586" s="42" t="s">
        <v>1849</v>
      </c>
      <c r="E586" s="134">
        <v>71520</v>
      </c>
    </row>
    <row r="587" spans="1:5" x14ac:dyDescent="0.25">
      <c r="A587" s="152">
        <v>44986</v>
      </c>
      <c r="B587" s="171" t="s">
        <v>1601</v>
      </c>
      <c r="C587" s="171" t="s">
        <v>108</v>
      </c>
      <c r="D587" s="42" t="s">
        <v>1850</v>
      </c>
      <c r="E587" s="134">
        <v>383512</v>
      </c>
    </row>
    <row r="588" spans="1:5" x14ac:dyDescent="0.25">
      <c r="A588" s="152">
        <v>44986</v>
      </c>
      <c r="B588" s="171" t="s">
        <v>971</v>
      </c>
      <c r="C588" s="171" t="s">
        <v>108</v>
      </c>
      <c r="D588" s="42" t="s">
        <v>1851</v>
      </c>
      <c r="E588" s="134">
        <v>200177</v>
      </c>
    </row>
    <row r="589" spans="1:5" x14ac:dyDescent="0.25">
      <c r="A589" s="152">
        <v>44986</v>
      </c>
      <c r="B589" s="171" t="s">
        <v>868</v>
      </c>
      <c r="C589" s="171" t="s">
        <v>108</v>
      </c>
      <c r="D589" s="42" t="s">
        <v>1852</v>
      </c>
      <c r="E589" s="134">
        <v>82944</v>
      </c>
    </row>
    <row r="590" spans="1:5" x14ac:dyDescent="0.25">
      <c r="A590" s="152">
        <v>44986</v>
      </c>
      <c r="B590" s="171" t="s">
        <v>828</v>
      </c>
      <c r="C590" s="171" t="s">
        <v>108</v>
      </c>
      <c r="D590" s="42" t="s">
        <v>1853</v>
      </c>
      <c r="E590" s="134">
        <v>1375</v>
      </c>
    </row>
    <row r="591" spans="1:5" x14ac:dyDescent="0.25">
      <c r="A591" s="152">
        <v>44986</v>
      </c>
      <c r="B591" s="171" t="s">
        <v>828</v>
      </c>
      <c r="C591" s="171" t="s">
        <v>108</v>
      </c>
      <c r="D591" s="42" t="s">
        <v>1854</v>
      </c>
      <c r="E591" s="134">
        <v>2500</v>
      </c>
    </row>
    <row r="592" spans="1:5" x14ac:dyDescent="0.25">
      <c r="A592" s="152">
        <v>44986</v>
      </c>
      <c r="B592" s="171" t="s">
        <v>868</v>
      </c>
      <c r="C592" s="171" t="s">
        <v>108</v>
      </c>
      <c r="D592" s="42" t="s">
        <v>1855</v>
      </c>
      <c r="E592" s="134">
        <v>71680</v>
      </c>
    </row>
    <row r="593" spans="1:5" x14ac:dyDescent="0.25">
      <c r="A593" s="152">
        <v>44986</v>
      </c>
      <c r="B593" s="171" t="s">
        <v>868</v>
      </c>
      <c r="C593" s="171" t="s">
        <v>108</v>
      </c>
      <c r="D593" s="42" t="s">
        <v>1856</v>
      </c>
      <c r="E593" s="134">
        <v>72960</v>
      </c>
    </row>
    <row r="594" spans="1:5" x14ac:dyDescent="0.25">
      <c r="A594" s="152">
        <v>44986</v>
      </c>
      <c r="B594" s="171" t="s">
        <v>868</v>
      </c>
      <c r="C594" s="171" t="s">
        <v>108</v>
      </c>
      <c r="D594" s="42" t="s">
        <v>1857</v>
      </c>
      <c r="E594" s="134">
        <v>87552</v>
      </c>
    </row>
    <row r="595" spans="1:5" x14ac:dyDescent="0.25">
      <c r="A595" s="152">
        <v>44986</v>
      </c>
      <c r="B595" s="171" t="s">
        <v>1586</v>
      </c>
      <c r="C595" s="171" t="s">
        <v>291</v>
      </c>
      <c r="D595" s="42" t="s">
        <v>1858</v>
      </c>
      <c r="E595" s="134">
        <v>-82944</v>
      </c>
    </row>
    <row r="596" spans="1:5" x14ac:dyDescent="0.25">
      <c r="A596" s="152">
        <v>44986</v>
      </c>
      <c r="B596" s="171" t="s">
        <v>1586</v>
      </c>
      <c r="C596" s="171" t="s">
        <v>291</v>
      </c>
      <c r="D596" s="42" t="s">
        <v>1859</v>
      </c>
      <c r="E596" s="134">
        <v>-79872</v>
      </c>
    </row>
    <row r="597" spans="1:5" x14ac:dyDescent="0.25">
      <c r="A597" s="152">
        <v>44986</v>
      </c>
      <c r="B597" s="171" t="s">
        <v>1586</v>
      </c>
      <c r="C597" s="171" t="s">
        <v>291</v>
      </c>
      <c r="D597" s="42" t="s">
        <v>1630</v>
      </c>
      <c r="E597" s="134">
        <v>-79872</v>
      </c>
    </row>
    <row r="598" spans="1:5" x14ac:dyDescent="0.25">
      <c r="A598" s="152">
        <v>44987</v>
      </c>
      <c r="B598" s="171" t="s">
        <v>276</v>
      </c>
      <c r="C598" s="171" t="s">
        <v>108</v>
      </c>
      <c r="D598" s="42" t="s">
        <v>1153</v>
      </c>
      <c r="E598" s="134">
        <v>16294</v>
      </c>
    </row>
    <row r="599" spans="1:5" x14ac:dyDescent="0.25">
      <c r="A599" s="152">
        <v>44987</v>
      </c>
      <c r="B599" s="171" t="s">
        <v>1860</v>
      </c>
      <c r="C599" s="171" t="s">
        <v>108</v>
      </c>
      <c r="D599" s="42" t="s">
        <v>1362</v>
      </c>
      <c r="E599" s="134">
        <v>7500</v>
      </c>
    </row>
    <row r="600" spans="1:5" x14ac:dyDescent="0.25">
      <c r="A600" s="152">
        <v>44991</v>
      </c>
      <c r="B600" s="171" t="s">
        <v>320</v>
      </c>
      <c r="C600" s="171" t="s">
        <v>324</v>
      </c>
      <c r="D600" s="42" t="s">
        <v>1243</v>
      </c>
      <c r="E600" s="134">
        <v>400</v>
      </c>
    </row>
    <row r="601" spans="1:5" x14ac:dyDescent="0.25">
      <c r="A601" s="152">
        <v>44991</v>
      </c>
      <c r="B601" s="171" t="s">
        <v>553</v>
      </c>
      <c r="C601" s="171" t="s">
        <v>108</v>
      </c>
      <c r="D601" s="42" t="s">
        <v>1861</v>
      </c>
      <c r="E601" s="134">
        <v>149671.20000000001</v>
      </c>
    </row>
    <row r="602" spans="1:5" x14ac:dyDescent="0.25">
      <c r="A602" s="152">
        <v>44991</v>
      </c>
      <c r="B602" s="171" t="s">
        <v>828</v>
      </c>
      <c r="C602" s="171" t="s">
        <v>108</v>
      </c>
      <c r="D602" s="42" t="s">
        <v>1862</v>
      </c>
      <c r="E602" s="134">
        <v>7975</v>
      </c>
    </row>
    <row r="603" spans="1:5" x14ac:dyDescent="0.25">
      <c r="A603" s="152">
        <v>44995</v>
      </c>
      <c r="B603" s="171" t="s">
        <v>320</v>
      </c>
      <c r="C603" s="171" t="s">
        <v>324</v>
      </c>
      <c r="D603" s="42" t="s">
        <v>1863</v>
      </c>
      <c r="E603" s="134">
        <v>2950</v>
      </c>
    </row>
    <row r="604" spans="1:5" x14ac:dyDescent="0.25">
      <c r="A604" s="152">
        <v>44995</v>
      </c>
      <c r="B604" s="171" t="s">
        <v>320</v>
      </c>
      <c r="C604" s="171" t="s">
        <v>324</v>
      </c>
      <c r="D604" s="42" t="s">
        <v>563</v>
      </c>
      <c r="E604" s="134">
        <v>260</v>
      </c>
    </row>
    <row r="605" spans="1:5" x14ac:dyDescent="0.25">
      <c r="A605" s="152">
        <v>44995</v>
      </c>
      <c r="B605" s="171" t="s">
        <v>338</v>
      </c>
      <c r="C605" s="171" t="s">
        <v>291</v>
      </c>
      <c r="D605" s="42" t="s">
        <v>1864</v>
      </c>
      <c r="E605" s="134">
        <v>76500</v>
      </c>
    </row>
    <row r="606" spans="1:5" x14ac:dyDescent="0.25">
      <c r="A606" s="152">
        <v>45016</v>
      </c>
      <c r="B606" s="171" t="s">
        <v>1620</v>
      </c>
      <c r="C606" s="171" t="s">
        <v>1865</v>
      </c>
      <c r="D606" s="42" t="s">
        <v>1866</v>
      </c>
      <c r="E606" s="134">
        <v>-1851.43</v>
      </c>
    </row>
    <row r="607" spans="1:5" x14ac:dyDescent="0.25">
      <c r="A607" s="152">
        <v>44996</v>
      </c>
      <c r="B607" s="171" t="s">
        <v>1620</v>
      </c>
      <c r="C607" s="171" t="s">
        <v>108</v>
      </c>
      <c r="D607" s="42" t="s">
        <v>1867</v>
      </c>
      <c r="E607" s="134">
        <v>347922</v>
      </c>
    </row>
    <row r="608" spans="1:5" x14ac:dyDescent="0.25">
      <c r="A608" s="152">
        <v>44998</v>
      </c>
      <c r="B608" s="171" t="s">
        <v>320</v>
      </c>
      <c r="C608" s="171" t="s">
        <v>324</v>
      </c>
      <c r="D608" s="42" t="s">
        <v>1868</v>
      </c>
      <c r="E608" s="134">
        <v>700</v>
      </c>
    </row>
    <row r="609" spans="1:5" x14ac:dyDescent="0.25">
      <c r="A609" s="152">
        <v>44999</v>
      </c>
      <c r="B609" s="171" t="s">
        <v>1811</v>
      </c>
      <c r="C609" s="171" t="s">
        <v>108</v>
      </c>
      <c r="D609" s="42" t="s">
        <v>1869</v>
      </c>
      <c r="E609" s="134">
        <v>13800</v>
      </c>
    </row>
    <row r="610" spans="1:5" x14ac:dyDescent="0.25">
      <c r="A610" s="152">
        <v>44999</v>
      </c>
      <c r="B610" s="171" t="s">
        <v>276</v>
      </c>
      <c r="C610" s="171" t="s">
        <v>108</v>
      </c>
      <c r="D610" s="42" t="s">
        <v>1325</v>
      </c>
      <c r="E610" s="134">
        <v>16294</v>
      </c>
    </row>
    <row r="611" spans="1:5" x14ac:dyDescent="0.25">
      <c r="A611" s="152">
        <v>44999</v>
      </c>
      <c r="B611" s="171" t="s">
        <v>131</v>
      </c>
      <c r="C611" s="171" t="s">
        <v>108</v>
      </c>
      <c r="D611" s="42" t="s">
        <v>1870</v>
      </c>
      <c r="E611" s="134">
        <v>22203</v>
      </c>
    </row>
    <row r="612" spans="1:5" x14ac:dyDescent="0.25">
      <c r="A612" s="152">
        <v>45000</v>
      </c>
      <c r="B612" s="171" t="s">
        <v>928</v>
      </c>
      <c r="C612" s="171" t="s">
        <v>108</v>
      </c>
      <c r="D612" s="42" t="s">
        <v>968</v>
      </c>
      <c r="E612" s="134">
        <v>65088</v>
      </c>
    </row>
    <row r="613" spans="1:5" x14ac:dyDescent="0.25">
      <c r="A613" s="152">
        <v>45000</v>
      </c>
      <c r="B613" s="171" t="s">
        <v>828</v>
      </c>
      <c r="C613" s="171" t="s">
        <v>108</v>
      </c>
      <c r="D613" s="42" t="s">
        <v>1871</v>
      </c>
      <c r="E613" s="134">
        <v>2750</v>
      </c>
    </row>
    <row r="614" spans="1:5" x14ac:dyDescent="0.25">
      <c r="A614" s="152">
        <v>45003</v>
      </c>
      <c r="B614" s="171" t="s">
        <v>320</v>
      </c>
      <c r="C614" s="171" t="s">
        <v>324</v>
      </c>
      <c r="D614" s="42" t="s">
        <v>1872</v>
      </c>
      <c r="E614" s="134">
        <v>1200</v>
      </c>
    </row>
    <row r="615" spans="1:5" x14ac:dyDescent="0.25">
      <c r="A615" s="152">
        <v>45003</v>
      </c>
      <c r="B615" s="171" t="s">
        <v>175</v>
      </c>
      <c r="C615" s="171" t="s">
        <v>1639</v>
      </c>
      <c r="D615" s="42" t="s">
        <v>944</v>
      </c>
      <c r="E615" s="134">
        <v>-21847</v>
      </c>
    </row>
    <row r="616" spans="1:5" x14ac:dyDescent="0.25">
      <c r="A616" s="152">
        <v>45003</v>
      </c>
      <c r="B616" s="171" t="s">
        <v>175</v>
      </c>
      <c r="C616" s="171" t="s">
        <v>291</v>
      </c>
      <c r="D616" s="42" t="s">
        <v>944</v>
      </c>
      <c r="E616" s="134">
        <v>-36411</v>
      </c>
    </row>
    <row r="617" spans="1:5" x14ac:dyDescent="0.25">
      <c r="A617" s="152">
        <v>45003</v>
      </c>
      <c r="B617" s="171" t="s">
        <v>175</v>
      </c>
      <c r="C617" s="171" t="s">
        <v>108</v>
      </c>
      <c r="D617" s="42" t="s">
        <v>1873</v>
      </c>
      <c r="E617" s="134">
        <v>13125</v>
      </c>
    </row>
    <row r="618" spans="1:5" x14ac:dyDescent="0.25">
      <c r="A618" s="152">
        <v>45003</v>
      </c>
      <c r="B618" s="171" t="s">
        <v>175</v>
      </c>
      <c r="C618" s="171" t="s">
        <v>108</v>
      </c>
      <c r="D618" s="42" t="s">
        <v>1874</v>
      </c>
      <c r="E618" s="134">
        <v>43694</v>
      </c>
    </row>
    <row r="619" spans="1:5" x14ac:dyDescent="0.25">
      <c r="A619" s="152">
        <v>45003</v>
      </c>
      <c r="B619" s="171" t="s">
        <v>175</v>
      </c>
      <c r="C619" s="171" t="s">
        <v>108</v>
      </c>
      <c r="D619" s="42" t="s">
        <v>1875</v>
      </c>
      <c r="E619" s="134">
        <v>43694</v>
      </c>
    </row>
    <row r="620" spans="1:5" x14ac:dyDescent="0.25">
      <c r="A620" s="152">
        <v>45003</v>
      </c>
      <c r="B620" s="171" t="s">
        <v>175</v>
      </c>
      <c r="C620" s="171" t="s">
        <v>108</v>
      </c>
      <c r="D620" s="42" t="s">
        <v>1876</v>
      </c>
      <c r="E620" s="134">
        <v>43694</v>
      </c>
    </row>
    <row r="621" spans="1:5" x14ac:dyDescent="0.25">
      <c r="A621" s="152">
        <v>45003</v>
      </c>
      <c r="B621" s="171" t="s">
        <v>175</v>
      </c>
      <c r="C621" s="171" t="s">
        <v>108</v>
      </c>
      <c r="D621" s="42" t="s">
        <v>1877</v>
      </c>
      <c r="E621" s="134">
        <v>43694</v>
      </c>
    </row>
    <row r="622" spans="1:5" x14ac:dyDescent="0.25">
      <c r="A622" s="152">
        <v>45003</v>
      </c>
      <c r="B622" s="171" t="s">
        <v>175</v>
      </c>
      <c r="C622" s="171" t="s">
        <v>108</v>
      </c>
      <c r="D622" s="42" t="s">
        <v>1878</v>
      </c>
      <c r="E622" s="134">
        <v>43694</v>
      </c>
    </row>
    <row r="623" spans="1:5" x14ac:dyDescent="0.25">
      <c r="A623" s="152">
        <v>45003</v>
      </c>
      <c r="B623" s="171" t="s">
        <v>175</v>
      </c>
      <c r="C623" s="171" t="s">
        <v>108</v>
      </c>
      <c r="D623" s="42" t="s">
        <v>1879</v>
      </c>
      <c r="E623" s="134">
        <v>43694</v>
      </c>
    </row>
    <row r="624" spans="1:5" x14ac:dyDescent="0.25">
      <c r="A624" s="152">
        <v>45003</v>
      </c>
      <c r="B624" s="171" t="s">
        <v>175</v>
      </c>
      <c r="C624" s="171" t="s">
        <v>108</v>
      </c>
      <c r="D624" s="42" t="s">
        <v>1880</v>
      </c>
      <c r="E624" s="134">
        <v>43694</v>
      </c>
    </row>
    <row r="625" spans="1:5" x14ac:dyDescent="0.25">
      <c r="A625" s="152">
        <v>45003</v>
      </c>
      <c r="B625" s="171" t="s">
        <v>175</v>
      </c>
      <c r="C625" s="171" t="s">
        <v>108</v>
      </c>
      <c r="D625" s="42" t="s">
        <v>1881</v>
      </c>
      <c r="E625" s="134">
        <v>43694</v>
      </c>
    </row>
    <row r="626" spans="1:5" x14ac:dyDescent="0.25">
      <c r="A626" s="152">
        <v>45003</v>
      </c>
      <c r="B626" s="171" t="s">
        <v>175</v>
      </c>
      <c r="C626" s="171" t="s">
        <v>108</v>
      </c>
      <c r="D626" s="42" t="s">
        <v>1882</v>
      </c>
      <c r="E626" s="134">
        <v>43694</v>
      </c>
    </row>
    <row r="627" spans="1:5" x14ac:dyDescent="0.25">
      <c r="A627" s="152">
        <v>45003</v>
      </c>
      <c r="B627" s="171" t="s">
        <v>175</v>
      </c>
      <c r="C627" s="171" t="s">
        <v>108</v>
      </c>
      <c r="D627" s="42" t="s">
        <v>1883</v>
      </c>
      <c r="E627" s="134">
        <v>43694</v>
      </c>
    </row>
    <row r="628" spans="1:5" x14ac:dyDescent="0.25">
      <c r="A628" s="152">
        <v>45003</v>
      </c>
      <c r="B628" s="171" t="s">
        <v>175</v>
      </c>
      <c r="C628" s="171" t="s">
        <v>108</v>
      </c>
      <c r="D628" s="42" t="s">
        <v>1884</v>
      </c>
      <c r="E628" s="134">
        <v>43694</v>
      </c>
    </row>
    <row r="629" spans="1:5" x14ac:dyDescent="0.25">
      <c r="A629" s="152">
        <v>45003</v>
      </c>
      <c r="B629" s="171" t="s">
        <v>175</v>
      </c>
      <c r="C629" s="171" t="s">
        <v>108</v>
      </c>
      <c r="D629" s="42" t="s">
        <v>1885</v>
      </c>
      <c r="E629" s="134">
        <v>43694</v>
      </c>
    </row>
    <row r="630" spans="1:5" x14ac:dyDescent="0.25">
      <c r="A630" s="152"/>
      <c r="B630" s="171" t="s">
        <v>175</v>
      </c>
      <c r="C630" s="171" t="s">
        <v>1195</v>
      </c>
      <c r="D630" s="42"/>
      <c r="E630" s="134">
        <v>-1524</v>
      </c>
    </row>
    <row r="631" spans="1:5" x14ac:dyDescent="0.25">
      <c r="A631" s="152">
        <v>45003</v>
      </c>
      <c r="B631" s="171" t="s">
        <v>175</v>
      </c>
      <c r="C631" s="171" t="s">
        <v>108</v>
      </c>
      <c r="D631" s="42" t="s">
        <v>1886</v>
      </c>
      <c r="E631" s="134">
        <v>43694</v>
      </c>
    </row>
    <row r="632" spans="1:5" x14ac:dyDescent="0.25">
      <c r="A632" s="152">
        <v>45005</v>
      </c>
      <c r="B632" s="171" t="s">
        <v>337</v>
      </c>
      <c r="C632" s="171" t="s">
        <v>324</v>
      </c>
      <c r="D632" s="42" t="s">
        <v>700</v>
      </c>
      <c r="E632" s="134">
        <v>10000</v>
      </c>
    </row>
    <row r="633" spans="1:5" x14ac:dyDescent="0.25">
      <c r="A633" s="152">
        <v>45005</v>
      </c>
      <c r="B633" s="171" t="s">
        <v>868</v>
      </c>
      <c r="C633" s="171" t="s">
        <v>108</v>
      </c>
      <c r="D633" s="42" t="s">
        <v>1887</v>
      </c>
      <c r="E633" s="134">
        <v>82944</v>
      </c>
    </row>
    <row r="634" spans="1:5" x14ac:dyDescent="0.25">
      <c r="A634" s="152">
        <v>45005</v>
      </c>
      <c r="B634" s="171" t="s">
        <v>610</v>
      </c>
      <c r="C634" s="171" t="s">
        <v>108</v>
      </c>
      <c r="D634" s="42" t="s">
        <v>1888</v>
      </c>
      <c r="E634" s="134">
        <v>80000</v>
      </c>
    </row>
    <row r="635" spans="1:5" x14ac:dyDescent="0.25">
      <c r="A635" s="152">
        <v>45005</v>
      </c>
      <c r="B635" s="171" t="s">
        <v>1451</v>
      </c>
      <c r="C635" s="171" t="s">
        <v>108</v>
      </c>
      <c r="D635" s="42" t="s">
        <v>1889</v>
      </c>
      <c r="E635" s="134">
        <v>20961</v>
      </c>
    </row>
    <row r="636" spans="1:5" x14ac:dyDescent="0.25">
      <c r="A636" s="152">
        <v>45007</v>
      </c>
      <c r="B636" s="171" t="s">
        <v>320</v>
      </c>
      <c r="C636" s="171" t="s">
        <v>324</v>
      </c>
      <c r="D636" s="42" t="s">
        <v>1890</v>
      </c>
      <c r="E636" s="134">
        <v>2740</v>
      </c>
    </row>
    <row r="637" spans="1:5" x14ac:dyDescent="0.25">
      <c r="A637" s="152">
        <v>45007</v>
      </c>
      <c r="B637" s="171" t="s">
        <v>337</v>
      </c>
      <c r="C637" s="171" t="s">
        <v>324</v>
      </c>
      <c r="D637" s="42" t="s">
        <v>1891</v>
      </c>
      <c r="E637" s="134">
        <v>10000</v>
      </c>
    </row>
    <row r="638" spans="1:5" x14ac:dyDescent="0.25">
      <c r="A638" s="152">
        <v>45007</v>
      </c>
      <c r="B638" s="171" t="s">
        <v>828</v>
      </c>
      <c r="C638" s="171" t="s">
        <v>108</v>
      </c>
      <c r="D638" s="42" t="s">
        <v>1892</v>
      </c>
      <c r="E638" s="134">
        <v>1375</v>
      </c>
    </row>
    <row r="639" spans="1:5" x14ac:dyDescent="0.25">
      <c r="A639" s="152">
        <v>45008</v>
      </c>
      <c r="B639" s="171" t="s">
        <v>557</v>
      </c>
      <c r="C639" s="171" t="s">
        <v>108</v>
      </c>
      <c r="D639" s="42" t="s">
        <v>1893</v>
      </c>
      <c r="E639" s="134">
        <v>885000</v>
      </c>
    </row>
    <row r="640" spans="1:5" x14ac:dyDescent="0.25">
      <c r="A640" s="152">
        <v>45009</v>
      </c>
      <c r="B640" s="171" t="s">
        <v>320</v>
      </c>
      <c r="C640" s="171" t="s">
        <v>324</v>
      </c>
      <c r="D640" s="42" t="s">
        <v>1894</v>
      </c>
      <c r="E640" s="134">
        <v>1730</v>
      </c>
    </row>
    <row r="641" spans="1:5" x14ac:dyDescent="0.25">
      <c r="A641" s="152">
        <v>45009</v>
      </c>
      <c r="B641" s="171" t="s">
        <v>320</v>
      </c>
      <c r="C641" s="171" t="s">
        <v>324</v>
      </c>
      <c r="D641" s="42" t="s">
        <v>1895</v>
      </c>
      <c r="E641" s="134">
        <v>2000</v>
      </c>
    </row>
    <row r="642" spans="1:5" x14ac:dyDescent="0.25">
      <c r="A642" s="152">
        <v>45009</v>
      </c>
      <c r="B642" s="171" t="s">
        <v>320</v>
      </c>
      <c r="C642" s="171" t="s">
        <v>324</v>
      </c>
      <c r="D642" s="42" t="s">
        <v>1896</v>
      </c>
      <c r="E642" s="134">
        <v>500</v>
      </c>
    </row>
    <row r="643" spans="1:5" x14ac:dyDescent="0.25">
      <c r="A643" s="152">
        <v>45010</v>
      </c>
      <c r="B643" s="171" t="s">
        <v>320</v>
      </c>
      <c r="C643" s="171" t="s">
        <v>324</v>
      </c>
      <c r="D643" s="42" t="s">
        <v>981</v>
      </c>
      <c r="E643" s="134">
        <v>5000</v>
      </c>
    </row>
    <row r="644" spans="1:5" x14ac:dyDescent="0.25">
      <c r="A644" s="152">
        <v>45010</v>
      </c>
      <c r="B644" s="171" t="s">
        <v>320</v>
      </c>
      <c r="C644" s="171" t="s">
        <v>324</v>
      </c>
      <c r="D644" s="42" t="s">
        <v>1897</v>
      </c>
      <c r="E644" s="134">
        <v>600</v>
      </c>
    </row>
    <row r="645" spans="1:5" x14ac:dyDescent="0.25">
      <c r="A645" s="152">
        <v>45010</v>
      </c>
      <c r="B645" s="171" t="s">
        <v>546</v>
      </c>
      <c r="C645" s="171" t="s">
        <v>108</v>
      </c>
      <c r="D645" s="42" t="s">
        <v>1175</v>
      </c>
      <c r="E645" s="134">
        <v>3576924.56</v>
      </c>
    </row>
    <row r="646" spans="1:5" x14ac:dyDescent="0.25">
      <c r="A646" s="152">
        <v>45010</v>
      </c>
      <c r="B646" s="171" t="s">
        <v>610</v>
      </c>
      <c r="C646" s="171" t="s">
        <v>108</v>
      </c>
      <c r="D646" s="42" t="s">
        <v>1898</v>
      </c>
      <c r="E646" s="134">
        <v>86946</v>
      </c>
    </row>
    <row r="647" spans="1:5" x14ac:dyDescent="0.25">
      <c r="A647" s="152">
        <v>45012</v>
      </c>
      <c r="B647" s="171" t="s">
        <v>320</v>
      </c>
      <c r="C647" s="171" t="s">
        <v>324</v>
      </c>
      <c r="D647" s="42" t="s">
        <v>1899</v>
      </c>
      <c r="E647" s="134">
        <v>1900</v>
      </c>
    </row>
    <row r="648" spans="1:5" x14ac:dyDescent="0.25">
      <c r="A648" s="152">
        <v>45016</v>
      </c>
      <c r="B648" s="171" t="s">
        <v>161</v>
      </c>
      <c r="C648" s="171" t="s">
        <v>291</v>
      </c>
      <c r="D648" s="42" t="s">
        <v>1900</v>
      </c>
      <c r="E648" s="134">
        <v>-3011.96</v>
      </c>
    </row>
    <row r="649" spans="1:5" x14ac:dyDescent="0.25">
      <c r="A649" s="152">
        <v>45012</v>
      </c>
      <c r="B649" s="171" t="s">
        <v>276</v>
      </c>
      <c r="C649" s="171" t="s">
        <v>108</v>
      </c>
      <c r="D649" s="42" t="s">
        <v>1332</v>
      </c>
      <c r="E649" s="134">
        <v>9285</v>
      </c>
    </row>
    <row r="650" spans="1:5" x14ac:dyDescent="0.25">
      <c r="A650" s="152">
        <v>45013</v>
      </c>
      <c r="B650" s="171" t="s">
        <v>610</v>
      </c>
      <c r="C650" s="171" t="s">
        <v>108</v>
      </c>
      <c r="D650" s="42" t="s">
        <v>1901</v>
      </c>
      <c r="E650" s="134">
        <v>52923.199999999997</v>
      </c>
    </row>
    <row r="651" spans="1:5" x14ac:dyDescent="0.25">
      <c r="A651" s="152">
        <v>45014</v>
      </c>
      <c r="B651" s="171" t="s">
        <v>1446</v>
      </c>
      <c r="C651" s="171" t="s">
        <v>108</v>
      </c>
      <c r="D651" s="42" t="s">
        <v>1902</v>
      </c>
      <c r="E651" s="134">
        <v>538995.81999999995</v>
      </c>
    </row>
    <row r="652" spans="1:5" x14ac:dyDescent="0.25">
      <c r="A652" s="152">
        <v>45016</v>
      </c>
      <c r="B652" s="171" t="s">
        <v>928</v>
      </c>
      <c r="C652" s="171" t="s">
        <v>108</v>
      </c>
      <c r="D652" s="42" t="s">
        <v>1774</v>
      </c>
      <c r="E652" s="134">
        <v>18564</v>
      </c>
    </row>
    <row r="653" spans="1:5" x14ac:dyDescent="0.25">
      <c r="A653" s="152">
        <v>45016</v>
      </c>
      <c r="B653" s="171" t="s">
        <v>1903</v>
      </c>
      <c r="C653" s="171" t="s">
        <v>108</v>
      </c>
      <c r="D653" s="42" t="s">
        <v>1904</v>
      </c>
      <c r="E653" s="134">
        <v>2700.23</v>
      </c>
    </row>
    <row r="654" spans="1:5" x14ac:dyDescent="0.25">
      <c r="A654" s="152">
        <v>44994</v>
      </c>
      <c r="B654" s="171" t="s">
        <v>868</v>
      </c>
      <c r="C654" s="171" t="s">
        <v>108</v>
      </c>
      <c r="D654" s="42" t="s">
        <v>1905</v>
      </c>
      <c r="E654" s="1">
        <v>82944</v>
      </c>
    </row>
    <row r="655" spans="1:5" x14ac:dyDescent="0.25">
      <c r="A655" s="152">
        <v>45014</v>
      </c>
      <c r="B655" s="171" t="s">
        <v>868</v>
      </c>
      <c r="C655" s="171" t="s">
        <v>108</v>
      </c>
      <c r="D655" s="42" t="s">
        <v>1906</v>
      </c>
      <c r="E655" s="1">
        <v>82944</v>
      </c>
    </row>
    <row r="656" spans="1:5" x14ac:dyDescent="0.25">
      <c r="A656" s="152">
        <v>45014</v>
      </c>
      <c r="B656" s="171" t="s">
        <v>868</v>
      </c>
      <c r="C656" s="171" t="s">
        <v>108</v>
      </c>
      <c r="D656" s="42" t="s">
        <v>1907</v>
      </c>
      <c r="E656" s="1">
        <v>92160</v>
      </c>
    </row>
    <row r="657" spans="1:5" x14ac:dyDescent="0.25">
      <c r="A657" s="152">
        <v>44996</v>
      </c>
      <c r="B657" s="171" t="s">
        <v>1908</v>
      </c>
      <c r="C657" s="171" t="s">
        <v>108</v>
      </c>
      <c r="D657" s="42" t="s">
        <v>1909</v>
      </c>
      <c r="E657" s="238">
        <v>2102760</v>
      </c>
    </row>
    <row r="658" spans="1:5" x14ac:dyDescent="0.25">
      <c r="A658" s="152">
        <v>44987</v>
      </c>
      <c r="B658" s="171" t="s">
        <v>338</v>
      </c>
      <c r="C658" s="171" t="s">
        <v>291</v>
      </c>
      <c r="D658" s="42" t="s">
        <v>1910</v>
      </c>
      <c r="E658" s="134">
        <v>1436830</v>
      </c>
    </row>
    <row r="659" spans="1:5" x14ac:dyDescent="0.25">
      <c r="A659" s="152">
        <v>45013</v>
      </c>
      <c r="B659" s="171" t="s">
        <v>338</v>
      </c>
      <c r="C659" s="171" t="s">
        <v>324</v>
      </c>
      <c r="D659" s="42" t="s">
        <v>983</v>
      </c>
      <c r="E659" s="134">
        <v>1950</v>
      </c>
    </row>
    <row r="660" spans="1:5" x14ac:dyDescent="0.25">
      <c r="A660" s="152">
        <v>45010</v>
      </c>
      <c r="B660" s="171" t="s">
        <v>1860</v>
      </c>
      <c r="C660" s="171" t="s">
        <v>108</v>
      </c>
      <c r="D660" s="42" t="s">
        <v>1368</v>
      </c>
      <c r="E660" s="134">
        <v>4500</v>
      </c>
    </row>
    <row r="661" spans="1:5" x14ac:dyDescent="0.25">
      <c r="A661" s="152">
        <v>44986</v>
      </c>
      <c r="B661" s="171" t="s">
        <v>553</v>
      </c>
      <c r="C661" s="171" t="s">
        <v>108</v>
      </c>
      <c r="D661" s="42" t="s">
        <v>1911</v>
      </c>
      <c r="E661" s="134">
        <v>36063</v>
      </c>
    </row>
    <row r="662" spans="1:5" x14ac:dyDescent="0.25">
      <c r="A662" s="152">
        <v>44986</v>
      </c>
      <c r="B662" s="171" t="s">
        <v>553</v>
      </c>
      <c r="C662" s="171" t="s">
        <v>108</v>
      </c>
      <c r="D662" s="42" t="s">
        <v>1912</v>
      </c>
      <c r="E662" s="134">
        <v>32134</v>
      </c>
    </row>
    <row r="663" spans="1:5" x14ac:dyDescent="0.25">
      <c r="A663" s="152">
        <v>45004</v>
      </c>
      <c r="B663" s="171" t="s">
        <v>553</v>
      </c>
      <c r="C663" s="171" t="s">
        <v>108</v>
      </c>
      <c r="D663" s="42" t="s">
        <v>1160</v>
      </c>
      <c r="E663" s="134">
        <v>-328267</v>
      </c>
    </row>
    <row r="664" spans="1:5" x14ac:dyDescent="0.25">
      <c r="A664" s="152">
        <v>45016</v>
      </c>
      <c r="B664" s="171" t="s">
        <v>553</v>
      </c>
      <c r="C664" s="171" t="s">
        <v>108</v>
      </c>
      <c r="D664" s="42" t="s">
        <v>1913</v>
      </c>
      <c r="E664" s="134">
        <v>160338.4</v>
      </c>
    </row>
    <row r="665" spans="1:5" x14ac:dyDescent="0.25">
      <c r="A665" s="152">
        <v>44986</v>
      </c>
      <c r="B665" s="171" t="s">
        <v>1557</v>
      </c>
      <c r="C665" s="171" t="s">
        <v>108</v>
      </c>
      <c r="D665" s="42" t="s">
        <v>1914</v>
      </c>
      <c r="E665" s="134">
        <v>74198</v>
      </c>
    </row>
    <row r="666" spans="1:5" x14ac:dyDescent="0.25">
      <c r="A666" s="152">
        <v>44989</v>
      </c>
      <c r="B666" s="171" t="s">
        <v>1557</v>
      </c>
      <c r="C666" s="171" t="s">
        <v>108</v>
      </c>
      <c r="D666" s="42" t="s">
        <v>1915</v>
      </c>
      <c r="E666" s="134">
        <v>82836</v>
      </c>
    </row>
    <row r="667" spans="1:5" x14ac:dyDescent="0.25">
      <c r="A667" s="152">
        <v>44986</v>
      </c>
      <c r="B667" s="171" t="s">
        <v>284</v>
      </c>
      <c r="C667" s="171" t="s">
        <v>108</v>
      </c>
      <c r="D667" s="42" t="s">
        <v>1916</v>
      </c>
      <c r="E667" s="134">
        <v>23099</v>
      </c>
    </row>
    <row r="668" spans="1:5" x14ac:dyDescent="0.25">
      <c r="A668" s="152">
        <v>45017</v>
      </c>
      <c r="B668" s="41" t="s">
        <v>1189</v>
      </c>
      <c r="C668" s="41" t="s">
        <v>108</v>
      </c>
      <c r="D668" s="42" t="s">
        <v>1917</v>
      </c>
      <c r="E668" s="226">
        <v>16300</v>
      </c>
    </row>
    <row r="669" spans="1:5" x14ac:dyDescent="0.25">
      <c r="A669" s="152">
        <v>45018</v>
      </c>
      <c r="B669" s="41" t="s">
        <v>1189</v>
      </c>
      <c r="C669" s="41" t="s">
        <v>108</v>
      </c>
      <c r="D669" s="42" t="s">
        <v>1918</v>
      </c>
      <c r="E669" s="226">
        <v>18690</v>
      </c>
    </row>
    <row r="670" spans="1:5" ht="24" x14ac:dyDescent="0.25">
      <c r="A670" s="152">
        <v>45018</v>
      </c>
      <c r="B670" s="41" t="s">
        <v>284</v>
      </c>
      <c r="C670" s="41" t="s">
        <v>108</v>
      </c>
      <c r="D670" s="241" t="s">
        <v>1919</v>
      </c>
      <c r="E670" s="226">
        <v>72334</v>
      </c>
    </row>
    <row r="671" spans="1:5" x14ac:dyDescent="0.25">
      <c r="A671" s="152">
        <v>45019</v>
      </c>
      <c r="B671" s="41" t="s">
        <v>320</v>
      </c>
      <c r="C671" s="41" t="s">
        <v>324</v>
      </c>
      <c r="D671" s="42" t="s">
        <v>570</v>
      </c>
      <c r="E671" s="226">
        <v>1000</v>
      </c>
    </row>
    <row r="672" spans="1:5" x14ac:dyDescent="0.25">
      <c r="A672" s="152">
        <v>45019</v>
      </c>
      <c r="B672" s="41" t="s">
        <v>320</v>
      </c>
      <c r="C672" s="41" t="s">
        <v>324</v>
      </c>
      <c r="D672" s="42" t="s">
        <v>1090</v>
      </c>
      <c r="E672" s="226">
        <v>100</v>
      </c>
    </row>
    <row r="673" spans="1:5" x14ac:dyDescent="0.25">
      <c r="A673" s="152">
        <v>45019</v>
      </c>
      <c r="B673" s="41" t="s">
        <v>320</v>
      </c>
      <c r="C673" s="41" t="s">
        <v>324</v>
      </c>
      <c r="D673" s="42" t="s">
        <v>944</v>
      </c>
      <c r="E673" s="226">
        <v>1000</v>
      </c>
    </row>
    <row r="674" spans="1:5" x14ac:dyDescent="0.25">
      <c r="A674" s="152">
        <v>45019</v>
      </c>
      <c r="B674" s="41" t="s">
        <v>320</v>
      </c>
      <c r="C674" s="41" t="s">
        <v>324</v>
      </c>
      <c r="D674" s="42" t="s">
        <v>1160</v>
      </c>
      <c r="E674" s="226">
        <v>175</v>
      </c>
    </row>
    <row r="675" spans="1:5" x14ac:dyDescent="0.25">
      <c r="A675" s="152">
        <v>45019</v>
      </c>
      <c r="B675" s="41" t="s">
        <v>951</v>
      </c>
      <c r="C675" s="41" t="s">
        <v>108</v>
      </c>
      <c r="D675" s="42" t="s">
        <v>1920</v>
      </c>
      <c r="E675" s="226">
        <v>20000</v>
      </c>
    </row>
    <row r="676" spans="1:5" x14ac:dyDescent="0.25">
      <c r="A676" s="152">
        <v>45019</v>
      </c>
      <c r="B676" s="41" t="s">
        <v>757</v>
      </c>
      <c r="C676" s="41" t="s">
        <v>108</v>
      </c>
      <c r="D676" s="42" t="s">
        <v>964</v>
      </c>
      <c r="E676" s="226">
        <v>18870</v>
      </c>
    </row>
    <row r="677" spans="1:5" x14ac:dyDescent="0.25">
      <c r="A677" s="152">
        <v>45022</v>
      </c>
      <c r="B677" s="41" t="s">
        <v>320</v>
      </c>
      <c r="C677" s="41" t="s">
        <v>324</v>
      </c>
      <c r="D677" s="42" t="s">
        <v>1095</v>
      </c>
      <c r="E677" s="226">
        <v>600</v>
      </c>
    </row>
    <row r="678" spans="1:5" x14ac:dyDescent="0.25">
      <c r="A678" s="152">
        <v>45022</v>
      </c>
      <c r="B678" s="41" t="s">
        <v>320</v>
      </c>
      <c r="C678" s="41" t="s">
        <v>324</v>
      </c>
      <c r="D678" s="42" t="s">
        <v>1097</v>
      </c>
      <c r="E678" s="226">
        <v>760</v>
      </c>
    </row>
    <row r="679" spans="1:5" x14ac:dyDescent="0.25">
      <c r="A679" s="152">
        <v>45024</v>
      </c>
      <c r="B679" s="41" t="s">
        <v>320</v>
      </c>
      <c r="C679" s="41" t="s">
        <v>324</v>
      </c>
      <c r="D679" s="42" t="s">
        <v>1098</v>
      </c>
      <c r="E679" s="226">
        <v>3000</v>
      </c>
    </row>
    <row r="680" spans="1:5" x14ac:dyDescent="0.25">
      <c r="A680" s="152">
        <v>45024</v>
      </c>
      <c r="B680" s="41" t="s">
        <v>320</v>
      </c>
      <c r="C680" s="41" t="s">
        <v>324</v>
      </c>
      <c r="D680" s="42" t="s">
        <v>1909</v>
      </c>
      <c r="E680" s="226">
        <v>3900</v>
      </c>
    </row>
    <row r="681" spans="1:5" x14ac:dyDescent="0.25">
      <c r="A681" s="152">
        <v>45024</v>
      </c>
      <c r="B681" s="41" t="s">
        <v>320</v>
      </c>
      <c r="C681" s="41" t="s">
        <v>324</v>
      </c>
      <c r="D681" s="42" t="s">
        <v>1100</v>
      </c>
      <c r="E681" s="226">
        <v>950</v>
      </c>
    </row>
    <row r="682" spans="1:5" x14ac:dyDescent="0.25">
      <c r="A682" s="152">
        <v>45027</v>
      </c>
      <c r="B682" s="41" t="s">
        <v>320</v>
      </c>
      <c r="C682" s="41" t="s">
        <v>324</v>
      </c>
      <c r="D682" s="42" t="s">
        <v>1921</v>
      </c>
      <c r="E682" s="226">
        <v>750</v>
      </c>
    </row>
    <row r="683" spans="1:5" x14ac:dyDescent="0.25">
      <c r="A683" s="152">
        <v>45028</v>
      </c>
      <c r="B683" s="41" t="s">
        <v>320</v>
      </c>
      <c r="C683" s="41" t="s">
        <v>324</v>
      </c>
      <c r="D683" s="42" t="s">
        <v>1641</v>
      </c>
      <c r="E683" s="226">
        <v>710</v>
      </c>
    </row>
    <row r="684" spans="1:5" x14ac:dyDescent="0.25">
      <c r="A684" s="152">
        <v>45028</v>
      </c>
      <c r="B684" s="41" t="s">
        <v>971</v>
      </c>
      <c r="C684" s="41" t="s">
        <v>108</v>
      </c>
      <c r="D684" s="42" t="s">
        <v>1923</v>
      </c>
      <c r="E684" s="226">
        <v>199492</v>
      </c>
    </row>
    <row r="685" spans="1:5" x14ac:dyDescent="0.25">
      <c r="A685" s="152">
        <v>45029</v>
      </c>
      <c r="B685" s="41" t="s">
        <v>338</v>
      </c>
      <c r="C685" s="41" t="s">
        <v>324</v>
      </c>
      <c r="D685" s="42" t="s">
        <v>1924</v>
      </c>
      <c r="E685" s="226">
        <v>470943</v>
      </c>
    </row>
    <row r="686" spans="1:5" x14ac:dyDescent="0.25">
      <c r="A686" s="152">
        <v>45033</v>
      </c>
      <c r="B686" s="41" t="s">
        <v>320</v>
      </c>
      <c r="C686" s="41" t="s">
        <v>324</v>
      </c>
      <c r="D686" s="42" t="s">
        <v>1925</v>
      </c>
      <c r="E686" s="226">
        <v>810</v>
      </c>
    </row>
    <row r="687" spans="1:5" x14ac:dyDescent="0.25">
      <c r="A687" s="152">
        <v>45033</v>
      </c>
      <c r="B687" s="41" t="s">
        <v>320</v>
      </c>
      <c r="C687" s="41" t="s">
        <v>324</v>
      </c>
      <c r="D687" s="42" t="s">
        <v>1926</v>
      </c>
      <c r="E687" s="226">
        <v>80</v>
      </c>
    </row>
    <row r="688" spans="1:5" x14ac:dyDescent="0.25">
      <c r="A688" s="152">
        <v>45033</v>
      </c>
      <c r="B688" s="41" t="s">
        <v>1811</v>
      </c>
      <c r="C688" s="41" t="s">
        <v>108</v>
      </c>
      <c r="D688" s="42" t="s">
        <v>1927</v>
      </c>
      <c r="E688" s="226">
        <v>6600</v>
      </c>
    </row>
    <row r="689" spans="1:5" x14ac:dyDescent="0.25">
      <c r="A689" s="152">
        <v>45035</v>
      </c>
      <c r="B689" s="41" t="s">
        <v>922</v>
      </c>
      <c r="C689" s="41" t="s">
        <v>108</v>
      </c>
      <c r="D689" s="42" t="s">
        <v>1928</v>
      </c>
      <c r="E689" s="226">
        <v>128856</v>
      </c>
    </row>
    <row r="690" spans="1:5" x14ac:dyDescent="0.25">
      <c r="A690" s="152">
        <v>45035</v>
      </c>
      <c r="B690" s="41" t="s">
        <v>349</v>
      </c>
      <c r="C690" s="41" t="s">
        <v>108</v>
      </c>
      <c r="D690" s="42" t="s">
        <v>1929</v>
      </c>
      <c r="E690" s="226">
        <v>25000</v>
      </c>
    </row>
    <row r="691" spans="1:5" x14ac:dyDescent="0.25">
      <c r="A691" s="152">
        <v>45036</v>
      </c>
      <c r="B691" s="41" t="s">
        <v>320</v>
      </c>
      <c r="C691" s="41" t="s">
        <v>324</v>
      </c>
      <c r="D691" s="42" t="s">
        <v>1931</v>
      </c>
      <c r="E691" s="226">
        <v>1240</v>
      </c>
    </row>
    <row r="692" spans="1:5" x14ac:dyDescent="0.25">
      <c r="A692" s="152">
        <v>45036</v>
      </c>
      <c r="B692" s="41" t="s">
        <v>320</v>
      </c>
      <c r="C692" s="41" t="s">
        <v>324</v>
      </c>
      <c r="D692" s="42" t="s">
        <v>1932</v>
      </c>
      <c r="E692" s="226">
        <v>120</v>
      </c>
    </row>
    <row r="693" spans="1:5" x14ac:dyDescent="0.25">
      <c r="A693" s="152">
        <v>45036</v>
      </c>
      <c r="B693" s="41" t="s">
        <v>922</v>
      </c>
      <c r="C693" s="41" t="s">
        <v>108</v>
      </c>
      <c r="D693" s="42" t="s">
        <v>1933</v>
      </c>
      <c r="E693" s="226">
        <v>76482</v>
      </c>
    </row>
    <row r="694" spans="1:5" x14ac:dyDescent="0.25">
      <c r="A694" s="152">
        <v>45037</v>
      </c>
      <c r="B694" s="41" t="s">
        <v>320</v>
      </c>
      <c r="C694" s="41" t="s">
        <v>324</v>
      </c>
      <c r="D694" s="42" t="s">
        <v>1934</v>
      </c>
      <c r="E694" s="226">
        <v>3700</v>
      </c>
    </row>
    <row r="695" spans="1:5" x14ac:dyDescent="0.25">
      <c r="A695" s="152">
        <v>45038</v>
      </c>
      <c r="B695" s="41" t="s">
        <v>320</v>
      </c>
      <c r="C695" s="41" t="s">
        <v>324</v>
      </c>
      <c r="D695" s="42" t="s">
        <v>1103</v>
      </c>
      <c r="E695" s="226">
        <v>160</v>
      </c>
    </row>
    <row r="696" spans="1:5" x14ac:dyDescent="0.25">
      <c r="A696" s="152">
        <v>45038</v>
      </c>
      <c r="B696" s="41" t="s">
        <v>320</v>
      </c>
      <c r="C696" s="41" t="s">
        <v>324</v>
      </c>
      <c r="D696" s="42" t="s">
        <v>1935</v>
      </c>
      <c r="E696" s="226">
        <v>240</v>
      </c>
    </row>
    <row r="697" spans="1:5" x14ac:dyDescent="0.25">
      <c r="A697" s="152">
        <v>45040</v>
      </c>
      <c r="B697" s="41" t="s">
        <v>320</v>
      </c>
      <c r="C697" s="41" t="s">
        <v>324</v>
      </c>
      <c r="D697" s="42" t="s">
        <v>1936</v>
      </c>
      <c r="E697" s="226">
        <v>120</v>
      </c>
    </row>
    <row r="698" spans="1:5" x14ac:dyDescent="0.25">
      <c r="A698" s="152">
        <v>45040</v>
      </c>
      <c r="B698" s="41" t="s">
        <v>338</v>
      </c>
      <c r="C698" s="41" t="s">
        <v>324</v>
      </c>
      <c r="D698" s="42" t="s">
        <v>1196</v>
      </c>
      <c r="E698" s="226">
        <v>51000</v>
      </c>
    </row>
    <row r="699" spans="1:5" x14ac:dyDescent="0.25">
      <c r="A699" s="152">
        <v>45040</v>
      </c>
      <c r="B699" s="41" t="s">
        <v>320</v>
      </c>
      <c r="C699" s="41" t="s">
        <v>291</v>
      </c>
      <c r="D699" s="42" t="s">
        <v>1936</v>
      </c>
      <c r="E699" s="226">
        <v>35400</v>
      </c>
    </row>
    <row r="700" spans="1:5" x14ac:dyDescent="0.25">
      <c r="A700" s="152">
        <v>45042</v>
      </c>
      <c r="B700" s="41" t="s">
        <v>320</v>
      </c>
      <c r="C700" s="41" t="s">
        <v>324</v>
      </c>
      <c r="D700" s="42" t="s">
        <v>1105</v>
      </c>
      <c r="E700" s="226">
        <v>234</v>
      </c>
    </row>
    <row r="701" spans="1:5" x14ac:dyDescent="0.25">
      <c r="A701" s="152">
        <v>45042</v>
      </c>
      <c r="B701" s="41" t="s">
        <v>320</v>
      </c>
      <c r="C701" s="41" t="s">
        <v>324</v>
      </c>
      <c r="D701" s="42" t="s">
        <v>1106</v>
      </c>
      <c r="E701" s="226">
        <v>78</v>
      </c>
    </row>
    <row r="702" spans="1:5" x14ac:dyDescent="0.25">
      <c r="A702" s="152">
        <v>45042</v>
      </c>
      <c r="B702" s="41" t="s">
        <v>320</v>
      </c>
      <c r="C702" s="41" t="s">
        <v>324</v>
      </c>
      <c r="D702" s="42" t="s">
        <v>1199</v>
      </c>
      <c r="E702" s="226">
        <v>2034</v>
      </c>
    </row>
    <row r="703" spans="1:5" x14ac:dyDescent="0.25">
      <c r="A703" s="152">
        <v>45043</v>
      </c>
      <c r="B703" s="41" t="s">
        <v>828</v>
      </c>
      <c r="C703" s="41" t="s">
        <v>108</v>
      </c>
      <c r="D703" s="42" t="s">
        <v>1937</v>
      </c>
      <c r="E703" s="226">
        <v>2500</v>
      </c>
    </row>
    <row r="704" spans="1:5" x14ac:dyDescent="0.25">
      <c r="A704" s="152">
        <v>45043</v>
      </c>
      <c r="B704" s="41" t="s">
        <v>971</v>
      </c>
      <c r="C704" s="41" t="s">
        <v>108</v>
      </c>
      <c r="D704" s="42" t="s">
        <v>1938</v>
      </c>
      <c r="E704" s="226">
        <v>20567</v>
      </c>
    </row>
    <row r="705" spans="1:5" x14ac:dyDescent="0.25">
      <c r="A705" s="152">
        <v>45044</v>
      </c>
      <c r="B705" s="41" t="s">
        <v>1811</v>
      </c>
      <c r="C705" s="41" t="s">
        <v>108</v>
      </c>
      <c r="D705" s="42" t="s">
        <v>1939</v>
      </c>
      <c r="E705" s="226">
        <v>7455</v>
      </c>
    </row>
    <row r="706" spans="1:5" x14ac:dyDescent="0.25">
      <c r="A706" s="152">
        <v>45044</v>
      </c>
      <c r="B706" s="41" t="s">
        <v>1903</v>
      </c>
      <c r="C706" s="41" t="s">
        <v>108</v>
      </c>
      <c r="D706" s="42" t="s">
        <v>1940</v>
      </c>
      <c r="E706" s="226">
        <v>3500</v>
      </c>
    </row>
    <row r="707" spans="1:5" x14ac:dyDescent="0.25">
      <c r="A707" s="152">
        <v>45045</v>
      </c>
      <c r="B707" s="41" t="s">
        <v>320</v>
      </c>
      <c r="C707" s="41" t="s">
        <v>324</v>
      </c>
      <c r="D707" s="42" t="s">
        <v>1941</v>
      </c>
      <c r="E707" s="226">
        <v>70</v>
      </c>
    </row>
    <row r="708" spans="1:5" x14ac:dyDescent="0.25">
      <c r="A708" s="152">
        <v>45045</v>
      </c>
      <c r="B708" s="41" t="s">
        <v>320</v>
      </c>
      <c r="C708" s="41" t="s">
        <v>324</v>
      </c>
      <c r="D708" s="42" t="s">
        <v>1942</v>
      </c>
      <c r="E708" s="226">
        <v>100</v>
      </c>
    </row>
    <row r="709" spans="1:5" x14ac:dyDescent="0.25">
      <c r="A709" s="152">
        <v>45045</v>
      </c>
      <c r="B709" s="41" t="s">
        <v>320</v>
      </c>
      <c r="C709" s="41" t="s">
        <v>324</v>
      </c>
      <c r="D709" s="42" t="s">
        <v>1943</v>
      </c>
      <c r="E709" s="226">
        <v>1371</v>
      </c>
    </row>
    <row r="710" spans="1:5" x14ac:dyDescent="0.25">
      <c r="A710" s="152">
        <v>45045</v>
      </c>
      <c r="B710" s="41" t="s">
        <v>320</v>
      </c>
      <c r="C710" s="41" t="s">
        <v>324</v>
      </c>
      <c r="D710" s="42" t="s">
        <v>1656</v>
      </c>
      <c r="E710" s="226">
        <v>1049</v>
      </c>
    </row>
    <row r="711" spans="1:5" x14ac:dyDescent="0.25">
      <c r="A711" s="152">
        <v>45046</v>
      </c>
      <c r="B711" s="41" t="s">
        <v>1582</v>
      </c>
      <c r="C711" s="41" t="s">
        <v>108</v>
      </c>
      <c r="D711" s="42" t="s">
        <v>1106</v>
      </c>
      <c r="E711" s="226">
        <v>29500</v>
      </c>
    </row>
    <row r="712" spans="1:5" x14ac:dyDescent="0.25">
      <c r="A712" s="152">
        <v>45047</v>
      </c>
      <c r="B712" s="41" t="s">
        <v>928</v>
      </c>
      <c r="C712" s="41" t="s">
        <v>108</v>
      </c>
      <c r="D712" s="42" t="s">
        <v>1944</v>
      </c>
      <c r="E712" s="226">
        <v>44138</v>
      </c>
    </row>
    <row r="713" spans="1:5" x14ac:dyDescent="0.25">
      <c r="A713" s="152">
        <v>45047</v>
      </c>
      <c r="B713" s="41" t="s">
        <v>928</v>
      </c>
      <c r="C713" s="41" t="s">
        <v>108</v>
      </c>
      <c r="D713" s="42" t="s">
        <v>1102</v>
      </c>
      <c r="E713" s="226">
        <v>25200</v>
      </c>
    </row>
    <row r="714" spans="1:5" x14ac:dyDescent="0.25">
      <c r="A714" s="152">
        <v>45047</v>
      </c>
      <c r="B714" s="41" t="s">
        <v>868</v>
      </c>
      <c r="C714" s="41" t="s">
        <v>108</v>
      </c>
      <c r="D714" s="42" t="s">
        <v>1945</v>
      </c>
      <c r="E714" s="226">
        <v>82944</v>
      </c>
    </row>
    <row r="715" spans="1:5" x14ac:dyDescent="0.25">
      <c r="A715" s="152">
        <v>45047</v>
      </c>
      <c r="B715" s="41" t="s">
        <v>1746</v>
      </c>
      <c r="C715" s="41" t="s">
        <v>108</v>
      </c>
      <c r="D715" s="42" t="s">
        <v>1946</v>
      </c>
      <c r="E715" s="226">
        <v>1001631.45</v>
      </c>
    </row>
    <row r="716" spans="1:5" x14ac:dyDescent="0.25">
      <c r="A716" s="152">
        <v>45049</v>
      </c>
      <c r="B716" s="41" t="s">
        <v>553</v>
      </c>
      <c r="C716" s="41" t="s">
        <v>108</v>
      </c>
      <c r="D716" s="42" t="s">
        <v>1947</v>
      </c>
      <c r="E716" s="226">
        <v>82985</v>
      </c>
    </row>
    <row r="717" spans="1:5" x14ac:dyDescent="0.25">
      <c r="A717" s="152">
        <v>45050</v>
      </c>
      <c r="B717" s="41" t="s">
        <v>320</v>
      </c>
      <c r="C717" s="41" t="s">
        <v>324</v>
      </c>
      <c r="D717" s="42" t="s">
        <v>1126</v>
      </c>
      <c r="E717" s="226">
        <v>640</v>
      </c>
    </row>
    <row r="718" spans="1:5" x14ac:dyDescent="0.25">
      <c r="A718" s="152">
        <v>45051</v>
      </c>
      <c r="B718" s="41" t="s">
        <v>320</v>
      </c>
      <c r="C718" s="41" t="s">
        <v>324</v>
      </c>
      <c r="D718" s="42" t="s">
        <v>1948</v>
      </c>
      <c r="E718" s="226">
        <v>170</v>
      </c>
    </row>
    <row r="719" spans="1:5" x14ac:dyDescent="0.25">
      <c r="A719" s="152">
        <v>45051</v>
      </c>
      <c r="B719" s="41" t="s">
        <v>276</v>
      </c>
      <c r="C719" s="41" t="s">
        <v>108</v>
      </c>
      <c r="D719" s="42" t="s">
        <v>1949</v>
      </c>
      <c r="E719" s="226">
        <v>16294</v>
      </c>
    </row>
    <row r="720" spans="1:5" x14ac:dyDescent="0.25">
      <c r="A720" s="152">
        <v>45052</v>
      </c>
      <c r="B720" s="41" t="s">
        <v>320</v>
      </c>
      <c r="C720" s="41" t="s">
        <v>324</v>
      </c>
      <c r="D720" s="42" t="s">
        <v>1950</v>
      </c>
      <c r="E720" s="226">
        <v>200</v>
      </c>
    </row>
    <row r="721" spans="1:5" x14ac:dyDescent="0.25">
      <c r="A721" s="152">
        <v>45052</v>
      </c>
      <c r="B721" s="41" t="s">
        <v>320</v>
      </c>
      <c r="C721" s="41" t="s">
        <v>324</v>
      </c>
      <c r="D721" s="42" t="s">
        <v>1951</v>
      </c>
      <c r="E721" s="226">
        <v>220</v>
      </c>
    </row>
    <row r="722" spans="1:5" x14ac:dyDescent="0.25">
      <c r="A722" s="152">
        <v>45054</v>
      </c>
      <c r="B722" s="41" t="s">
        <v>320</v>
      </c>
      <c r="C722" s="41" t="s">
        <v>324</v>
      </c>
      <c r="D722" s="42" t="s">
        <v>1952</v>
      </c>
      <c r="E722" s="226">
        <v>210</v>
      </c>
    </row>
    <row r="723" spans="1:5" x14ac:dyDescent="0.25">
      <c r="A723" s="152">
        <v>45054</v>
      </c>
      <c r="B723" s="41" t="s">
        <v>868</v>
      </c>
      <c r="C723" s="41" t="s">
        <v>108</v>
      </c>
      <c r="D723" s="42" t="s">
        <v>1953</v>
      </c>
      <c r="E723" s="226">
        <v>82944</v>
      </c>
    </row>
    <row r="724" spans="1:5" x14ac:dyDescent="0.25">
      <c r="A724" s="152">
        <v>45055</v>
      </c>
      <c r="B724" s="41" t="s">
        <v>320</v>
      </c>
      <c r="C724" s="41" t="s">
        <v>324</v>
      </c>
      <c r="D724" s="42" t="s">
        <v>1954</v>
      </c>
      <c r="E724" s="226">
        <v>4000</v>
      </c>
    </row>
    <row r="725" spans="1:5" x14ac:dyDescent="0.25">
      <c r="A725" s="152">
        <v>45055</v>
      </c>
      <c r="B725" s="41" t="s">
        <v>553</v>
      </c>
      <c r="C725" s="41" t="s">
        <v>108</v>
      </c>
      <c r="D725" s="42" t="s">
        <v>1955</v>
      </c>
      <c r="E725" s="226">
        <v>10674</v>
      </c>
    </row>
    <row r="726" spans="1:5" x14ac:dyDescent="0.25">
      <c r="A726" s="152">
        <v>45056</v>
      </c>
      <c r="B726" s="41" t="s">
        <v>320</v>
      </c>
      <c r="C726" s="41" t="s">
        <v>324</v>
      </c>
      <c r="D726" s="42" t="s">
        <v>126</v>
      </c>
      <c r="E726" s="226">
        <v>70</v>
      </c>
    </row>
    <row r="727" spans="1:5" x14ac:dyDescent="0.25">
      <c r="A727" s="152">
        <v>45057</v>
      </c>
      <c r="B727" s="41" t="s">
        <v>320</v>
      </c>
      <c r="C727" s="41" t="s">
        <v>324</v>
      </c>
      <c r="D727" s="42" t="s">
        <v>1956</v>
      </c>
      <c r="E727" s="226">
        <v>90</v>
      </c>
    </row>
    <row r="728" spans="1:5" x14ac:dyDescent="0.25">
      <c r="A728" s="152">
        <v>45058</v>
      </c>
      <c r="B728" s="41" t="s">
        <v>320</v>
      </c>
      <c r="C728" s="41" t="s">
        <v>324</v>
      </c>
      <c r="D728" s="42" t="s">
        <v>1957</v>
      </c>
      <c r="E728" s="226">
        <v>180</v>
      </c>
    </row>
    <row r="729" spans="1:5" x14ac:dyDescent="0.25">
      <c r="A729" s="152">
        <v>45058</v>
      </c>
      <c r="B729" s="41" t="s">
        <v>320</v>
      </c>
      <c r="C729" s="41" t="s">
        <v>324</v>
      </c>
      <c r="D729" s="42" t="s">
        <v>1958</v>
      </c>
      <c r="E729" s="226">
        <v>320</v>
      </c>
    </row>
    <row r="730" spans="1:5" x14ac:dyDescent="0.25">
      <c r="A730" s="152">
        <v>45058</v>
      </c>
      <c r="B730" s="41" t="s">
        <v>320</v>
      </c>
      <c r="C730" s="41" t="s">
        <v>324</v>
      </c>
      <c r="D730" s="42" t="s">
        <v>1959</v>
      </c>
      <c r="E730" s="226">
        <v>60</v>
      </c>
    </row>
    <row r="731" spans="1:5" x14ac:dyDescent="0.25">
      <c r="A731" s="152">
        <v>45059</v>
      </c>
      <c r="B731" s="41" t="s">
        <v>178</v>
      </c>
      <c r="C731" s="41" t="s">
        <v>108</v>
      </c>
      <c r="D731" s="42" t="s">
        <v>1960</v>
      </c>
      <c r="E731" s="226">
        <v>566</v>
      </c>
    </row>
    <row r="732" spans="1:5" x14ac:dyDescent="0.25">
      <c r="A732" s="152">
        <v>45061</v>
      </c>
      <c r="B732" s="41" t="s">
        <v>757</v>
      </c>
      <c r="C732" s="41" t="s">
        <v>108</v>
      </c>
      <c r="D732" s="42" t="s">
        <v>1961</v>
      </c>
      <c r="E732" s="226">
        <v>34925</v>
      </c>
    </row>
    <row r="733" spans="1:5" x14ac:dyDescent="0.25">
      <c r="A733" s="152">
        <v>45061</v>
      </c>
      <c r="B733" s="41" t="s">
        <v>546</v>
      </c>
      <c r="C733" s="41" t="s">
        <v>108</v>
      </c>
      <c r="D733" s="42" t="s">
        <v>1962</v>
      </c>
      <c r="E733" s="226">
        <v>431135.47</v>
      </c>
    </row>
    <row r="734" spans="1:5" x14ac:dyDescent="0.25">
      <c r="A734" s="152">
        <v>45062</v>
      </c>
      <c r="B734" s="41" t="s">
        <v>320</v>
      </c>
      <c r="C734" s="41" t="s">
        <v>324</v>
      </c>
      <c r="D734" s="42" t="s">
        <v>1963</v>
      </c>
      <c r="E734" s="226">
        <v>400</v>
      </c>
    </row>
    <row r="735" spans="1:5" x14ac:dyDescent="0.25">
      <c r="A735" s="152">
        <v>45062</v>
      </c>
      <c r="B735" s="41" t="s">
        <v>320</v>
      </c>
      <c r="C735" s="41" t="s">
        <v>324</v>
      </c>
      <c r="D735" s="42" t="s">
        <v>259</v>
      </c>
      <c r="E735" s="226">
        <v>120</v>
      </c>
    </row>
    <row r="736" spans="1:5" x14ac:dyDescent="0.25">
      <c r="A736" s="152">
        <v>45063</v>
      </c>
      <c r="B736" s="41" t="s">
        <v>320</v>
      </c>
      <c r="C736" s="41" t="s">
        <v>324</v>
      </c>
      <c r="D736" s="42" t="s">
        <v>1128</v>
      </c>
      <c r="E736" s="226">
        <v>150</v>
      </c>
    </row>
    <row r="737" spans="1:5" x14ac:dyDescent="0.25">
      <c r="A737" s="152">
        <v>45063</v>
      </c>
      <c r="B737" s="41" t="s">
        <v>178</v>
      </c>
      <c r="C737" s="41" t="s">
        <v>108</v>
      </c>
      <c r="D737" s="42" t="s">
        <v>1964</v>
      </c>
      <c r="E737" s="226">
        <v>754</v>
      </c>
    </row>
    <row r="738" spans="1:5" x14ac:dyDescent="0.25">
      <c r="A738" s="152">
        <v>45063</v>
      </c>
      <c r="B738" s="41" t="s">
        <v>1903</v>
      </c>
      <c r="C738" s="41" t="s">
        <v>108</v>
      </c>
      <c r="D738" s="42" t="s">
        <v>545</v>
      </c>
      <c r="E738" s="226">
        <v>2800</v>
      </c>
    </row>
    <row r="739" spans="1:5" x14ac:dyDescent="0.25">
      <c r="A739" s="152">
        <v>45063</v>
      </c>
      <c r="B739" s="41" t="s">
        <v>276</v>
      </c>
      <c r="C739" s="41" t="s">
        <v>108</v>
      </c>
      <c r="D739" s="42" t="s">
        <v>1965</v>
      </c>
      <c r="E739" s="226">
        <v>25710.400000000001</v>
      </c>
    </row>
    <row r="740" spans="1:5" x14ac:dyDescent="0.25">
      <c r="A740" s="152">
        <v>45064</v>
      </c>
      <c r="B740" s="41" t="s">
        <v>1966</v>
      </c>
      <c r="C740" s="41" t="s">
        <v>108</v>
      </c>
      <c r="D740" s="42" t="s">
        <v>1967</v>
      </c>
      <c r="E740" s="226">
        <v>48750</v>
      </c>
    </row>
    <row r="741" spans="1:5" x14ac:dyDescent="0.25">
      <c r="A741" s="152">
        <v>45064</v>
      </c>
      <c r="B741" s="41" t="s">
        <v>868</v>
      </c>
      <c r="C741" s="41" t="s">
        <v>108</v>
      </c>
      <c r="D741" s="42" t="s">
        <v>1968</v>
      </c>
      <c r="E741" s="226">
        <v>82944</v>
      </c>
    </row>
    <row r="742" spans="1:5" x14ac:dyDescent="0.25">
      <c r="A742" s="152">
        <v>45064</v>
      </c>
      <c r="B742" s="41" t="s">
        <v>1969</v>
      </c>
      <c r="C742" s="41" t="s">
        <v>108</v>
      </c>
      <c r="D742" s="42" t="s">
        <v>1970</v>
      </c>
      <c r="E742" s="226">
        <v>216011</v>
      </c>
    </row>
    <row r="743" spans="1:5" x14ac:dyDescent="0.25">
      <c r="A743" s="152">
        <v>45065</v>
      </c>
      <c r="B743" s="41" t="s">
        <v>872</v>
      </c>
      <c r="C743" s="41" t="s">
        <v>291</v>
      </c>
      <c r="D743" s="42" t="s">
        <v>685</v>
      </c>
      <c r="E743" s="226">
        <v>-21900</v>
      </c>
    </row>
    <row r="744" spans="1:5" x14ac:dyDescent="0.25">
      <c r="A744" s="152">
        <v>45065</v>
      </c>
      <c r="B744" s="41" t="s">
        <v>553</v>
      </c>
      <c r="C744" s="41" t="s">
        <v>1639</v>
      </c>
      <c r="D744" s="42" t="s">
        <v>570</v>
      </c>
      <c r="E744" s="226">
        <v>-21504.32</v>
      </c>
    </row>
    <row r="745" spans="1:5" x14ac:dyDescent="0.25">
      <c r="A745" s="152">
        <v>45065</v>
      </c>
      <c r="B745" s="41" t="s">
        <v>610</v>
      </c>
      <c r="C745" s="41" t="s">
        <v>108</v>
      </c>
      <c r="D745" s="42" t="s">
        <v>1971</v>
      </c>
      <c r="E745" s="226">
        <v>36450</v>
      </c>
    </row>
    <row r="746" spans="1:5" x14ac:dyDescent="0.25">
      <c r="A746" s="152">
        <v>45065</v>
      </c>
      <c r="B746" s="41" t="s">
        <v>610</v>
      </c>
      <c r="C746" s="41" t="s">
        <v>108</v>
      </c>
      <c r="D746" s="42" t="s">
        <v>1972</v>
      </c>
      <c r="E746" s="226">
        <v>218440</v>
      </c>
    </row>
    <row r="747" spans="1:5" x14ac:dyDescent="0.25">
      <c r="A747" s="152">
        <v>45065</v>
      </c>
      <c r="B747" s="41" t="s">
        <v>553</v>
      </c>
      <c r="C747" s="41" t="s">
        <v>108</v>
      </c>
      <c r="D747" s="42" t="s">
        <v>1973</v>
      </c>
      <c r="E747" s="226">
        <v>52071</v>
      </c>
    </row>
    <row r="748" spans="1:5" x14ac:dyDescent="0.25">
      <c r="A748" s="152">
        <v>45066</v>
      </c>
      <c r="B748" s="41" t="s">
        <v>320</v>
      </c>
      <c r="C748" s="41" t="s">
        <v>324</v>
      </c>
      <c r="D748" s="42" t="s">
        <v>1163</v>
      </c>
      <c r="E748" s="226">
        <v>500</v>
      </c>
    </row>
    <row r="749" spans="1:5" x14ac:dyDescent="0.25">
      <c r="A749" s="152">
        <v>45069</v>
      </c>
      <c r="B749" s="41" t="s">
        <v>320</v>
      </c>
      <c r="C749" s="41" t="s">
        <v>324</v>
      </c>
      <c r="D749" s="42" t="s">
        <v>130</v>
      </c>
      <c r="E749" s="226">
        <v>2500</v>
      </c>
    </row>
    <row r="750" spans="1:5" x14ac:dyDescent="0.25">
      <c r="A750" s="152">
        <v>45070</v>
      </c>
      <c r="B750" s="41" t="s">
        <v>320</v>
      </c>
      <c r="C750" s="41" t="s">
        <v>324</v>
      </c>
      <c r="D750" s="42" t="s">
        <v>1129</v>
      </c>
      <c r="E750" s="226">
        <v>810</v>
      </c>
    </row>
    <row r="751" spans="1:5" x14ac:dyDescent="0.25">
      <c r="A751" s="152">
        <v>45070</v>
      </c>
      <c r="B751" s="41" t="s">
        <v>320</v>
      </c>
      <c r="C751" s="41" t="s">
        <v>324</v>
      </c>
      <c r="D751" s="42" t="s">
        <v>1063</v>
      </c>
      <c r="E751" s="226">
        <v>1600</v>
      </c>
    </row>
    <row r="752" spans="1:5" x14ac:dyDescent="0.25">
      <c r="A752" s="152">
        <v>45071</v>
      </c>
      <c r="B752" s="41" t="s">
        <v>320</v>
      </c>
      <c r="C752" s="41" t="s">
        <v>324</v>
      </c>
      <c r="D752" s="42" t="s">
        <v>1974</v>
      </c>
      <c r="E752" s="226">
        <v>2000</v>
      </c>
    </row>
    <row r="753" spans="1:5" x14ac:dyDescent="0.25">
      <c r="A753" s="152">
        <v>45072</v>
      </c>
      <c r="B753" s="41" t="s">
        <v>868</v>
      </c>
      <c r="C753" s="41" t="s">
        <v>108</v>
      </c>
      <c r="D753" s="42" t="s">
        <v>1975</v>
      </c>
      <c r="E753" s="226">
        <v>82944</v>
      </c>
    </row>
    <row r="754" spans="1:5" x14ac:dyDescent="0.25">
      <c r="A754" s="152">
        <v>45073</v>
      </c>
      <c r="B754" s="41" t="s">
        <v>320</v>
      </c>
      <c r="C754" s="41" t="s">
        <v>324</v>
      </c>
      <c r="D754" s="42" t="s">
        <v>1244</v>
      </c>
      <c r="E754" s="226">
        <v>1150</v>
      </c>
    </row>
    <row r="755" spans="1:5" x14ac:dyDescent="0.25">
      <c r="A755" s="152">
        <v>45073</v>
      </c>
      <c r="B755" s="41" t="s">
        <v>1976</v>
      </c>
      <c r="C755" s="41" t="s">
        <v>108</v>
      </c>
      <c r="D755" s="42" t="s">
        <v>1977</v>
      </c>
      <c r="E755" s="226">
        <v>2186</v>
      </c>
    </row>
    <row r="756" spans="1:5" x14ac:dyDescent="0.25">
      <c r="A756" s="152">
        <v>45073</v>
      </c>
      <c r="B756" s="41" t="s">
        <v>553</v>
      </c>
      <c r="C756" s="41" t="s">
        <v>108</v>
      </c>
      <c r="D756" s="42" t="s">
        <v>1978</v>
      </c>
      <c r="E756" s="226">
        <v>33217</v>
      </c>
    </row>
    <row r="757" spans="1:5" x14ac:dyDescent="0.25">
      <c r="A757" s="152">
        <v>45073</v>
      </c>
      <c r="B757" s="41" t="s">
        <v>610</v>
      </c>
      <c r="C757" s="41" t="s">
        <v>108</v>
      </c>
      <c r="D757" s="42" t="s">
        <v>1979</v>
      </c>
      <c r="E757" s="226">
        <v>11363</v>
      </c>
    </row>
    <row r="758" spans="1:5" x14ac:dyDescent="0.25">
      <c r="A758" s="152">
        <v>45076</v>
      </c>
      <c r="B758" s="41" t="s">
        <v>1980</v>
      </c>
      <c r="C758" s="41" t="s">
        <v>108</v>
      </c>
      <c r="D758" s="42" t="s">
        <v>1981</v>
      </c>
      <c r="E758" s="226">
        <v>243000</v>
      </c>
    </row>
    <row r="759" spans="1:5" x14ac:dyDescent="0.25">
      <c r="A759" s="152">
        <v>45076</v>
      </c>
      <c r="B759" s="41" t="s">
        <v>1980</v>
      </c>
      <c r="C759" s="41" t="s">
        <v>108</v>
      </c>
      <c r="D759" s="42" t="s">
        <v>1982</v>
      </c>
      <c r="E759" s="226">
        <v>243000</v>
      </c>
    </row>
    <row r="760" spans="1:5" x14ac:dyDescent="0.25">
      <c r="A760" s="152">
        <v>45076</v>
      </c>
      <c r="B760" s="41" t="s">
        <v>1969</v>
      </c>
      <c r="C760" s="41" t="s">
        <v>108</v>
      </c>
      <c r="D760" s="42" t="s">
        <v>1983</v>
      </c>
      <c r="E760" s="226">
        <v>45523</v>
      </c>
    </row>
    <row r="761" spans="1:5" x14ac:dyDescent="0.25">
      <c r="A761" s="152">
        <v>45077</v>
      </c>
      <c r="B761" s="41" t="s">
        <v>320</v>
      </c>
      <c r="C761" s="41" t="s">
        <v>324</v>
      </c>
      <c r="D761" s="42" t="s">
        <v>1131</v>
      </c>
      <c r="E761" s="226">
        <v>4000</v>
      </c>
    </row>
    <row r="762" spans="1:5" x14ac:dyDescent="0.25">
      <c r="A762" s="152">
        <v>45078</v>
      </c>
      <c r="B762" s="41" t="s">
        <v>320</v>
      </c>
      <c r="C762" s="41" t="s">
        <v>324</v>
      </c>
      <c r="D762" s="42" t="s">
        <v>1652</v>
      </c>
      <c r="E762" s="226">
        <v>640</v>
      </c>
    </row>
    <row r="763" spans="1:5" x14ac:dyDescent="0.25">
      <c r="A763" s="152">
        <v>45078</v>
      </c>
      <c r="B763" s="41" t="s">
        <v>1980</v>
      </c>
      <c r="C763" s="41" t="s">
        <v>108</v>
      </c>
      <c r="D763" s="42" t="s">
        <v>114</v>
      </c>
      <c r="E763" s="226">
        <v>87480</v>
      </c>
    </row>
    <row r="764" spans="1:5" x14ac:dyDescent="0.25">
      <c r="A764" s="152">
        <v>45078</v>
      </c>
      <c r="B764" s="41" t="s">
        <v>757</v>
      </c>
      <c r="C764" s="41" t="s">
        <v>108</v>
      </c>
      <c r="D764" s="42" t="s">
        <v>321</v>
      </c>
      <c r="E764" s="226">
        <v>6250</v>
      </c>
    </row>
    <row r="765" spans="1:5" x14ac:dyDescent="0.25">
      <c r="A765" s="152">
        <v>45078</v>
      </c>
      <c r="B765" s="41" t="s">
        <v>284</v>
      </c>
      <c r="C765" s="41" t="s">
        <v>108</v>
      </c>
      <c r="D765" s="42" t="s">
        <v>1984</v>
      </c>
      <c r="E765" s="226">
        <v>97930</v>
      </c>
    </row>
    <row r="766" spans="1:5" x14ac:dyDescent="0.25">
      <c r="A766" s="152">
        <v>45078</v>
      </c>
      <c r="B766" s="41" t="s">
        <v>1985</v>
      </c>
      <c r="C766" s="41" t="s">
        <v>108</v>
      </c>
      <c r="D766" s="42" t="s">
        <v>114</v>
      </c>
      <c r="E766" s="226">
        <v>10602</v>
      </c>
    </row>
    <row r="767" spans="1:5" x14ac:dyDescent="0.25">
      <c r="A767" s="152">
        <v>45078</v>
      </c>
      <c r="B767" s="41" t="s">
        <v>928</v>
      </c>
      <c r="C767" s="41" t="s">
        <v>108</v>
      </c>
      <c r="D767" s="42" t="s">
        <v>1126</v>
      </c>
      <c r="E767" s="226">
        <v>126336</v>
      </c>
    </row>
    <row r="768" spans="1:5" x14ac:dyDescent="0.25">
      <c r="A768" s="152">
        <v>45080</v>
      </c>
      <c r="B768" s="41" t="s">
        <v>868</v>
      </c>
      <c r="C768" s="41" t="s">
        <v>108</v>
      </c>
      <c r="D768" s="42" t="s">
        <v>1986</v>
      </c>
      <c r="E768" s="226">
        <v>82944</v>
      </c>
    </row>
    <row r="769" spans="1:5" x14ac:dyDescent="0.25">
      <c r="A769" s="152">
        <v>45081</v>
      </c>
      <c r="B769" s="41" t="s">
        <v>320</v>
      </c>
      <c r="C769" s="41" t="s">
        <v>324</v>
      </c>
      <c r="D769" s="42" t="s">
        <v>1134</v>
      </c>
      <c r="E769" s="226">
        <v>200</v>
      </c>
    </row>
    <row r="770" spans="1:5" x14ac:dyDescent="0.25">
      <c r="A770" s="152">
        <v>45082</v>
      </c>
      <c r="B770" s="41" t="s">
        <v>1860</v>
      </c>
      <c r="C770" s="41" t="s">
        <v>108</v>
      </c>
      <c r="D770" s="42" t="s">
        <v>1014</v>
      </c>
      <c r="E770" s="226">
        <v>26720</v>
      </c>
    </row>
    <row r="771" spans="1:5" x14ac:dyDescent="0.25">
      <c r="A771" s="152">
        <v>45083</v>
      </c>
      <c r="B771" s="41" t="s">
        <v>610</v>
      </c>
      <c r="C771" s="41" t="s">
        <v>108</v>
      </c>
      <c r="D771" s="42" t="s">
        <v>1259</v>
      </c>
      <c r="E771" s="226">
        <v>334396.28000000003</v>
      </c>
    </row>
    <row r="772" spans="1:5" x14ac:dyDescent="0.25">
      <c r="A772" s="152">
        <v>45084</v>
      </c>
      <c r="B772" s="41" t="s">
        <v>320</v>
      </c>
      <c r="C772" s="41" t="s">
        <v>324</v>
      </c>
      <c r="D772" s="42" t="s">
        <v>865</v>
      </c>
      <c r="E772" s="226">
        <v>90</v>
      </c>
    </row>
    <row r="773" spans="1:5" x14ac:dyDescent="0.25">
      <c r="A773" s="152">
        <v>45084</v>
      </c>
      <c r="B773" s="41" t="s">
        <v>320</v>
      </c>
      <c r="C773" s="41" t="s">
        <v>324</v>
      </c>
      <c r="D773" s="42" t="s">
        <v>1987</v>
      </c>
      <c r="E773" s="226">
        <v>120</v>
      </c>
    </row>
    <row r="774" spans="1:5" x14ac:dyDescent="0.25">
      <c r="A774" s="152">
        <v>45086</v>
      </c>
      <c r="B774" s="41" t="s">
        <v>320</v>
      </c>
      <c r="C774" s="41" t="s">
        <v>324</v>
      </c>
      <c r="D774" s="42" t="s">
        <v>754</v>
      </c>
      <c r="E774" s="226">
        <v>4000</v>
      </c>
    </row>
    <row r="775" spans="1:5" x14ac:dyDescent="0.25">
      <c r="A775" s="152">
        <v>45086</v>
      </c>
      <c r="B775" s="41" t="s">
        <v>951</v>
      </c>
      <c r="C775" s="41" t="s">
        <v>108</v>
      </c>
      <c r="D775" s="42" t="s">
        <v>837</v>
      </c>
      <c r="E775" s="226">
        <v>30000</v>
      </c>
    </row>
    <row r="776" spans="1:5" x14ac:dyDescent="0.25">
      <c r="A776" s="152">
        <v>45087</v>
      </c>
      <c r="B776" s="41" t="s">
        <v>320</v>
      </c>
      <c r="C776" s="41" t="s">
        <v>324</v>
      </c>
      <c r="D776" s="42" t="s">
        <v>1988</v>
      </c>
      <c r="E776" s="226">
        <v>17500</v>
      </c>
    </row>
    <row r="777" spans="1:5" x14ac:dyDescent="0.25">
      <c r="A777" s="152">
        <v>45087</v>
      </c>
      <c r="B777" s="41" t="s">
        <v>553</v>
      </c>
      <c r="C777" s="41" t="s">
        <v>108</v>
      </c>
      <c r="D777" s="42" t="s">
        <v>1989</v>
      </c>
      <c r="E777" s="226">
        <v>1247703.1000000001</v>
      </c>
    </row>
    <row r="778" spans="1:5" x14ac:dyDescent="0.25">
      <c r="A778" s="152">
        <v>45091</v>
      </c>
      <c r="B778" s="41" t="s">
        <v>320</v>
      </c>
      <c r="C778" s="41" t="s">
        <v>324</v>
      </c>
      <c r="D778" s="42" t="s">
        <v>1135</v>
      </c>
      <c r="E778" s="226">
        <v>600</v>
      </c>
    </row>
    <row r="779" spans="1:5" x14ac:dyDescent="0.25">
      <c r="A779" s="152">
        <v>45092</v>
      </c>
      <c r="B779" s="41" t="s">
        <v>1990</v>
      </c>
      <c r="C779" s="41" t="s">
        <v>324</v>
      </c>
      <c r="D779" s="42" t="s">
        <v>1991</v>
      </c>
      <c r="E779" s="226">
        <v>6000</v>
      </c>
    </row>
    <row r="780" spans="1:5" x14ac:dyDescent="0.25">
      <c r="A780" s="152">
        <v>45092</v>
      </c>
      <c r="B780" s="41" t="s">
        <v>284</v>
      </c>
      <c r="C780" s="41" t="s">
        <v>108</v>
      </c>
      <c r="D780" s="42" t="s">
        <v>1992</v>
      </c>
      <c r="E780" s="226">
        <v>78970.5</v>
      </c>
    </row>
    <row r="781" spans="1:5" x14ac:dyDescent="0.25">
      <c r="A781" s="152">
        <v>45093</v>
      </c>
      <c r="B781" s="41" t="s">
        <v>1446</v>
      </c>
      <c r="C781" s="41" t="s">
        <v>108</v>
      </c>
      <c r="D781" s="42" t="s">
        <v>1993</v>
      </c>
      <c r="E781" s="226">
        <v>538995</v>
      </c>
    </row>
    <row r="782" spans="1:5" x14ac:dyDescent="0.25">
      <c r="A782" s="152">
        <v>45093</v>
      </c>
      <c r="B782" s="41" t="s">
        <v>1994</v>
      </c>
      <c r="C782" s="41" t="s">
        <v>108</v>
      </c>
      <c r="D782" s="42" t="s">
        <v>570</v>
      </c>
      <c r="E782" s="226">
        <v>81500</v>
      </c>
    </row>
    <row r="783" spans="1:5" x14ac:dyDescent="0.25">
      <c r="A783" s="152">
        <v>45093</v>
      </c>
      <c r="B783" s="41" t="s">
        <v>1995</v>
      </c>
      <c r="C783" s="41" t="s">
        <v>108</v>
      </c>
      <c r="D783" s="42" t="s">
        <v>1996</v>
      </c>
      <c r="E783" s="226">
        <v>637200</v>
      </c>
    </row>
    <row r="784" spans="1:5" x14ac:dyDescent="0.25">
      <c r="A784" s="152">
        <v>45094</v>
      </c>
      <c r="B784" s="41" t="s">
        <v>338</v>
      </c>
      <c r="C784" s="41" t="s">
        <v>324</v>
      </c>
      <c r="D784" s="42" t="s">
        <v>1144</v>
      </c>
      <c r="E784" s="226">
        <v>900</v>
      </c>
    </row>
    <row r="785" spans="1:5" x14ac:dyDescent="0.25">
      <c r="A785" s="152">
        <v>45094</v>
      </c>
      <c r="B785" s="41" t="s">
        <v>320</v>
      </c>
      <c r="C785" s="41" t="s">
        <v>324</v>
      </c>
      <c r="D785" s="42" t="s">
        <v>1145</v>
      </c>
      <c r="E785" s="226">
        <v>1200</v>
      </c>
    </row>
    <row r="786" spans="1:5" x14ac:dyDescent="0.25">
      <c r="A786" s="152">
        <v>45094</v>
      </c>
      <c r="B786" s="41" t="s">
        <v>610</v>
      </c>
      <c r="C786" s="41" t="s">
        <v>108</v>
      </c>
      <c r="D786" s="42" t="s">
        <v>1997</v>
      </c>
      <c r="E786" s="226">
        <v>6726</v>
      </c>
    </row>
    <row r="787" spans="1:5" x14ac:dyDescent="0.25">
      <c r="A787" s="152">
        <v>45097</v>
      </c>
      <c r="B787" s="41" t="s">
        <v>320</v>
      </c>
      <c r="C787" s="41" t="s">
        <v>324</v>
      </c>
      <c r="D787" s="42" t="s">
        <v>685</v>
      </c>
      <c r="E787" s="226">
        <v>500</v>
      </c>
    </row>
    <row r="788" spans="1:5" x14ac:dyDescent="0.25">
      <c r="A788" s="152">
        <v>45097</v>
      </c>
      <c r="B788" s="41" t="s">
        <v>320</v>
      </c>
      <c r="C788" s="41" t="s">
        <v>324</v>
      </c>
      <c r="D788" s="42" t="s">
        <v>1233</v>
      </c>
      <c r="E788" s="226">
        <v>750</v>
      </c>
    </row>
    <row r="789" spans="1:5" x14ac:dyDescent="0.25">
      <c r="A789" s="152">
        <v>45097</v>
      </c>
      <c r="B789" s="41" t="s">
        <v>320</v>
      </c>
      <c r="C789" s="41" t="s">
        <v>324</v>
      </c>
      <c r="D789" s="42" t="s">
        <v>879</v>
      </c>
      <c r="E789" s="226">
        <v>90</v>
      </c>
    </row>
    <row r="790" spans="1:5" x14ac:dyDescent="0.25">
      <c r="A790" s="152">
        <v>45097</v>
      </c>
      <c r="B790" s="41" t="s">
        <v>320</v>
      </c>
      <c r="C790" s="41" t="s">
        <v>324</v>
      </c>
      <c r="D790" s="42" t="s">
        <v>1998</v>
      </c>
      <c r="E790" s="226">
        <v>45</v>
      </c>
    </row>
    <row r="791" spans="1:5" x14ac:dyDescent="0.25">
      <c r="A791" s="152">
        <v>45097</v>
      </c>
      <c r="B791" s="41" t="s">
        <v>338</v>
      </c>
      <c r="C791" s="41" t="s">
        <v>324</v>
      </c>
      <c r="D791" s="42" t="s">
        <v>1248</v>
      </c>
      <c r="E791" s="226">
        <v>750</v>
      </c>
    </row>
    <row r="792" spans="1:5" x14ac:dyDescent="0.25">
      <c r="A792" s="152">
        <v>45097</v>
      </c>
      <c r="B792" s="41" t="s">
        <v>320</v>
      </c>
      <c r="C792" s="41" t="s">
        <v>324</v>
      </c>
      <c r="D792" s="42" t="s">
        <v>1249</v>
      </c>
      <c r="E792" s="226">
        <v>500</v>
      </c>
    </row>
    <row r="793" spans="1:5" x14ac:dyDescent="0.25">
      <c r="A793" s="152">
        <v>45097</v>
      </c>
      <c r="B793" s="41" t="s">
        <v>1980</v>
      </c>
      <c r="C793" s="41" t="s">
        <v>108</v>
      </c>
      <c r="D793" s="42" t="s">
        <v>1999</v>
      </c>
      <c r="E793" s="226">
        <v>1290330</v>
      </c>
    </row>
    <row r="794" spans="1:5" x14ac:dyDescent="0.25">
      <c r="A794" s="152">
        <v>45097</v>
      </c>
      <c r="B794" s="41" t="s">
        <v>1860</v>
      </c>
      <c r="C794" s="41" t="s">
        <v>108</v>
      </c>
      <c r="D794" s="42" t="s">
        <v>114</v>
      </c>
      <c r="E794" s="226">
        <v>34555</v>
      </c>
    </row>
    <row r="795" spans="1:5" x14ac:dyDescent="0.25">
      <c r="A795" s="152">
        <v>45098</v>
      </c>
      <c r="B795" s="41" t="s">
        <v>276</v>
      </c>
      <c r="C795" s="41" t="s">
        <v>108</v>
      </c>
      <c r="D795" s="42" t="s">
        <v>2000</v>
      </c>
      <c r="E795" s="226">
        <v>20636.400000000001</v>
      </c>
    </row>
    <row r="796" spans="1:5" x14ac:dyDescent="0.25">
      <c r="A796" s="152">
        <v>45099</v>
      </c>
      <c r="B796" s="41" t="s">
        <v>320</v>
      </c>
      <c r="C796" s="41" t="s">
        <v>324</v>
      </c>
      <c r="D796" s="42" t="s">
        <v>1246</v>
      </c>
      <c r="E796" s="226">
        <v>270</v>
      </c>
    </row>
    <row r="797" spans="1:5" x14ac:dyDescent="0.25">
      <c r="A797" s="152">
        <v>45099</v>
      </c>
      <c r="B797" s="41" t="s">
        <v>2001</v>
      </c>
      <c r="C797" s="41" t="s">
        <v>108</v>
      </c>
      <c r="D797" s="42" t="s">
        <v>2002</v>
      </c>
      <c r="E797" s="226">
        <v>12500</v>
      </c>
    </row>
    <row r="798" spans="1:5" x14ac:dyDescent="0.25">
      <c r="A798" s="152">
        <v>45100</v>
      </c>
      <c r="B798" s="41" t="s">
        <v>320</v>
      </c>
      <c r="C798" s="41" t="s">
        <v>324</v>
      </c>
      <c r="D798" s="42" t="s">
        <v>2003</v>
      </c>
      <c r="E798" s="226">
        <v>15000</v>
      </c>
    </row>
    <row r="799" spans="1:5" x14ac:dyDescent="0.25">
      <c r="A799" s="152">
        <v>45103</v>
      </c>
      <c r="B799" s="41" t="s">
        <v>320</v>
      </c>
      <c r="C799" s="41" t="s">
        <v>324</v>
      </c>
      <c r="D799" s="42" t="s">
        <v>1146</v>
      </c>
      <c r="E799" s="226">
        <v>162</v>
      </c>
    </row>
    <row r="800" spans="1:5" x14ac:dyDescent="0.25">
      <c r="A800" s="152">
        <v>45103</v>
      </c>
      <c r="B800" s="41" t="s">
        <v>1969</v>
      </c>
      <c r="C800" s="41" t="s">
        <v>108</v>
      </c>
      <c r="D800" s="42" t="s">
        <v>2004</v>
      </c>
      <c r="E800" s="226">
        <v>16722</v>
      </c>
    </row>
    <row r="801" spans="1:6" x14ac:dyDescent="0.25">
      <c r="A801" s="152">
        <v>45103</v>
      </c>
      <c r="B801" s="41" t="s">
        <v>2005</v>
      </c>
      <c r="C801" s="41" t="s">
        <v>108</v>
      </c>
      <c r="D801" s="42" t="s">
        <v>2006</v>
      </c>
      <c r="E801" s="226">
        <v>2006000</v>
      </c>
    </row>
    <row r="802" spans="1:6" x14ac:dyDescent="0.25">
      <c r="A802" s="152">
        <v>45104</v>
      </c>
      <c r="B802" s="41" t="s">
        <v>951</v>
      </c>
      <c r="C802" s="41" t="s">
        <v>108</v>
      </c>
      <c r="D802" s="42" t="s">
        <v>2007</v>
      </c>
      <c r="E802" s="226">
        <v>15000</v>
      </c>
    </row>
    <row r="803" spans="1:6" x14ac:dyDescent="0.25">
      <c r="A803" s="152">
        <v>45104</v>
      </c>
      <c r="B803" s="41" t="s">
        <v>922</v>
      </c>
      <c r="C803" s="41" t="s">
        <v>108</v>
      </c>
      <c r="D803" s="42" t="s">
        <v>2008</v>
      </c>
      <c r="E803" s="226">
        <v>214772</v>
      </c>
    </row>
    <row r="804" spans="1:6" x14ac:dyDescent="0.25">
      <c r="A804" s="152">
        <v>45107</v>
      </c>
      <c r="B804" s="41" t="s">
        <v>320</v>
      </c>
      <c r="C804" s="41" t="s">
        <v>324</v>
      </c>
      <c r="D804" s="42" t="s">
        <v>2009</v>
      </c>
      <c r="E804" s="226">
        <v>90</v>
      </c>
    </row>
    <row r="805" spans="1:6" x14ac:dyDescent="0.25">
      <c r="A805" s="152">
        <v>45107</v>
      </c>
      <c r="B805" s="41" t="s">
        <v>320</v>
      </c>
      <c r="C805" s="41" t="s">
        <v>324</v>
      </c>
      <c r="D805" s="42" t="s">
        <v>2010</v>
      </c>
      <c r="E805" s="226">
        <v>210</v>
      </c>
    </row>
    <row r="806" spans="1:6" x14ac:dyDescent="0.25">
      <c r="A806" s="152">
        <v>45107</v>
      </c>
      <c r="B806" s="41" t="s">
        <v>928</v>
      </c>
      <c r="C806" s="41" t="s">
        <v>108</v>
      </c>
      <c r="D806" s="42" t="s">
        <v>1311</v>
      </c>
      <c r="E806" s="226">
        <v>35878.5</v>
      </c>
    </row>
    <row r="807" spans="1:6" x14ac:dyDescent="0.25">
      <c r="A807" s="152">
        <v>45108</v>
      </c>
      <c r="B807" s="171" t="s">
        <v>757</v>
      </c>
      <c r="C807" s="171" t="s">
        <v>108</v>
      </c>
      <c r="D807" s="42" t="s">
        <v>693</v>
      </c>
      <c r="E807" s="134">
        <v>15250</v>
      </c>
    </row>
    <row r="808" spans="1:6" x14ac:dyDescent="0.25">
      <c r="A808" s="152">
        <v>45108</v>
      </c>
      <c r="B808" s="171" t="s">
        <v>868</v>
      </c>
      <c r="C808" s="171" t="s">
        <v>108</v>
      </c>
      <c r="D808" s="42" t="s">
        <v>2093</v>
      </c>
      <c r="E808" s="134">
        <v>82944</v>
      </c>
    </row>
    <row r="809" spans="1:6" x14ac:dyDescent="0.25">
      <c r="A809" s="152">
        <v>45108</v>
      </c>
      <c r="B809" s="171" t="s">
        <v>553</v>
      </c>
      <c r="C809" s="171" t="s">
        <v>108</v>
      </c>
      <c r="D809" s="42" t="s">
        <v>2094</v>
      </c>
      <c r="E809" s="134">
        <v>18934.28</v>
      </c>
    </row>
    <row r="810" spans="1:6" x14ac:dyDescent="0.25">
      <c r="A810" s="152">
        <v>45108</v>
      </c>
      <c r="B810" s="171" t="s">
        <v>1557</v>
      </c>
      <c r="C810" s="171" t="s">
        <v>108</v>
      </c>
      <c r="D810" s="42" t="s">
        <v>2095</v>
      </c>
      <c r="E810" s="134">
        <v>87951</v>
      </c>
    </row>
    <row r="811" spans="1:6" x14ac:dyDescent="0.25">
      <c r="A811" s="152">
        <v>45111</v>
      </c>
      <c r="B811" s="171" t="s">
        <v>320</v>
      </c>
      <c r="C811" s="171" t="s">
        <v>324</v>
      </c>
      <c r="D811" s="42" t="s">
        <v>2096</v>
      </c>
      <c r="E811" s="134">
        <v>150</v>
      </c>
      <c r="F811" s="134"/>
    </row>
    <row r="812" spans="1:6" x14ac:dyDescent="0.25">
      <c r="A812" s="152">
        <v>45112</v>
      </c>
      <c r="B812" s="171" t="s">
        <v>320</v>
      </c>
      <c r="C812" s="171" t="s">
        <v>324</v>
      </c>
      <c r="D812" s="42" t="s">
        <v>2097</v>
      </c>
      <c r="E812" s="134">
        <v>1500</v>
      </c>
      <c r="F812" s="134"/>
    </row>
    <row r="813" spans="1:6" x14ac:dyDescent="0.25">
      <c r="A813" s="152">
        <v>45112</v>
      </c>
      <c r="B813" s="171" t="s">
        <v>610</v>
      </c>
      <c r="C813" s="171" t="s">
        <v>108</v>
      </c>
      <c r="D813" s="42" t="s">
        <v>2098</v>
      </c>
      <c r="E813" s="134">
        <v>22943</v>
      </c>
    </row>
    <row r="814" spans="1:6" x14ac:dyDescent="0.25">
      <c r="A814" s="152">
        <v>45113</v>
      </c>
      <c r="B814" s="171" t="s">
        <v>320</v>
      </c>
      <c r="C814" s="171" t="s">
        <v>324</v>
      </c>
      <c r="D814" s="42" t="s">
        <v>2100</v>
      </c>
      <c r="E814" s="134">
        <v>1570</v>
      </c>
      <c r="F814" s="134"/>
    </row>
    <row r="815" spans="1:6" x14ac:dyDescent="0.25">
      <c r="A815" s="152">
        <v>45113</v>
      </c>
      <c r="B815" s="171" t="s">
        <v>320</v>
      </c>
      <c r="C815" s="171" t="s">
        <v>324</v>
      </c>
      <c r="D815" s="42" t="s">
        <v>1771</v>
      </c>
      <c r="E815" s="134">
        <v>268</v>
      </c>
      <c r="F815" s="134"/>
    </row>
    <row r="816" spans="1:6" x14ac:dyDescent="0.25">
      <c r="A816" s="152">
        <v>45113</v>
      </c>
      <c r="B816" s="171" t="s">
        <v>868</v>
      </c>
      <c r="C816" s="171" t="s">
        <v>108</v>
      </c>
      <c r="D816" s="42" t="s">
        <v>2101</v>
      </c>
      <c r="E816" s="134">
        <v>69120</v>
      </c>
    </row>
    <row r="817" spans="1:6" x14ac:dyDescent="0.25">
      <c r="A817" s="152">
        <v>45114</v>
      </c>
      <c r="B817" s="171" t="s">
        <v>320</v>
      </c>
      <c r="C817" s="171" t="s">
        <v>324</v>
      </c>
      <c r="D817" s="42" t="s">
        <v>2102</v>
      </c>
      <c r="E817" s="134">
        <v>1400</v>
      </c>
      <c r="F817" s="134"/>
    </row>
    <row r="818" spans="1:6" x14ac:dyDescent="0.25">
      <c r="A818" s="152">
        <v>45118</v>
      </c>
      <c r="B818" s="171" t="s">
        <v>320</v>
      </c>
      <c r="C818" s="171" t="s">
        <v>324</v>
      </c>
      <c r="D818" s="42" t="s">
        <v>2103</v>
      </c>
      <c r="E818" s="134">
        <v>1570</v>
      </c>
      <c r="F818" s="134"/>
    </row>
    <row r="819" spans="1:6" x14ac:dyDescent="0.25">
      <c r="A819" s="152">
        <v>45118</v>
      </c>
      <c r="B819" s="171" t="s">
        <v>320</v>
      </c>
      <c r="C819" s="171" t="s">
        <v>324</v>
      </c>
      <c r="D819" s="42" t="s">
        <v>2104</v>
      </c>
      <c r="E819" s="134">
        <v>2000</v>
      </c>
      <c r="F819" s="134"/>
    </row>
    <row r="820" spans="1:6" x14ac:dyDescent="0.25">
      <c r="A820" s="152">
        <v>45119</v>
      </c>
      <c r="B820" s="171" t="s">
        <v>320</v>
      </c>
      <c r="C820" s="171" t="s">
        <v>324</v>
      </c>
      <c r="D820" s="42" t="s">
        <v>1225</v>
      </c>
      <c r="E820" s="134">
        <v>3000</v>
      </c>
      <c r="F820" s="134"/>
    </row>
    <row r="821" spans="1:6" x14ac:dyDescent="0.25">
      <c r="A821" s="152">
        <v>45120</v>
      </c>
      <c r="B821" s="171" t="s">
        <v>1903</v>
      </c>
      <c r="C821" s="171" t="s">
        <v>108</v>
      </c>
      <c r="D821" s="42" t="s">
        <v>2105</v>
      </c>
      <c r="E821" s="134">
        <v>2960</v>
      </c>
    </row>
    <row r="822" spans="1:6" x14ac:dyDescent="0.25">
      <c r="A822" s="152">
        <v>45121</v>
      </c>
      <c r="B822" s="171" t="s">
        <v>320</v>
      </c>
      <c r="C822" s="171" t="s">
        <v>324</v>
      </c>
      <c r="D822" s="42" t="s">
        <v>2106</v>
      </c>
      <c r="E822" s="134">
        <v>306</v>
      </c>
      <c r="F822" s="134"/>
    </row>
    <row r="823" spans="1:6" x14ac:dyDescent="0.25">
      <c r="A823" s="152">
        <v>45122</v>
      </c>
      <c r="B823" s="171" t="s">
        <v>320</v>
      </c>
      <c r="C823" s="171" t="s">
        <v>324</v>
      </c>
      <c r="D823" s="42" t="s">
        <v>686</v>
      </c>
      <c r="E823" s="134">
        <v>576</v>
      </c>
      <c r="F823" s="134"/>
    </row>
    <row r="824" spans="1:6" x14ac:dyDescent="0.25">
      <c r="A824" s="152">
        <v>45122</v>
      </c>
      <c r="B824" s="171" t="s">
        <v>320</v>
      </c>
      <c r="C824" s="171" t="s">
        <v>324</v>
      </c>
      <c r="D824" s="42" t="s">
        <v>559</v>
      </c>
      <c r="E824" s="134">
        <v>80</v>
      </c>
      <c r="F824" s="134"/>
    </row>
    <row r="825" spans="1:6" x14ac:dyDescent="0.25">
      <c r="A825" s="152">
        <v>45122</v>
      </c>
      <c r="B825" s="171" t="s">
        <v>320</v>
      </c>
      <c r="C825" s="171" t="s">
        <v>324</v>
      </c>
      <c r="D825" s="42" t="s">
        <v>1333</v>
      </c>
      <c r="E825" s="134">
        <v>600</v>
      </c>
      <c r="F825" s="134"/>
    </row>
    <row r="826" spans="1:6" x14ac:dyDescent="0.25">
      <c r="A826" s="152">
        <v>45122</v>
      </c>
      <c r="B826" s="171" t="s">
        <v>2107</v>
      </c>
      <c r="C826" s="171" t="s">
        <v>108</v>
      </c>
      <c r="D826" s="42" t="s">
        <v>2108</v>
      </c>
      <c r="E826" s="134">
        <v>147855</v>
      </c>
    </row>
    <row r="827" spans="1:6" x14ac:dyDescent="0.25">
      <c r="A827" s="152">
        <v>45122</v>
      </c>
      <c r="B827" s="171" t="s">
        <v>553</v>
      </c>
      <c r="C827" s="171" t="s">
        <v>108</v>
      </c>
      <c r="D827" s="42" t="s">
        <v>2109</v>
      </c>
      <c r="E827" s="134">
        <v>72123.960000000006</v>
      </c>
    </row>
    <row r="828" spans="1:6" x14ac:dyDescent="0.25">
      <c r="A828" s="152">
        <v>45123</v>
      </c>
      <c r="B828" s="171" t="s">
        <v>320</v>
      </c>
      <c r="C828" s="171" t="s">
        <v>324</v>
      </c>
      <c r="D828" s="42" t="s">
        <v>2110</v>
      </c>
      <c r="E828" s="134">
        <v>40</v>
      </c>
      <c r="F828" s="134"/>
    </row>
    <row r="829" spans="1:6" x14ac:dyDescent="0.25">
      <c r="A829" s="152">
        <v>45123</v>
      </c>
      <c r="B829" s="171" t="s">
        <v>320</v>
      </c>
      <c r="C829" s="171" t="s">
        <v>324</v>
      </c>
      <c r="D829" s="42" t="s">
        <v>1164</v>
      </c>
      <c r="E829" s="134">
        <v>70</v>
      </c>
      <c r="F829" s="134"/>
    </row>
    <row r="830" spans="1:6" x14ac:dyDescent="0.25">
      <c r="A830" s="152">
        <v>45123</v>
      </c>
      <c r="B830" s="171" t="s">
        <v>320</v>
      </c>
      <c r="C830" s="171" t="s">
        <v>324</v>
      </c>
      <c r="D830" s="42" t="s">
        <v>2111</v>
      </c>
      <c r="E830" s="134">
        <v>55</v>
      </c>
      <c r="F830" s="134"/>
    </row>
    <row r="831" spans="1:6" x14ac:dyDescent="0.25">
      <c r="A831" s="152">
        <v>45125</v>
      </c>
      <c r="B831" s="171" t="s">
        <v>320</v>
      </c>
      <c r="C831" s="171" t="s">
        <v>324</v>
      </c>
      <c r="D831" s="42" t="s">
        <v>1722</v>
      </c>
      <c r="E831" s="134">
        <v>70</v>
      </c>
      <c r="F831" s="134"/>
    </row>
    <row r="832" spans="1:6" x14ac:dyDescent="0.25">
      <c r="A832" s="152">
        <v>45125</v>
      </c>
      <c r="B832" s="171" t="s">
        <v>546</v>
      </c>
      <c r="C832" s="171" t="s">
        <v>108</v>
      </c>
      <c r="D832" s="42" t="s">
        <v>1182</v>
      </c>
      <c r="E832" s="134">
        <v>2053413.58</v>
      </c>
    </row>
    <row r="833" spans="1:6" x14ac:dyDescent="0.25">
      <c r="A833" s="152">
        <v>45125</v>
      </c>
      <c r="B833" s="171" t="s">
        <v>1994</v>
      </c>
      <c r="C833" s="171" t="s">
        <v>108</v>
      </c>
      <c r="D833" s="42" t="s">
        <v>1090</v>
      </c>
      <c r="E833" s="134">
        <v>47400</v>
      </c>
    </row>
    <row r="834" spans="1:6" x14ac:dyDescent="0.25">
      <c r="A834" s="152">
        <v>45125</v>
      </c>
      <c r="B834" s="171" t="s">
        <v>951</v>
      </c>
      <c r="C834" s="171" t="s">
        <v>108</v>
      </c>
      <c r="D834" s="42" t="s">
        <v>2112</v>
      </c>
      <c r="E834" s="134">
        <v>17200</v>
      </c>
    </row>
    <row r="835" spans="1:6" x14ac:dyDescent="0.25">
      <c r="A835" s="152">
        <v>45126</v>
      </c>
      <c r="B835" s="171" t="s">
        <v>320</v>
      </c>
      <c r="C835" s="171" t="s">
        <v>324</v>
      </c>
      <c r="D835" s="42" t="s">
        <v>2113</v>
      </c>
      <c r="E835" s="134">
        <v>80</v>
      </c>
      <c r="F835" s="134"/>
    </row>
    <row r="836" spans="1:6" x14ac:dyDescent="0.25">
      <c r="A836" s="152">
        <v>45126</v>
      </c>
      <c r="B836" s="171" t="s">
        <v>553</v>
      </c>
      <c r="C836" s="171" t="s">
        <v>108</v>
      </c>
      <c r="D836" s="42" t="s">
        <v>2114</v>
      </c>
      <c r="E836" s="134">
        <v>30892.400000000001</v>
      </c>
    </row>
    <row r="837" spans="1:6" x14ac:dyDescent="0.25">
      <c r="A837" s="152">
        <v>45126</v>
      </c>
      <c r="B837" s="171" t="s">
        <v>1969</v>
      </c>
      <c r="C837" s="171" t="s">
        <v>108</v>
      </c>
      <c r="D837" s="42" t="s">
        <v>2115</v>
      </c>
      <c r="E837" s="134">
        <v>34711</v>
      </c>
    </row>
    <row r="838" spans="1:6" x14ac:dyDescent="0.25">
      <c r="A838" s="152">
        <v>45127</v>
      </c>
      <c r="B838" s="171" t="s">
        <v>320</v>
      </c>
      <c r="C838" s="171" t="s">
        <v>324</v>
      </c>
      <c r="D838" s="42" t="s">
        <v>1261</v>
      </c>
      <c r="E838" s="134">
        <v>120</v>
      </c>
      <c r="F838" s="134"/>
    </row>
    <row r="839" spans="1:6" x14ac:dyDescent="0.25">
      <c r="A839" s="152">
        <v>45127</v>
      </c>
      <c r="B839" s="171" t="s">
        <v>320</v>
      </c>
      <c r="C839" s="171" t="s">
        <v>324</v>
      </c>
      <c r="D839" s="42" t="s">
        <v>1150</v>
      </c>
      <c r="E839" s="134">
        <v>60</v>
      </c>
      <c r="F839" s="134"/>
    </row>
    <row r="840" spans="1:6" x14ac:dyDescent="0.25">
      <c r="A840" s="152">
        <v>45127</v>
      </c>
      <c r="B840" s="171" t="s">
        <v>320</v>
      </c>
      <c r="C840" s="171" t="s">
        <v>324</v>
      </c>
      <c r="D840" s="42" t="s">
        <v>2116</v>
      </c>
      <c r="E840" s="134">
        <v>1850</v>
      </c>
      <c r="F840" s="134"/>
    </row>
    <row r="841" spans="1:6" x14ac:dyDescent="0.25">
      <c r="A841" s="152">
        <v>45127</v>
      </c>
      <c r="B841" s="171" t="s">
        <v>320</v>
      </c>
      <c r="C841" s="171" t="s">
        <v>324</v>
      </c>
      <c r="D841" s="42" t="s">
        <v>2117</v>
      </c>
      <c r="E841" s="134">
        <v>1000</v>
      </c>
      <c r="F841" s="134"/>
    </row>
    <row r="842" spans="1:6" x14ac:dyDescent="0.25">
      <c r="A842" s="152">
        <v>45128</v>
      </c>
      <c r="B842" s="171" t="s">
        <v>320</v>
      </c>
      <c r="C842" s="171" t="s">
        <v>324</v>
      </c>
      <c r="D842" s="42" t="s">
        <v>1151</v>
      </c>
      <c r="E842" s="134">
        <v>40</v>
      </c>
      <c r="F842" s="134"/>
    </row>
    <row r="843" spans="1:6" x14ac:dyDescent="0.25">
      <c r="A843" s="152">
        <v>45128</v>
      </c>
      <c r="B843" s="171" t="s">
        <v>320</v>
      </c>
      <c r="C843" s="171" t="s">
        <v>324</v>
      </c>
      <c r="D843" s="42" t="s">
        <v>1152</v>
      </c>
      <c r="E843" s="134">
        <v>75</v>
      </c>
      <c r="F843" s="134"/>
    </row>
    <row r="844" spans="1:6" x14ac:dyDescent="0.25">
      <c r="A844" s="152">
        <v>45128</v>
      </c>
      <c r="B844" s="171" t="s">
        <v>320</v>
      </c>
      <c r="C844" s="171" t="s">
        <v>324</v>
      </c>
      <c r="D844" s="42" t="s">
        <v>1320</v>
      </c>
      <c r="E844" s="134">
        <v>30</v>
      </c>
      <c r="F844" s="134"/>
    </row>
    <row r="845" spans="1:6" x14ac:dyDescent="0.25">
      <c r="A845" s="152">
        <v>45128</v>
      </c>
      <c r="B845" s="171" t="s">
        <v>320</v>
      </c>
      <c r="C845" s="171" t="s">
        <v>324</v>
      </c>
      <c r="D845" s="42" t="s">
        <v>1153</v>
      </c>
      <c r="E845" s="134">
        <v>560</v>
      </c>
      <c r="F845" s="134"/>
    </row>
    <row r="846" spans="1:6" x14ac:dyDescent="0.25">
      <c r="A846" s="152">
        <v>45128</v>
      </c>
      <c r="B846" s="171" t="s">
        <v>320</v>
      </c>
      <c r="C846" s="171" t="s">
        <v>324</v>
      </c>
      <c r="D846" s="42" t="s">
        <v>1323</v>
      </c>
      <c r="E846" s="134">
        <v>1000</v>
      </c>
      <c r="F846" s="134"/>
    </row>
    <row r="847" spans="1:6" x14ac:dyDescent="0.25">
      <c r="A847" s="152">
        <v>45128</v>
      </c>
      <c r="B847" s="171" t="s">
        <v>320</v>
      </c>
      <c r="C847" s="171" t="s">
        <v>324</v>
      </c>
      <c r="D847" s="42" t="s">
        <v>1324</v>
      </c>
      <c r="E847" s="134">
        <v>630</v>
      </c>
      <c r="F847" s="134"/>
    </row>
    <row r="848" spans="1:6" x14ac:dyDescent="0.25">
      <c r="A848" s="152">
        <v>45128</v>
      </c>
      <c r="B848" s="171" t="s">
        <v>320</v>
      </c>
      <c r="C848" s="171" t="s">
        <v>324</v>
      </c>
      <c r="D848" s="42" t="s">
        <v>1325</v>
      </c>
      <c r="E848" s="134">
        <v>90</v>
      </c>
      <c r="F848" s="134"/>
    </row>
    <row r="849" spans="1:6" x14ac:dyDescent="0.25">
      <c r="A849" s="152">
        <v>45129</v>
      </c>
      <c r="B849" s="171" t="s">
        <v>828</v>
      </c>
      <c r="C849" s="171" t="s">
        <v>108</v>
      </c>
      <c r="D849" s="42" t="s">
        <v>2119</v>
      </c>
      <c r="E849" s="134">
        <v>290</v>
      </c>
    </row>
    <row r="850" spans="1:6" x14ac:dyDescent="0.25">
      <c r="A850" s="152">
        <v>45129</v>
      </c>
      <c r="B850" s="171" t="s">
        <v>868</v>
      </c>
      <c r="C850" s="171" t="s">
        <v>108</v>
      </c>
      <c r="D850" s="42" t="s">
        <v>2120</v>
      </c>
      <c r="E850" s="134">
        <v>81408</v>
      </c>
    </row>
    <row r="851" spans="1:6" x14ac:dyDescent="0.25">
      <c r="A851" s="152">
        <v>45131</v>
      </c>
      <c r="B851" s="171" t="s">
        <v>2121</v>
      </c>
      <c r="C851" s="171" t="s">
        <v>108</v>
      </c>
      <c r="D851" s="42" t="s">
        <v>2122</v>
      </c>
      <c r="E851" s="134">
        <v>19627</v>
      </c>
    </row>
    <row r="852" spans="1:6" x14ac:dyDescent="0.25">
      <c r="A852" s="152">
        <v>45131</v>
      </c>
      <c r="B852" s="171" t="s">
        <v>1860</v>
      </c>
      <c r="C852" s="171" t="s">
        <v>108</v>
      </c>
      <c r="D852" s="42" t="s">
        <v>2123</v>
      </c>
      <c r="E852" s="134">
        <v>48650</v>
      </c>
    </row>
    <row r="853" spans="1:6" x14ac:dyDescent="0.25">
      <c r="A853" s="152">
        <v>45131</v>
      </c>
      <c r="B853" s="171" t="s">
        <v>2107</v>
      </c>
      <c r="C853" s="171" t="s">
        <v>108</v>
      </c>
      <c r="D853" s="42" t="s">
        <v>2124</v>
      </c>
      <c r="E853" s="134">
        <v>158993</v>
      </c>
    </row>
    <row r="854" spans="1:6" x14ac:dyDescent="0.25">
      <c r="A854" s="152">
        <v>45133</v>
      </c>
      <c r="B854" s="171" t="s">
        <v>320</v>
      </c>
      <c r="C854" s="171" t="s">
        <v>324</v>
      </c>
      <c r="D854" s="42" t="s">
        <v>1326</v>
      </c>
      <c r="E854" s="134">
        <v>6313</v>
      </c>
      <c r="F854" s="134"/>
    </row>
    <row r="855" spans="1:6" x14ac:dyDescent="0.25">
      <c r="A855" s="152">
        <v>45133</v>
      </c>
      <c r="B855" s="171" t="s">
        <v>320</v>
      </c>
      <c r="C855" s="171" t="s">
        <v>324</v>
      </c>
      <c r="D855" s="42" t="s">
        <v>1327</v>
      </c>
      <c r="E855" s="134">
        <v>60</v>
      </c>
      <c r="F855" s="134"/>
    </row>
    <row r="856" spans="1:6" x14ac:dyDescent="0.25">
      <c r="A856" s="152">
        <v>45133</v>
      </c>
      <c r="B856" s="171" t="s">
        <v>320</v>
      </c>
      <c r="C856" s="171" t="s">
        <v>324</v>
      </c>
      <c r="D856" s="42" t="s">
        <v>2125</v>
      </c>
      <c r="E856" s="134">
        <v>130</v>
      </c>
      <c r="F856" s="134"/>
    </row>
    <row r="857" spans="1:6" x14ac:dyDescent="0.25">
      <c r="A857" s="152">
        <v>45133</v>
      </c>
      <c r="B857" s="171" t="s">
        <v>610</v>
      </c>
      <c r="C857" s="171" t="s">
        <v>108</v>
      </c>
      <c r="D857" s="42" t="s">
        <v>2126</v>
      </c>
      <c r="E857" s="134">
        <v>35872</v>
      </c>
    </row>
    <row r="858" spans="1:6" x14ac:dyDescent="0.25">
      <c r="A858" s="152">
        <v>45134</v>
      </c>
      <c r="B858" s="171" t="s">
        <v>2127</v>
      </c>
      <c r="C858" s="171" t="s">
        <v>108</v>
      </c>
      <c r="D858" s="42" t="s">
        <v>1467</v>
      </c>
      <c r="E858" s="134">
        <v>37952</v>
      </c>
    </row>
    <row r="859" spans="1:6" x14ac:dyDescent="0.25">
      <c r="A859" s="152">
        <v>45135</v>
      </c>
      <c r="B859" s="171" t="s">
        <v>828</v>
      </c>
      <c r="C859" s="171" t="s">
        <v>108</v>
      </c>
      <c r="D859" s="42" t="s">
        <v>2128</v>
      </c>
      <c r="E859" s="134">
        <v>453</v>
      </c>
    </row>
    <row r="860" spans="1:6" x14ac:dyDescent="0.25">
      <c r="A860" s="152">
        <v>45136</v>
      </c>
      <c r="B860" s="171" t="s">
        <v>320</v>
      </c>
      <c r="C860" s="171" t="s">
        <v>324</v>
      </c>
      <c r="D860" s="42" t="s">
        <v>1328</v>
      </c>
      <c r="E860" s="134">
        <v>1970</v>
      </c>
      <c r="F860" s="134"/>
    </row>
    <row r="861" spans="1:6" x14ac:dyDescent="0.25">
      <c r="A861" s="152">
        <v>45136</v>
      </c>
      <c r="B861" s="171" t="s">
        <v>320</v>
      </c>
      <c r="C861" s="171" t="s">
        <v>324</v>
      </c>
      <c r="D861" s="42" t="s">
        <v>1139</v>
      </c>
      <c r="E861" s="134">
        <v>200</v>
      </c>
      <c r="F861" s="134"/>
    </row>
    <row r="862" spans="1:6" x14ac:dyDescent="0.25">
      <c r="A862" s="152">
        <v>45136</v>
      </c>
      <c r="B862" s="171" t="s">
        <v>320</v>
      </c>
      <c r="C862" s="171" t="s">
        <v>324</v>
      </c>
      <c r="D862" s="42" t="s">
        <v>2129</v>
      </c>
      <c r="E862" s="134">
        <v>50</v>
      </c>
      <c r="F862" s="134"/>
    </row>
    <row r="863" spans="1:6" x14ac:dyDescent="0.25">
      <c r="A863" s="152">
        <v>45138</v>
      </c>
      <c r="B863" s="171" t="s">
        <v>868</v>
      </c>
      <c r="C863" s="171" t="s">
        <v>108</v>
      </c>
      <c r="D863" s="42" t="s">
        <v>2130</v>
      </c>
      <c r="E863" s="134">
        <v>81408</v>
      </c>
    </row>
    <row r="864" spans="1:6" x14ac:dyDescent="0.25">
      <c r="A864" s="152">
        <v>45138</v>
      </c>
      <c r="B864" s="171" t="s">
        <v>1860</v>
      </c>
      <c r="C864" s="171" t="s">
        <v>108</v>
      </c>
      <c r="D864" s="42" t="s">
        <v>2131</v>
      </c>
      <c r="E864" s="134">
        <v>29640</v>
      </c>
    </row>
    <row r="865" spans="1:6" x14ac:dyDescent="0.25">
      <c r="A865" s="152">
        <v>45138</v>
      </c>
      <c r="B865" s="171" t="s">
        <v>928</v>
      </c>
      <c r="C865" s="171" t="s">
        <v>108</v>
      </c>
      <c r="D865" s="42" t="s">
        <v>2132</v>
      </c>
      <c r="E865" s="134">
        <v>120120</v>
      </c>
    </row>
    <row r="866" spans="1:6" x14ac:dyDescent="0.25">
      <c r="A866" s="152">
        <v>45139</v>
      </c>
      <c r="B866" s="171" t="s">
        <v>610</v>
      </c>
      <c r="C866" s="171" t="s">
        <v>108</v>
      </c>
      <c r="D866" s="42" t="s">
        <v>2133</v>
      </c>
      <c r="E866" s="134">
        <v>34263</v>
      </c>
    </row>
    <row r="867" spans="1:6" x14ac:dyDescent="0.25">
      <c r="A867" s="152">
        <v>45139</v>
      </c>
      <c r="B867" s="171" t="s">
        <v>757</v>
      </c>
      <c r="C867" s="171" t="s">
        <v>108</v>
      </c>
      <c r="D867" s="42" t="s">
        <v>1783</v>
      </c>
      <c r="E867" s="134">
        <v>19525</v>
      </c>
    </row>
    <row r="868" spans="1:6" x14ac:dyDescent="0.25">
      <c r="A868" s="152">
        <v>45141</v>
      </c>
      <c r="B868" s="171" t="s">
        <v>320</v>
      </c>
      <c r="C868" s="171" t="s">
        <v>324</v>
      </c>
      <c r="D868" s="42" t="s">
        <v>1438</v>
      </c>
      <c r="E868" s="134">
        <v>90</v>
      </c>
      <c r="F868" s="134"/>
    </row>
    <row r="869" spans="1:6" x14ac:dyDescent="0.25">
      <c r="A869" s="152">
        <v>45141</v>
      </c>
      <c r="B869" s="171" t="s">
        <v>320</v>
      </c>
      <c r="C869" s="171" t="s">
        <v>324</v>
      </c>
      <c r="D869" s="42" t="s">
        <v>1355</v>
      </c>
      <c r="E869" s="134">
        <v>160</v>
      </c>
      <c r="F869" s="134"/>
    </row>
    <row r="870" spans="1:6" x14ac:dyDescent="0.25">
      <c r="A870" s="152">
        <v>45141</v>
      </c>
      <c r="B870" s="171" t="s">
        <v>1908</v>
      </c>
      <c r="C870" s="171" t="s">
        <v>108</v>
      </c>
      <c r="D870" s="42" t="s">
        <v>2134</v>
      </c>
      <c r="E870" s="134">
        <v>4205520</v>
      </c>
    </row>
    <row r="871" spans="1:6" x14ac:dyDescent="0.25">
      <c r="A871" s="152">
        <v>45142</v>
      </c>
      <c r="B871" s="171" t="s">
        <v>320</v>
      </c>
      <c r="C871" s="171" t="s">
        <v>324</v>
      </c>
      <c r="D871" s="42" t="s">
        <v>1330</v>
      </c>
      <c r="E871" s="134">
        <v>370</v>
      </c>
      <c r="F871" s="134"/>
    </row>
    <row r="872" spans="1:6" x14ac:dyDescent="0.25">
      <c r="A872" s="152">
        <v>45142</v>
      </c>
      <c r="B872" s="171" t="s">
        <v>320</v>
      </c>
      <c r="C872" s="171" t="s">
        <v>324</v>
      </c>
      <c r="D872" s="42" t="s">
        <v>1331</v>
      </c>
      <c r="E872" s="134">
        <v>130</v>
      </c>
      <c r="F872" s="134"/>
    </row>
    <row r="873" spans="1:6" x14ac:dyDescent="0.25">
      <c r="A873" s="152">
        <v>45142</v>
      </c>
      <c r="B873" s="171" t="s">
        <v>320</v>
      </c>
      <c r="C873" s="171" t="s">
        <v>324</v>
      </c>
      <c r="D873" s="42" t="s">
        <v>1332</v>
      </c>
      <c r="E873" s="134">
        <v>40</v>
      </c>
      <c r="F873" s="134"/>
    </row>
    <row r="874" spans="1:6" x14ac:dyDescent="0.25">
      <c r="A874" s="152">
        <v>45142</v>
      </c>
      <c r="B874" s="171" t="s">
        <v>320</v>
      </c>
      <c r="C874" s="171" t="s">
        <v>324</v>
      </c>
      <c r="D874" s="42" t="s">
        <v>2135</v>
      </c>
      <c r="E874" s="134">
        <v>160</v>
      </c>
      <c r="F874" s="134"/>
    </row>
    <row r="875" spans="1:6" x14ac:dyDescent="0.25">
      <c r="A875" s="152">
        <v>45142</v>
      </c>
      <c r="B875" s="171" t="s">
        <v>276</v>
      </c>
      <c r="C875" s="171" t="s">
        <v>108</v>
      </c>
      <c r="D875" s="42" t="s">
        <v>166</v>
      </c>
      <c r="E875" s="134">
        <v>16294</v>
      </c>
    </row>
    <row r="876" spans="1:6" x14ac:dyDescent="0.25">
      <c r="A876" s="152">
        <v>45143</v>
      </c>
      <c r="B876" s="171" t="s">
        <v>276</v>
      </c>
      <c r="C876" s="171" t="s">
        <v>108</v>
      </c>
      <c r="D876" s="42" t="s">
        <v>1435</v>
      </c>
      <c r="E876" s="134">
        <v>9285</v>
      </c>
    </row>
    <row r="877" spans="1:6" x14ac:dyDescent="0.25">
      <c r="A877" s="152">
        <v>45146</v>
      </c>
      <c r="B877" s="171" t="s">
        <v>320</v>
      </c>
      <c r="C877" s="171" t="s">
        <v>324</v>
      </c>
      <c r="D877" s="42" t="s">
        <v>1472</v>
      </c>
      <c r="E877" s="134">
        <v>350</v>
      </c>
      <c r="F877" s="134"/>
    </row>
    <row r="878" spans="1:6" x14ac:dyDescent="0.25">
      <c r="A878" s="152">
        <v>45147</v>
      </c>
      <c r="B878" s="171" t="s">
        <v>320</v>
      </c>
      <c r="C878" s="171" t="s">
        <v>324</v>
      </c>
      <c r="D878" s="42" t="s">
        <v>1597</v>
      </c>
      <c r="E878" s="134">
        <v>2960</v>
      </c>
      <c r="F878" s="134"/>
    </row>
    <row r="879" spans="1:6" x14ac:dyDescent="0.25">
      <c r="A879" s="152">
        <v>45147</v>
      </c>
      <c r="B879" s="171" t="s">
        <v>320</v>
      </c>
      <c r="C879" s="171" t="s">
        <v>324</v>
      </c>
      <c r="D879" s="42" t="s">
        <v>2136</v>
      </c>
      <c r="E879" s="134">
        <v>440</v>
      </c>
      <c r="F879" s="134"/>
    </row>
    <row r="880" spans="1:6" x14ac:dyDescent="0.25">
      <c r="A880" s="152">
        <v>45147</v>
      </c>
      <c r="B880" s="171" t="s">
        <v>868</v>
      </c>
      <c r="C880" s="171" t="s">
        <v>108</v>
      </c>
      <c r="D880" s="42" t="s">
        <v>2137</v>
      </c>
      <c r="E880" s="134">
        <v>81408</v>
      </c>
    </row>
    <row r="881" spans="1:6" x14ac:dyDescent="0.25">
      <c r="A881" s="152">
        <v>45148</v>
      </c>
      <c r="B881" s="171" t="s">
        <v>1446</v>
      </c>
      <c r="C881" s="171" t="s">
        <v>108</v>
      </c>
      <c r="D881" s="42" t="s">
        <v>2138</v>
      </c>
      <c r="E881" s="134">
        <v>126726</v>
      </c>
    </row>
    <row r="882" spans="1:6" x14ac:dyDescent="0.25">
      <c r="A882" s="152">
        <v>45148</v>
      </c>
      <c r="B882" s="171" t="s">
        <v>1446</v>
      </c>
      <c r="C882" s="171" t="s">
        <v>108</v>
      </c>
      <c r="D882" s="42" t="s">
        <v>2139</v>
      </c>
      <c r="E882" s="134">
        <v>147631</v>
      </c>
    </row>
    <row r="883" spans="1:6" x14ac:dyDescent="0.25">
      <c r="A883" s="152">
        <v>45148</v>
      </c>
      <c r="B883" s="171" t="s">
        <v>1446</v>
      </c>
      <c r="C883" s="171" t="s">
        <v>108</v>
      </c>
      <c r="D883" s="42" t="s">
        <v>2140</v>
      </c>
      <c r="E883" s="134">
        <v>406215</v>
      </c>
    </row>
    <row r="884" spans="1:6" x14ac:dyDescent="0.25">
      <c r="A884" s="152">
        <v>45148</v>
      </c>
      <c r="B884" s="171" t="s">
        <v>1446</v>
      </c>
      <c r="C884" s="171" t="s">
        <v>108</v>
      </c>
      <c r="D884" s="42" t="s">
        <v>2141</v>
      </c>
      <c r="E884" s="134">
        <v>697734</v>
      </c>
    </row>
    <row r="885" spans="1:6" x14ac:dyDescent="0.25">
      <c r="A885" s="152">
        <v>45148</v>
      </c>
      <c r="B885" s="171" t="s">
        <v>553</v>
      </c>
      <c r="C885" s="171" t="s">
        <v>108</v>
      </c>
      <c r="D885" s="42" t="s">
        <v>2142</v>
      </c>
      <c r="E885" s="134">
        <v>674558.8</v>
      </c>
    </row>
    <row r="886" spans="1:6" x14ac:dyDescent="0.25">
      <c r="A886" s="152">
        <v>45149</v>
      </c>
      <c r="B886" s="171" t="s">
        <v>951</v>
      </c>
      <c r="C886" s="171" t="s">
        <v>108</v>
      </c>
      <c r="D886" s="42" t="s">
        <v>2143</v>
      </c>
      <c r="E886" s="134">
        <v>10000</v>
      </c>
    </row>
    <row r="887" spans="1:6" x14ac:dyDescent="0.25">
      <c r="A887" s="152">
        <v>45150</v>
      </c>
      <c r="B887" s="171" t="s">
        <v>320</v>
      </c>
      <c r="C887" s="171" t="s">
        <v>324</v>
      </c>
      <c r="D887" s="42" t="s">
        <v>2144</v>
      </c>
      <c r="E887" s="134">
        <v>350</v>
      </c>
      <c r="F887" s="134"/>
    </row>
    <row r="888" spans="1:6" x14ac:dyDescent="0.25">
      <c r="A888" s="152">
        <v>45150</v>
      </c>
      <c r="B888" s="171" t="s">
        <v>320</v>
      </c>
      <c r="C888" s="171" t="s">
        <v>324</v>
      </c>
      <c r="D888" s="42" t="s">
        <v>2145</v>
      </c>
      <c r="E888" s="134">
        <v>17298</v>
      </c>
      <c r="F888" s="134"/>
    </row>
    <row r="889" spans="1:6" x14ac:dyDescent="0.25">
      <c r="A889" s="152">
        <v>45150</v>
      </c>
      <c r="B889" s="171" t="s">
        <v>2127</v>
      </c>
      <c r="C889" s="171" t="s">
        <v>108</v>
      </c>
      <c r="D889" s="42" t="s">
        <v>2147</v>
      </c>
      <c r="E889" s="134">
        <v>3288</v>
      </c>
    </row>
    <row r="890" spans="1:6" x14ac:dyDescent="0.25">
      <c r="A890" s="152">
        <v>45150</v>
      </c>
      <c r="B890" s="171" t="s">
        <v>2127</v>
      </c>
      <c r="C890" s="171" t="s">
        <v>108</v>
      </c>
      <c r="D890" s="42" t="s">
        <v>2148</v>
      </c>
      <c r="E890" s="134">
        <v>1644</v>
      </c>
    </row>
    <row r="891" spans="1:6" x14ac:dyDescent="0.25">
      <c r="A891" s="152">
        <v>45151</v>
      </c>
      <c r="B891" s="171" t="s">
        <v>320</v>
      </c>
      <c r="C891" s="171" t="s">
        <v>324</v>
      </c>
      <c r="D891" s="42" t="s">
        <v>706</v>
      </c>
      <c r="E891" s="134">
        <v>299</v>
      </c>
      <c r="F891" s="134"/>
    </row>
    <row r="892" spans="1:6" x14ac:dyDescent="0.25">
      <c r="A892" s="152">
        <v>45151</v>
      </c>
      <c r="B892" s="171" t="s">
        <v>320</v>
      </c>
      <c r="C892" s="171" t="s">
        <v>324</v>
      </c>
      <c r="D892" s="42" t="s">
        <v>2149</v>
      </c>
      <c r="E892" s="134">
        <v>250</v>
      </c>
      <c r="F892" s="134"/>
    </row>
    <row r="893" spans="1:6" x14ac:dyDescent="0.25">
      <c r="A893" s="152">
        <v>45155</v>
      </c>
      <c r="B893" s="171" t="s">
        <v>610</v>
      </c>
      <c r="C893" s="171" t="s">
        <v>108</v>
      </c>
      <c r="D893" s="42" t="s">
        <v>2150</v>
      </c>
      <c r="E893" s="134">
        <v>43516</v>
      </c>
    </row>
    <row r="894" spans="1:6" x14ac:dyDescent="0.25">
      <c r="A894" s="152">
        <v>45155</v>
      </c>
      <c r="B894" s="171" t="s">
        <v>1860</v>
      </c>
      <c r="C894" s="171" t="s">
        <v>108</v>
      </c>
      <c r="D894" s="42" t="s">
        <v>2151</v>
      </c>
      <c r="E894" s="134">
        <v>32600</v>
      </c>
    </row>
    <row r="895" spans="1:6" x14ac:dyDescent="0.25">
      <c r="A895" s="152">
        <v>45156</v>
      </c>
      <c r="B895" s="171" t="s">
        <v>2152</v>
      </c>
      <c r="C895" s="171" t="s">
        <v>108</v>
      </c>
      <c r="D895" s="42" t="s">
        <v>1098</v>
      </c>
      <c r="E895" s="134">
        <v>8968</v>
      </c>
    </row>
    <row r="896" spans="1:6" x14ac:dyDescent="0.25">
      <c r="A896" s="152">
        <v>45157</v>
      </c>
      <c r="B896" s="171" t="s">
        <v>610</v>
      </c>
      <c r="C896" s="171" t="s">
        <v>108</v>
      </c>
      <c r="D896" s="42" t="s">
        <v>2153</v>
      </c>
      <c r="E896" s="134">
        <v>82032</v>
      </c>
    </row>
    <row r="897" spans="1:6" x14ac:dyDescent="0.25">
      <c r="A897" s="152">
        <v>45157</v>
      </c>
      <c r="B897" s="171" t="s">
        <v>1976</v>
      </c>
      <c r="C897" s="171" t="s">
        <v>108</v>
      </c>
      <c r="D897" s="42" t="s">
        <v>2154</v>
      </c>
      <c r="E897" s="134">
        <v>11432</v>
      </c>
    </row>
    <row r="898" spans="1:6" x14ac:dyDescent="0.25">
      <c r="A898" s="152">
        <v>45157</v>
      </c>
      <c r="B898" s="171" t="s">
        <v>1451</v>
      </c>
      <c r="C898" s="171" t="s">
        <v>108</v>
      </c>
      <c r="D898" s="42" t="s">
        <v>2155</v>
      </c>
      <c r="E898" s="134">
        <v>23780</v>
      </c>
    </row>
    <row r="899" spans="1:6" x14ac:dyDescent="0.25">
      <c r="A899" s="152">
        <v>45158</v>
      </c>
      <c r="B899" s="171" t="s">
        <v>320</v>
      </c>
      <c r="C899" s="171" t="s">
        <v>324</v>
      </c>
      <c r="D899" s="42" t="s">
        <v>1354</v>
      </c>
      <c r="E899" s="134">
        <v>456</v>
      </c>
      <c r="F899" s="134"/>
    </row>
    <row r="900" spans="1:6" x14ac:dyDescent="0.25">
      <c r="A900" s="152">
        <v>45158</v>
      </c>
      <c r="B900" s="171" t="s">
        <v>320</v>
      </c>
      <c r="C900" s="171" t="s">
        <v>324</v>
      </c>
      <c r="D900" s="42" t="s">
        <v>2156</v>
      </c>
      <c r="E900" s="134">
        <v>800</v>
      </c>
      <c r="F900" s="134"/>
    </row>
    <row r="901" spans="1:6" x14ac:dyDescent="0.25">
      <c r="A901" s="152">
        <v>45159</v>
      </c>
      <c r="B901" s="171" t="s">
        <v>610</v>
      </c>
      <c r="C901" s="171" t="s">
        <v>108</v>
      </c>
      <c r="D901" s="42" t="s">
        <v>2157</v>
      </c>
      <c r="E901" s="134">
        <v>116089</v>
      </c>
    </row>
    <row r="902" spans="1:6" x14ac:dyDescent="0.25">
      <c r="A902" s="152">
        <v>45160</v>
      </c>
      <c r="B902" s="171" t="s">
        <v>320</v>
      </c>
      <c r="C902" s="171" t="s">
        <v>324</v>
      </c>
      <c r="D902" s="42" t="s">
        <v>932</v>
      </c>
      <c r="E902" s="134">
        <v>300</v>
      </c>
      <c r="F902" s="134"/>
    </row>
    <row r="903" spans="1:6" x14ac:dyDescent="0.25">
      <c r="A903" s="152">
        <v>45162</v>
      </c>
      <c r="B903" s="171" t="s">
        <v>320</v>
      </c>
      <c r="C903" s="171" t="s">
        <v>324</v>
      </c>
      <c r="D903" s="42" t="s">
        <v>1353</v>
      </c>
      <c r="E903" s="134">
        <v>490</v>
      </c>
      <c r="F903" s="134"/>
    </row>
    <row r="904" spans="1:6" x14ac:dyDescent="0.25">
      <c r="A904" s="152">
        <v>45162</v>
      </c>
      <c r="B904" s="171" t="s">
        <v>868</v>
      </c>
      <c r="C904" s="171" t="s">
        <v>108</v>
      </c>
      <c r="D904" s="42" t="s">
        <v>2158</v>
      </c>
      <c r="E904" s="134">
        <v>79872</v>
      </c>
    </row>
    <row r="905" spans="1:6" x14ac:dyDescent="0.25">
      <c r="A905" s="152">
        <v>45162</v>
      </c>
      <c r="B905" s="171" t="s">
        <v>1980</v>
      </c>
      <c r="C905" s="171" t="s">
        <v>108</v>
      </c>
      <c r="D905" s="42" t="s">
        <v>2159</v>
      </c>
      <c r="E905" s="134">
        <v>1003590</v>
      </c>
    </row>
    <row r="906" spans="1:6" x14ac:dyDescent="0.25">
      <c r="A906" s="152">
        <v>45163</v>
      </c>
      <c r="B906" s="171" t="s">
        <v>320</v>
      </c>
      <c r="C906" s="171" t="s">
        <v>324</v>
      </c>
      <c r="D906" s="42" t="s">
        <v>2060</v>
      </c>
      <c r="E906" s="134">
        <v>460</v>
      </c>
      <c r="F906" s="134"/>
    </row>
    <row r="907" spans="1:6" x14ac:dyDescent="0.25">
      <c r="A907" s="152">
        <v>45163</v>
      </c>
      <c r="B907" s="171" t="s">
        <v>2107</v>
      </c>
      <c r="C907" s="171" t="s">
        <v>108</v>
      </c>
      <c r="D907" s="42" t="s">
        <v>2160</v>
      </c>
      <c r="E907" s="134">
        <v>156467</v>
      </c>
    </row>
    <row r="908" spans="1:6" x14ac:dyDescent="0.25">
      <c r="A908" s="152">
        <v>45163</v>
      </c>
      <c r="B908" s="171" t="s">
        <v>1860</v>
      </c>
      <c r="C908" s="171" t="s">
        <v>108</v>
      </c>
      <c r="D908" s="42" t="s">
        <v>2161</v>
      </c>
      <c r="E908" s="134">
        <v>28480</v>
      </c>
    </row>
    <row r="909" spans="1:6" x14ac:dyDescent="0.25">
      <c r="A909" s="152">
        <v>45163</v>
      </c>
      <c r="B909" s="171" t="s">
        <v>266</v>
      </c>
      <c r="C909" s="171" t="s">
        <v>108</v>
      </c>
      <c r="D909" s="42" t="s">
        <v>2162</v>
      </c>
      <c r="E909" s="134">
        <v>708</v>
      </c>
    </row>
    <row r="910" spans="1:6" x14ac:dyDescent="0.25">
      <c r="A910" s="152">
        <v>45164</v>
      </c>
      <c r="B910" s="171" t="s">
        <v>928</v>
      </c>
      <c r="C910" s="171" t="s">
        <v>108</v>
      </c>
      <c r="D910" s="42" t="s">
        <v>1466</v>
      </c>
      <c r="E910" s="134">
        <v>97860</v>
      </c>
    </row>
    <row r="911" spans="1:6" x14ac:dyDescent="0.25">
      <c r="A911" s="152">
        <v>45166</v>
      </c>
      <c r="B911" s="171" t="s">
        <v>951</v>
      </c>
      <c r="C911" s="171" t="s">
        <v>108</v>
      </c>
      <c r="D911" s="42" t="s">
        <v>2163</v>
      </c>
      <c r="E911" s="134">
        <v>10000</v>
      </c>
    </row>
    <row r="912" spans="1:6" x14ac:dyDescent="0.25">
      <c r="A912" s="152">
        <v>45167</v>
      </c>
      <c r="B912" s="171" t="s">
        <v>320</v>
      </c>
      <c r="C912" s="171" t="s">
        <v>324</v>
      </c>
      <c r="D912" s="42" t="s">
        <v>1356</v>
      </c>
      <c r="E912" s="134">
        <v>2390</v>
      </c>
      <c r="F912" s="134"/>
    </row>
    <row r="913" spans="1:6" x14ac:dyDescent="0.25">
      <c r="A913" s="152">
        <v>45167</v>
      </c>
      <c r="B913" s="171" t="s">
        <v>610</v>
      </c>
      <c r="C913" s="171" t="s">
        <v>108</v>
      </c>
      <c r="D913" s="42" t="s">
        <v>2164</v>
      </c>
      <c r="E913" s="134">
        <v>67566</v>
      </c>
    </row>
    <row r="914" spans="1:6" x14ac:dyDescent="0.25">
      <c r="A914" s="152">
        <v>45168</v>
      </c>
      <c r="B914" s="171" t="s">
        <v>1969</v>
      </c>
      <c r="C914" s="171" t="s">
        <v>108</v>
      </c>
      <c r="D914" s="42" t="s">
        <v>2165</v>
      </c>
      <c r="E914" s="134">
        <v>23215</v>
      </c>
    </row>
    <row r="915" spans="1:6" x14ac:dyDescent="0.25">
      <c r="A915" s="152">
        <v>45169</v>
      </c>
      <c r="B915" s="171" t="s">
        <v>2121</v>
      </c>
      <c r="C915" s="171" t="s">
        <v>1639</v>
      </c>
      <c r="D915" s="42" t="s">
        <v>1090</v>
      </c>
      <c r="E915" s="134">
        <v>-6048</v>
      </c>
      <c r="F915" s="134"/>
    </row>
    <row r="916" spans="1:6" x14ac:dyDescent="0.25">
      <c r="A916" s="152">
        <v>45169</v>
      </c>
      <c r="B916" s="171" t="s">
        <v>928</v>
      </c>
      <c r="C916" s="171" t="s">
        <v>108</v>
      </c>
      <c r="D916" s="42" t="s">
        <v>1328</v>
      </c>
      <c r="E916" s="134">
        <v>97860</v>
      </c>
    </row>
    <row r="917" spans="1:6" x14ac:dyDescent="0.25">
      <c r="A917" s="152">
        <v>45170</v>
      </c>
      <c r="B917" s="171" t="s">
        <v>610</v>
      </c>
      <c r="C917" s="171" t="s">
        <v>1639</v>
      </c>
      <c r="D917" s="42" t="s">
        <v>944</v>
      </c>
      <c r="E917" s="134">
        <v>-21990</v>
      </c>
      <c r="F917" s="134"/>
    </row>
    <row r="918" spans="1:6" x14ac:dyDescent="0.25">
      <c r="A918" s="152">
        <v>45170</v>
      </c>
      <c r="B918" s="171" t="s">
        <v>757</v>
      </c>
      <c r="C918" s="171" t="s">
        <v>108</v>
      </c>
      <c r="D918" s="42" t="s">
        <v>1793</v>
      </c>
      <c r="E918" s="134">
        <v>16640</v>
      </c>
    </row>
    <row r="919" spans="1:6" x14ac:dyDescent="0.25">
      <c r="A919" s="152">
        <v>45170</v>
      </c>
      <c r="B919" s="171" t="s">
        <v>868</v>
      </c>
      <c r="C919" s="171" t="s">
        <v>108</v>
      </c>
      <c r="D919" s="42" t="s">
        <v>2166</v>
      </c>
      <c r="E919" s="134">
        <v>86528</v>
      </c>
    </row>
    <row r="920" spans="1:6" x14ac:dyDescent="0.25">
      <c r="A920" s="152">
        <v>45170</v>
      </c>
      <c r="B920" s="171" t="s">
        <v>868</v>
      </c>
      <c r="C920" s="171" t="s">
        <v>108</v>
      </c>
      <c r="D920" s="42" t="s">
        <v>2167</v>
      </c>
      <c r="E920" s="134">
        <v>79872</v>
      </c>
    </row>
    <row r="921" spans="1:6" x14ac:dyDescent="0.25">
      <c r="A921" s="152">
        <v>45170</v>
      </c>
      <c r="B921" s="171" t="s">
        <v>1903</v>
      </c>
      <c r="C921" s="171" t="s">
        <v>108</v>
      </c>
      <c r="D921" s="42" t="s">
        <v>2168</v>
      </c>
      <c r="E921" s="134">
        <v>2800</v>
      </c>
    </row>
    <row r="922" spans="1:6" x14ac:dyDescent="0.25">
      <c r="A922" s="152">
        <v>45170</v>
      </c>
      <c r="B922" s="171" t="s">
        <v>1903</v>
      </c>
      <c r="C922" s="171" t="s">
        <v>108</v>
      </c>
      <c r="D922" s="42" t="s">
        <v>2169</v>
      </c>
      <c r="E922" s="134">
        <v>2800</v>
      </c>
    </row>
    <row r="923" spans="1:6" x14ac:dyDescent="0.25">
      <c r="A923" s="152">
        <v>45174</v>
      </c>
      <c r="B923" s="171" t="s">
        <v>320</v>
      </c>
      <c r="C923" s="171" t="s">
        <v>324</v>
      </c>
      <c r="D923" s="42" t="s">
        <v>1240</v>
      </c>
      <c r="E923" s="134">
        <v>750</v>
      </c>
      <c r="F923" s="134"/>
    </row>
    <row r="924" spans="1:6" x14ac:dyDescent="0.25">
      <c r="A924" s="152">
        <v>45175</v>
      </c>
      <c r="B924" s="171" t="s">
        <v>266</v>
      </c>
      <c r="C924" s="171" t="s">
        <v>108</v>
      </c>
      <c r="D924" s="42" t="s">
        <v>2170</v>
      </c>
      <c r="E924" s="134">
        <v>354</v>
      </c>
    </row>
    <row r="925" spans="1:6" x14ac:dyDescent="0.25">
      <c r="A925" s="152">
        <v>45177</v>
      </c>
      <c r="B925" s="171" t="s">
        <v>2107</v>
      </c>
      <c r="C925" s="171" t="s">
        <v>108</v>
      </c>
      <c r="D925" s="42" t="s">
        <v>2171</v>
      </c>
      <c r="E925" s="134">
        <v>151482.45000000001</v>
      </c>
    </row>
    <row r="926" spans="1:6" x14ac:dyDescent="0.25">
      <c r="A926" s="152">
        <v>45177</v>
      </c>
      <c r="B926" s="171" t="s">
        <v>546</v>
      </c>
      <c r="C926" s="171" t="s">
        <v>108</v>
      </c>
      <c r="D926" s="42" t="s">
        <v>1184</v>
      </c>
      <c r="E926" s="134">
        <v>1185641</v>
      </c>
    </row>
    <row r="927" spans="1:6" x14ac:dyDescent="0.25">
      <c r="A927" s="152">
        <v>45178</v>
      </c>
      <c r="B927" s="171" t="s">
        <v>553</v>
      </c>
      <c r="C927" s="171" t="s">
        <v>108</v>
      </c>
      <c r="D927" s="42" t="s">
        <v>2172</v>
      </c>
      <c r="E927" s="134">
        <v>122018.84</v>
      </c>
    </row>
    <row r="928" spans="1:6" x14ac:dyDescent="0.25">
      <c r="A928" s="152">
        <v>45180</v>
      </c>
      <c r="B928" s="171" t="s">
        <v>868</v>
      </c>
      <c r="C928" s="171" t="s">
        <v>108</v>
      </c>
      <c r="D928" s="42" t="s">
        <v>2173</v>
      </c>
      <c r="E928" s="134">
        <v>83200</v>
      </c>
    </row>
    <row r="929" spans="1:6" x14ac:dyDescent="0.25">
      <c r="A929" s="152">
        <v>45180</v>
      </c>
      <c r="B929" s="171" t="s">
        <v>1444</v>
      </c>
      <c r="C929" s="171" t="s">
        <v>108</v>
      </c>
      <c r="D929" s="42" t="s">
        <v>2174</v>
      </c>
      <c r="E929" s="134">
        <v>570100</v>
      </c>
    </row>
    <row r="930" spans="1:6" x14ac:dyDescent="0.25">
      <c r="A930" s="152">
        <v>45180</v>
      </c>
      <c r="B930" s="171" t="s">
        <v>266</v>
      </c>
      <c r="C930" s="171" t="s">
        <v>108</v>
      </c>
      <c r="D930" s="42" t="s">
        <v>2175</v>
      </c>
      <c r="E930" s="134">
        <v>354</v>
      </c>
    </row>
    <row r="931" spans="1:6" x14ac:dyDescent="0.25">
      <c r="A931" s="152">
        <v>45181</v>
      </c>
      <c r="B931" s="171" t="s">
        <v>320</v>
      </c>
      <c r="C931" s="171" t="s">
        <v>324</v>
      </c>
      <c r="D931" s="42" t="s">
        <v>2176</v>
      </c>
      <c r="E931" s="134">
        <v>9500</v>
      </c>
      <c r="F931" s="134"/>
    </row>
    <row r="932" spans="1:6" x14ac:dyDescent="0.25">
      <c r="A932" s="152">
        <v>45181</v>
      </c>
      <c r="B932" s="171" t="s">
        <v>2107</v>
      </c>
      <c r="C932" s="171" t="s">
        <v>108</v>
      </c>
      <c r="D932" s="42" t="s">
        <v>2177</v>
      </c>
      <c r="E932" s="134">
        <v>30090</v>
      </c>
    </row>
    <row r="933" spans="1:6" x14ac:dyDescent="0.25">
      <c r="A933" s="152">
        <v>45182</v>
      </c>
      <c r="B933" s="171" t="s">
        <v>610</v>
      </c>
      <c r="C933" s="171" t="s">
        <v>108</v>
      </c>
      <c r="D933" s="42" t="s">
        <v>2178</v>
      </c>
      <c r="E933" s="134">
        <v>29695</v>
      </c>
    </row>
    <row r="934" spans="1:6" x14ac:dyDescent="0.25">
      <c r="A934" s="152">
        <v>45183</v>
      </c>
      <c r="B934" s="171" t="s">
        <v>2179</v>
      </c>
      <c r="C934" s="171" t="s">
        <v>108</v>
      </c>
      <c r="D934" s="42" t="s">
        <v>2180</v>
      </c>
      <c r="E934" s="134">
        <v>87316</v>
      </c>
    </row>
    <row r="935" spans="1:6" x14ac:dyDescent="0.25">
      <c r="A935" s="152">
        <v>45183</v>
      </c>
      <c r="B935" s="171" t="s">
        <v>610</v>
      </c>
      <c r="C935" s="171" t="s">
        <v>108</v>
      </c>
      <c r="D935" s="42" t="s">
        <v>2181</v>
      </c>
      <c r="E935" s="134">
        <v>207518</v>
      </c>
    </row>
    <row r="936" spans="1:6" x14ac:dyDescent="0.25">
      <c r="A936" s="152">
        <v>45184</v>
      </c>
      <c r="B936" s="171" t="s">
        <v>320</v>
      </c>
      <c r="C936" s="171" t="s">
        <v>324</v>
      </c>
      <c r="D936" s="42" t="s">
        <v>2182</v>
      </c>
      <c r="E936" s="134">
        <v>385</v>
      </c>
      <c r="F936" s="134"/>
    </row>
    <row r="937" spans="1:6" x14ac:dyDescent="0.25">
      <c r="A937" s="152">
        <v>45184</v>
      </c>
      <c r="B937" s="171" t="s">
        <v>832</v>
      </c>
      <c r="C937" s="171" t="s">
        <v>108</v>
      </c>
      <c r="D937" s="42" t="s">
        <v>2183</v>
      </c>
      <c r="E937" s="134">
        <v>7560</v>
      </c>
    </row>
    <row r="938" spans="1:6" x14ac:dyDescent="0.25">
      <c r="A938" s="152">
        <v>45185</v>
      </c>
      <c r="B938" s="171" t="s">
        <v>553</v>
      </c>
      <c r="C938" s="171" t="s">
        <v>108</v>
      </c>
      <c r="D938" s="42" t="s">
        <v>2184</v>
      </c>
      <c r="E938" s="134">
        <v>5310</v>
      </c>
    </row>
    <row r="939" spans="1:6" x14ac:dyDescent="0.25">
      <c r="A939" s="152">
        <v>45186</v>
      </c>
      <c r="B939" s="171" t="s">
        <v>1446</v>
      </c>
      <c r="C939" s="171" t="s">
        <v>108</v>
      </c>
      <c r="D939" s="42" t="s">
        <v>2185</v>
      </c>
      <c r="E939" s="134">
        <v>84848</v>
      </c>
    </row>
    <row r="940" spans="1:6" x14ac:dyDescent="0.25">
      <c r="A940" s="152">
        <v>45186</v>
      </c>
      <c r="B940" s="171" t="s">
        <v>1446</v>
      </c>
      <c r="C940" s="171" t="s">
        <v>108</v>
      </c>
      <c r="D940" s="42" t="s">
        <v>2186</v>
      </c>
      <c r="E940" s="134">
        <v>42350</v>
      </c>
    </row>
    <row r="941" spans="1:6" x14ac:dyDescent="0.25">
      <c r="A941" s="152">
        <v>45186</v>
      </c>
      <c r="B941" s="171" t="s">
        <v>1446</v>
      </c>
      <c r="C941" s="171" t="s">
        <v>108</v>
      </c>
      <c r="D941" s="42" t="s">
        <v>2187</v>
      </c>
      <c r="E941" s="134">
        <v>148104</v>
      </c>
    </row>
    <row r="942" spans="1:6" x14ac:dyDescent="0.25">
      <c r="A942" s="152">
        <v>45186</v>
      </c>
      <c r="B942" s="171" t="s">
        <v>1446</v>
      </c>
      <c r="C942" s="171" t="s">
        <v>108</v>
      </c>
      <c r="D942" s="42" t="s">
        <v>2188</v>
      </c>
      <c r="E942" s="134">
        <v>177359</v>
      </c>
    </row>
    <row r="943" spans="1:6" x14ac:dyDescent="0.25">
      <c r="A943" s="152">
        <v>45186</v>
      </c>
      <c r="B943" s="171" t="s">
        <v>1446</v>
      </c>
      <c r="C943" s="171" t="s">
        <v>108</v>
      </c>
      <c r="D943" s="42" t="s">
        <v>2189</v>
      </c>
      <c r="E943" s="134">
        <v>77355</v>
      </c>
    </row>
    <row r="944" spans="1:6" x14ac:dyDescent="0.25">
      <c r="A944" s="152">
        <v>45186</v>
      </c>
      <c r="B944" s="171" t="s">
        <v>553</v>
      </c>
      <c r="C944" s="171" t="s">
        <v>108</v>
      </c>
      <c r="D944" s="42" t="s">
        <v>2190</v>
      </c>
      <c r="E944" s="134">
        <v>360478</v>
      </c>
    </row>
    <row r="945" spans="1:6" x14ac:dyDescent="0.25">
      <c r="A945" s="152">
        <v>45187</v>
      </c>
      <c r="B945" s="171" t="s">
        <v>320</v>
      </c>
      <c r="C945" s="171" t="s">
        <v>324</v>
      </c>
      <c r="D945" s="42" t="s">
        <v>948</v>
      </c>
      <c r="E945" s="134">
        <v>175</v>
      </c>
      <c r="F945" s="134"/>
    </row>
    <row r="946" spans="1:6" x14ac:dyDescent="0.25">
      <c r="A946" s="152">
        <v>45187</v>
      </c>
      <c r="B946" s="171" t="s">
        <v>553</v>
      </c>
      <c r="C946" s="171" t="s">
        <v>108</v>
      </c>
      <c r="D946" s="42" t="s">
        <v>2191</v>
      </c>
      <c r="E946" s="134">
        <v>4868</v>
      </c>
    </row>
    <row r="947" spans="1:6" x14ac:dyDescent="0.25">
      <c r="A947" s="152">
        <v>45189</v>
      </c>
      <c r="B947" s="171" t="s">
        <v>1860</v>
      </c>
      <c r="C947" s="171" t="s">
        <v>108</v>
      </c>
      <c r="D947" s="42" t="s">
        <v>2192</v>
      </c>
      <c r="E947" s="134">
        <v>30780</v>
      </c>
    </row>
    <row r="948" spans="1:6" x14ac:dyDescent="0.25">
      <c r="A948" s="152">
        <v>45190</v>
      </c>
      <c r="B948" s="171" t="s">
        <v>320</v>
      </c>
      <c r="C948" s="171" t="s">
        <v>324</v>
      </c>
      <c r="D948" s="42" t="s">
        <v>1477</v>
      </c>
      <c r="E948" s="134">
        <v>1220</v>
      </c>
      <c r="F948" s="134"/>
    </row>
    <row r="949" spans="1:6" x14ac:dyDescent="0.25">
      <c r="A949" s="152">
        <v>45190</v>
      </c>
      <c r="B949" s="171" t="s">
        <v>553</v>
      </c>
      <c r="C949" s="171" t="s">
        <v>108</v>
      </c>
      <c r="D949" s="42" t="s">
        <v>2193</v>
      </c>
      <c r="E949" s="134">
        <v>6018</v>
      </c>
    </row>
    <row r="950" spans="1:6" x14ac:dyDescent="0.25">
      <c r="A950" s="152">
        <v>45191</v>
      </c>
      <c r="B950" s="171" t="s">
        <v>276</v>
      </c>
      <c r="C950" s="171" t="s">
        <v>108</v>
      </c>
      <c r="D950" s="42" t="s">
        <v>2194</v>
      </c>
      <c r="E950" s="134">
        <v>9285</v>
      </c>
    </row>
    <row r="951" spans="1:6" x14ac:dyDescent="0.25">
      <c r="A951" s="152">
        <v>45194</v>
      </c>
      <c r="B951" s="171" t="s">
        <v>320</v>
      </c>
      <c r="C951" s="171" t="s">
        <v>324</v>
      </c>
      <c r="D951" s="42" t="s">
        <v>2044</v>
      </c>
      <c r="E951" s="134">
        <v>1000</v>
      </c>
      <c r="F951" s="134"/>
    </row>
    <row r="952" spans="1:6" x14ac:dyDescent="0.25">
      <c r="A952" s="152">
        <v>45194</v>
      </c>
      <c r="B952" s="171" t="s">
        <v>320</v>
      </c>
      <c r="C952" s="171" t="s">
        <v>324</v>
      </c>
      <c r="D952" s="42" t="s">
        <v>984</v>
      </c>
      <c r="E952" s="134">
        <v>800</v>
      </c>
      <c r="F952" s="134"/>
    </row>
    <row r="953" spans="1:6" x14ac:dyDescent="0.25">
      <c r="A953" s="152">
        <v>45195</v>
      </c>
      <c r="B953" s="171" t="s">
        <v>320</v>
      </c>
      <c r="C953" s="171" t="s">
        <v>324</v>
      </c>
      <c r="D953" s="42" t="s">
        <v>982</v>
      </c>
      <c r="E953" s="134">
        <v>40</v>
      </c>
      <c r="F953" s="134"/>
    </row>
    <row r="954" spans="1:6" x14ac:dyDescent="0.25">
      <c r="A954" s="152">
        <v>45195</v>
      </c>
      <c r="B954" s="171" t="s">
        <v>320</v>
      </c>
      <c r="C954" s="171" t="s">
        <v>324</v>
      </c>
      <c r="D954" s="42" t="s">
        <v>689</v>
      </c>
      <c r="E954" s="134">
        <v>100</v>
      </c>
      <c r="F954" s="134"/>
    </row>
    <row r="955" spans="1:6" x14ac:dyDescent="0.25">
      <c r="A955" s="152">
        <v>45195</v>
      </c>
      <c r="B955" s="171" t="s">
        <v>868</v>
      </c>
      <c r="C955" s="171" t="s">
        <v>108</v>
      </c>
      <c r="D955" s="42" t="s">
        <v>2195</v>
      </c>
      <c r="E955" s="134">
        <v>79872</v>
      </c>
    </row>
    <row r="956" spans="1:6" x14ac:dyDescent="0.25">
      <c r="A956" s="152">
        <v>45196</v>
      </c>
      <c r="B956" s="171" t="s">
        <v>951</v>
      </c>
      <c r="C956" s="171" t="s">
        <v>108</v>
      </c>
      <c r="D956" s="42" t="s">
        <v>2196</v>
      </c>
      <c r="E956" s="134">
        <v>10000</v>
      </c>
    </row>
    <row r="957" spans="1:6" x14ac:dyDescent="0.25">
      <c r="A957" s="152">
        <v>45199</v>
      </c>
      <c r="B957" s="171" t="s">
        <v>320</v>
      </c>
      <c r="C957" s="171" t="s">
        <v>324</v>
      </c>
      <c r="D957" s="42" t="s">
        <v>2197</v>
      </c>
      <c r="E957" s="134">
        <v>105</v>
      </c>
      <c r="F957" s="134"/>
    </row>
    <row r="958" spans="1:6" x14ac:dyDescent="0.25">
      <c r="A958" s="152">
        <v>45199</v>
      </c>
      <c r="B958" s="171" t="s">
        <v>320</v>
      </c>
      <c r="C958" s="171" t="s">
        <v>324</v>
      </c>
      <c r="D958" s="42" t="s">
        <v>929</v>
      </c>
      <c r="E958" s="134">
        <v>3000</v>
      </c>
      <c r="F958" s="134"/>
    </row>
    <row r="959" spans="1:6" x14ac:dyDescent="0.25">
      <c r="A959" s="152">
        <v>45199</v>
      </c>
      <c r="B959" s="171" t="s">
        <v>928</v>
      </c>
      <c r="C959" s="171" t="s">
        <v>108</v>
      </c>
      <c r="D959" s="42" t="s">
        <v>2198</v>
      </c>
      <c r="E959" s="134">
        <v>158277</v>
      </c>
    </row>
    <row r="960" spans="1:6" x14ac:dyDescent="0.25">
      <c r="A960" s="152">
        <v>45200</v>
      </c>
      <c r="B960" s="41" t="s">
        <v>320</v>
      </c>
      <c r="C960" s="41" t="s">
        <v>324</v>
      </c>
      <c r="D960" s="42" t="s">
        <v>1010</v>
      </c>
      <c r="E960" s="134">
        <v>3000</v>
      </c>
      <c r="F960" s="67"/>
    </row>
    <row r="961" spans="1:6" x14ac:dyDescent="0.25">
      <c r="A961" s="152">
        <v>45200</v>
      </c>
      <c r="B961" s="41" t="s">
        <v>320</v>
      </c>
      <c r="C961" s="41" t="s">
        <v>291</v>
      </c>
      <c r="D961" s="42" t="s">
        <v>1688</v>
      </c>
      <c r="E961" s="134">
        <v>9800</v>
      </c>
      <c r="F961" s="67"/>
    </row>
    <row r="962" spans="1:6" x14ac:dyDescent="0.25">
      <c r="A962" s="152">
        <v>45200</v>
      </c>
      <c r="B962" s="41" t="s">
        <v>320</v>
      </c>
      <c r="C962" s="41" t="s">
        <v>291</v>
      </c>
      <c r="D962" s="42" t="s">
        <v>1781</v>
      </c>
      <c r="E962" s="134">
        <v>22050</v>
      </c>
      <c r="F962" s="67"/>
    </row>
    <row r="963" spans="1:6" x14ac:dyDescent="0.25">
      <c r="A963" s="152">
        <v>45200</v>
      </c>
      <c r="B963" s="41" t="s">
        <v>320</v>
      </c>
      <c r="C963" s="41" t="s">
        <v>291</v>
      </c>
      <c r="D963" s="42" t="s">
        <v>1689</v>
      </c>
      <c r="E963" s="134">
        <v>4307</v>
      </c>
      <c r="F963" s="67"/>
    </row>
    <row r="964" spans="1:6" x14ac:dyDescent="0.25">
      <c r="A964" s="152">
        <v>45200</v>
      </c>
      <c r="B964" s="41" t="s">
        <v>1860</v>
      </c>
      <c r="C964" s="41" t="s">
        <v>108</v>
      </c>
      <c r="D964" s="42" t="s">
        <v>2039</v>
      </c>
      <c r="E964" s="134">
        <v>16150</v>
      </c>
    </row>
    <row r="965" spans="1:6" x14ac:dyDescent="0.25">
      <c r="A965" s="152">
        <v>45201</v>
      </c>
      <c r="B965" s="41" t="s">
        <v>868</v>
      </c>
      <c r="C965" s="41" t="s">
        <v>108</v>
      </c>
      <c r="D965" s="42" t="s">
        <v>2217</v>
      </c>
      <c r="E965" s="134">
        <v>79872</v>
      </c>
    </row>
    <row r="966" spans="1:6" x14ac:dyDescent="0.25">
      <c r="A966" s="152">
        <v>45203</v>
      </c>
      <c r="B966" s="41" t="s">
        <v>320</v>
      </c>
      <c r="C966" s="41" t="s">
        <v>324</v>
      </c>
      <c r="D966" s="42" t="s">
        <v>980</v>
      </c>
      <c r="E966" s="134">
        <v>540</v>
      </c>
      <c r="F966" s="67"/>
    </row>
    <row r="967" spans="1:6" x14ac:dyDescent="0.25">
      <c r="A967" s="152">
        <v>45203</v>
      </c>
      <c r="B967" s="41" t="s">
        <v>320</v>
      </c>
      <c r="C967" s="41" t="s">
        <v>324</v>
      </c>
      <c r="D967" s="42" t="s">
        <v>985</v>
      </c>
      <c r="E967" s="134">
        <v>500</v>
      </c>
      <c r="F967" s="67"/>
    </row>
    <row r="968" spans="1:6" x14ac:dyDescent="0.25">
      <c r="A968" s="152">
        <v>45203</v>
      </c>
      <c r="B968" s="41" t="s">
        <v>553</v>
      </c>
      <c r="C968" s="41" t="s">
        <v>108</v>
      </c>
      <c r="D968" s="42" t="s">
        <v>2218</v>
      </c>
      <c r="E968" s="134">
        <v>7906</v>
      </c>
    </row>
    <row r="969" spans="1:6" x14ac:dyDescent="0.25">
      <c r="A969" s="152">
        <v>45204</v>
      </c>
      <c r="B969" s="41" t="s">
        <v>320</v>
      </c>
      <c r="C969" s="41" t="s">
        <v>324</v>
      </c>
      <c r="D969" s="42" t="s">
        <v>2219</v>
      </c>
      <c r="E969" s="134">
        <v>1100</v>
      </c>
      <c r="F969" s="67"/>
    </row>
    <row r="970" spans="1:6" x14ac:dyDescent="0.25">
      <c r="A970" s="152">
        <v>45205</v>
      </c>
      <c r="B970" s="41" t="s">
        <v>320</v>
      </c>
      <c r="C970" s="41" t="s">
        <v>324</v>
      </c>
      <c r="D970" s="42" t="s">
        <v>979</v>
      </c>
      <c r="E970" s="134">
        <v>144</v>
      </c>
      <c r="F970" s="67"/>
    </row>
    <row r="971" spans="1:6" x14ac:dyDescent="0.25">
      <c r="A971" s="152">
        <v>45205</v>
      </c>
      <c r="B971" s="41" t="s">
        <v>2179</v>
      </c>
      <c r="C971" s="41" t="s">
        <v>108</v>
      </c>
      <c r="D971" s="42" t="s">
        <v>2220</v>
      </c>
      <c r="E971" s="134">
        <v>87002</v>
      </c>
    </row>
    <row r="972" spans="1:6" x14ac:dyDescent="0.25">
      <c r="A972" s="152">
        <v>45205</v>
      </c>
      <c r="B972" s="41" t="s">
        <v>2107</v>
      </c>
      <c r="C972" s="41" t="s">
        <v>108</v>
      </c>
      <c r="D972" s="42" t="s">
        <v>2221</v>
      </c>
      <c r="E972" s="134">
        <v>205595</v>
      </c>
    </row>
    <row r="973" spans="1:6" x14ac:dyDescent="0.25">
      <c r="A973" s="152">
        <v>45205</v>
      </c>
      <c r="B973" s="41" t="s">
        <v>868</v>
      </c>
      <c r="C973" s="41" t="s">
        <v>108</v>
      </c>
      <c r="D973" s="42" t="s">
        <v>2222</v>
      </c>
      <c r="E973" s="134">
        <v>83200</v>
      </c>
    </row>
    <row r="974" spans="1:6" x14ac:dyDescent="0.25">
      <c r="A974" s="152">
        <v>45205</v>
      </c>
      <c r="B974" s="41" t="s">
        <v>1969</v>
      </c>
      <c r="C974" s="41" t="s">
        <v>108</v>
      </c>
      <c r="D974" s="42" t="s">
        <v>2223</v>
      </c>
      <c r="E974" s="134">
        <v>18239.96</v>
      </c>
    </row>
    <row r="975" spans="1:6" x14ac:dyDescent="0.25">
      <c r="A975" s="152">
        <v>45206</v>
      </c>
      <c r="B975" s="41" t="s">
        <v>1805</v>
      </c>
      <c r="C975" s="41" t="s">
        <v>324</v>
      </c>
      <c r="D975" s="42" t="s">
        <v>1664</v>
      </c>
      <c r="E975" s="134">
        <v>44100</v>
      </c>
      <c r="F975" s="67"/>
    </row>
    <row r="976" spans="1:6" x14ac:dyDescent="0.25">
      <c r="A976" s="152">
        <v>45208</v>
      </c>
      <c r="B976" s="41" t="s">
        <v>276</v>
      </c>
      <c r="C976" s="41" t="s">
        <v>108</v>
      </c>
      <c r="D976" s="42" t="s">
        <v>2224</v>
      </c>
      <c r="E976" s="134">
        <v>37243</v>
      </c>
    </row>
    <row r="977" spans="1:6" x14ac:dyDescent="0.25">
      <c r="A977" s="152">
        <v>45209</v>
      </c>
      <c r="B977" s="41" t="s">
        <v>1969</v>
      </c>
      <c r="C977" s="41" t="s">
        <v>108</v>
      </c>
      <c r="D977" s="42" t="s">
        <v>2225</v>
      </c>
      <c r="E977" s="134">
        <v>18240</v>
      </c>
    </row>
    <row r="978" spans="1:6" x14ac:dyDescent="0.25">
      <c r="A978" s="152">
        <v>45210</v>
      </c>
      <c r="B978" s="41" t="s">
        <v>320</v>
      </c>
      <c r="C978" s="41" t="s">
        <v>324</v>
      </c>
      <c r="D978" s="42" t="s">
        <v>2226</v>
      </c>
      <c r="E978" s="134">
        <v>400</v>
      </c>
      <c r="F978" s="67"/>
    </row>
    <row r="979" spans="1:6" x14ac:dyDescent="0.25">
      <c r="A979" s="152">
        <v>45210</v>
      </c>
      <c r="B979" s="41" t="s">
        <v>320</v>
      </c>
      <c r="C979" s="41" t="s">
        <v>324</v>
      </c>
      <c r="D979" s="42" t="s">
        <v>1020</v>
      </c>
      <c r="E979" s="134">
        <v>200</v>
      </c>
      <c r="F979" s="67"/>
    </row>
    <row r="980" spans="1:6" x14ac:dyDescent="0.25">
      <c r="A980" s="152">
        <v>45210</v>
      </c>
      <c r="B980" s="41" t="s">
        <v>320</v>
      </c>
      <c r="C980" s="41" t="s">
        <v>324</v>
      </c>
      <c r="D980" s="42" t="s">
        <v>1917</v>
      </c>
      <c r="E980" s="134">
        <v>100</v>
      </c>
      <c r="F980" s="67"/>
    </row>
    <row r="981" spans="1:6" x14ac:dyDescent="0.25">
      <c r="A981" s="152">
        <v>45211</v>
      </c>
      <c r="B981" s="41" t="s">
        <v>320</v>
      </c>
      <c r="C981" s="41" t="s">
        <v>324</v>
      </c>
      <c r="D981" s="42" t="s">
        <v>963</v>
      </c>
      <c r="E981" s="134">
        <v>980</v>
      </c>
      <c r="F981" s="67"/>
    </row>
    <row r="982" spans="1:6" x14ac:dyDescent="0.25">
      <c r="A982" s="152">
        <v>45211</v>
      </c>
      <c r="B982" s="41" t="s">
        <v>868</v>
      </c>
      <c r="C982" s="41" t="s">
        <v>108</v>
      </c>
      <c r="D982" s="42" t="s">
        <v>2227</v>
      </c>
      <c r="E982" s="134">
        <v>99200</v>
      </c>
    </row>
    <row r="983" spans="1:6" x14ac:dyDescent="0.25">
      <c r="A983" s="152">
        <v>45213</v>
      </c>
      <c r="B983" s="41" t="s">
        <v>320</v>
      </c>
      <c r="C983" s="41" t="s">
        <v>324</v>
      </c>
      <c r="D983" s="42" t="s">
        <v>1918</v>
      </c>
      <c r="E983" s="134">
        <v>24</v>
      </c>
      <c r="F983" s="67"/>
    </row>
    <row r="984" spans="1:6" x14ac:dyDescent="0.25">
      <c r="A984" s="152">
        <v>45213</v>
      </c>
      <c r="B984" s="41" t="s">
        <v>320</v>
      </c>
      <c r="C984" s="41" t="s">
        <v>324</v>
      </c>
      <c r="D984" s="42" t="s">
        <v>2058</v>
      </c>
      <c r="E984" s="134">
        <v>40</v>
      </c>
      <c r="F984" s="67"/>
    </row>
    <row r="985" spans="1:6" x14ac:dyDescent="0.25">
      <c r="A985" s="152">
        <v>45213</v>
      </c>
      <c r="B985" s="41" t="s">
        <v>320</v>
      </c>
      <c r="C985" s="41" t="s">
        <v>324</v>
      </c>
      <c r="D985" s="42" t="s">
        <v>964</v>
      </c>
      <c r="E985" s="134">
        <v>99</v>
      </c>
      <c r="F985" s="67"/>
    </row>
    <row r="986" spans="1:6" x14ac:dyDescent="0.25">
      <c r="A986" s="152">
        <v>45213</v>
      </c>
      <c r="B986" s="41" t="s">
        <v>1805</v>
      </c>
      <c r="C986" s="41" t="s">
        <v>324</v>
      </c>
      <c r="D986" s="42" t="s">
        <v>695</v>
      </c>
      <c r="E986" s="134">
        <v>44100</v>
      </c>
      <c r="F986" s="67"/>
    </row>
    <row r="987" spans="1:6" x14ac:dyDescent="0.25">
      <c r="A987" s="152">
        <v>45214</v>
      </c>
      <c r="B987" s="41" t="s">
        <v>928</v>
      </c>
      <c r="C987" s="41" t="s">
        <v>108</v>
      </c>
      <c r="D987" s="42" t="s">
        <v>1339</v>
      </c>
      <c r="E987" s="134">
        <v>171423</v>
      </c>
    </row>
    <row r="988" spans="1:6" x14ac:dyDescent="0.25">
      <c r="A988" s="152">
        <v>45215</v>
      </c>
      <c r="B988" s="41" t="s">
        <v>553</v>
      </c>
      <c r="C988" s="41" t="s">
        <v>108</v>
      </c>
      <c r="D988" s="42" t="s">
        <v>2228</v>
      </c>
      <c r="E988" s="134">
        <v>920709.76</v>
      </c>
    </row>
    <row r="989" spans="1:6" x14ac:dyDescent="0.25">
      <c r="A989" s="152">
        <v>45217</v>
      </c>
      <c r="B989" s="41" t="s">
        <v>951</v>
      </c>
      <c r="C989" s="41" t="s">
        <v>108</v>
      </c>
      <c r="D989" s="42" t="s">
        <v>2229</v>
      </c>
      <c r="E989" s="134">
        <v>20000</v>
      </c>
    </row>
    <row r="990" spans="1:6" x14ac:dyDescent="0.25">
      <c r="A990" s="152">
        <v>45217</v>
      </c>
      <c r="B990" s="41" t="s">
        <v>868</v>
      </c>
      <c r="C990" s="41" t="s">
        <v>108</v>
      </c>
      <c r="D990" s="42" t="s">
        <v>2230</v>
      </c>
      <c r="E990" s="134">
        <v>95232</v>
      </c>
    </row>
    <row r="991" spans="1:6" x14ac:dyDescent="0.25">
      <c r="A991" s="152">
        <v>45218</v>
      </c>
      <c r="B991" s="41" t="s">
        <v>320</v>
      </c>
      <c r="C991" s="41" t="s">
        <v>324</v>
      </c>
      <c r="D991" s="42" t="s">
        <v>965</v>
      </c>
      <c r="E991" s="134">
        <v>7000</v>
      </c>
      <c r="F991" s="67"/>
    </row>
    <row r="992" spans="1:6" x14ac:dyDescent="0.25">
      <c r="A992" s="152">
        <v>45219</v>
      </c>
      <c r="B992" s="41" t="s">
        <v>320</v>
      </c>
      <c r="C992" s="41" t="s">
        <v>324</v>
      </c>
      <c r="D992" s="42" t="s">
        <v>931</v>
      </c>
      <c r="E992" s="134">
        <v>400</v>
      </c>
      <c r="F992" s="67"/>
    </row>
    <row r="993" spans="1:6" x14ac:dyDescent="0.25">
      <c r="A993" s="152">
        <v>45219</v>
      </c>
      <c r="B993" s="41" t="s">
        <v>320</v>
      </c>
      <c r="C993" s="41" t="s">
        <v>324</v>
      </c>
      <c r="D993" s="42" t="s">
        <v>927</v>
      </c>
      <c r="E993" s="134">
        <v>400</v>
      </c>
      <c r="F993" s="67"/>
    </row>
    <row r="994" spans="1:6" x14ac:dyDescent="0.25">
      <c r="A994" s="152">
        <v>45220</v>
      </c>
      <c r="B994" s="41" t="s">
        <v>320</v>
      </c>
      <c r="C994" s="41" t="s">
        <v>324</v>
      </c>
      <c r="D994" s="42" t="s">
        <v>2231</v>
      </c>
      <c r="E994" s="134">
        <v>500</v>
      </c>
      <c r="F994" s="67"/>
    </row>
    <row r="995" spans="1:6" x14ac:dyDescent="0.25">
      <c r="A995" s="152">
        <v>45220</v>
      </c>
      <c r="B995" s="41" t="s">
        <v>320</v>
      </c>
      <c r="C995" s="41" t="s">
        <v>324</v>
      </c>
      <c r="D995" s="42" t="s">
        <v>962</v>
      </c>
      <c r="E995" s="134">
        <v>650</v>
      </c>
      <c r="F995" s="67"/>
    </row>
    <row r="996" spans="1:6" x14ac:dyDescent="0.25">
      <c r="A996" s="152">
        <v>45220</v>
      </c>
      <c r="B996" s="41" t="s">
        <v>1805</v>
      </c>
      <c r="C996" s="41" t="s">
        <v>324</v>
      </c>
      <c r="D996" s="42" t="s">
        <v>696</v>
      </c>
      <c r="E996" s="134">
        <v>44100</v>
      </c>
      <c r="F996" s="67"/>
    </row>
    <row r="997" spans="1:6" x14ac:dyDescent="0.25">
      <c r="A997" s="152">
        <v>45222</v>
      </c>
      <c r="B997" s="41" t="s">
        <v>320</v>
      </c>
      <c r="C997" s="41" t="s">
        <v>324</v>
      </c>
      <c r="D997" s="42" t="s">
        <v>1009</v>
      </c>
      <c r="E997" s="134">
        <v>270</v>
      </c>
      <c r="F997" s="67"/>
    </row>
    <row r="998" spans="1:6" x14ac:dyDescent="0.25">
      <c r="A998" s="152">
        <v>45222</v>
      </c>
      <c r="B998" s="41" t="s">
        <v>320</v>
      </c>
      <c r="C998" s="41" t="s">
        <v>324</v>
      </c>
      <c r="D998" s="42" t="s">
        <v>961</v>
      </c>
      <c r="E998" s="134">
        <v>45</v>
      </c>
      <c r="F998" s="67"/>
    </row>
    <row r="999" spans="1:6" x14ac:dyDescent="0.25">
      <c r="A999" s="152">
        <v>45222</v>
      </c>
      <c r="B999" s="41" t="s">
        <v>320</v>
      </c>
      <c r="C999" s="41" t="s">
        <v>324</v>
      </c>
      <c r="D999" s="42" t="s">
        <v>1019</v>
      </c>
      <c r="E999" s="134">
        <v>375</v>
      </c>
      <c r="F999" s="67"/>
    </row>
    <row r="1000" spans="1:6" x14ac:dyDescent="0.25">
      <c r="A1000" s="152">
        <v>45222</v>
      </c>
      <c r="B1000" s="41" t="s">
        <v>971</v>
      </c>
      <c r="C1000" s="41" t="s">
        <v>1639</v>
      </c>
      <c r="D1000" s="42" t="s">
        <v>1160</v>
      </c>
      <c r="E1000" s="134">
        <v>-26000</v>
      </c>
      <c r="F1000" s="67"/>
    </row>
    <row r="1001" spans="1:6" x14ac:dyDescent="0.25">
      <c r="A1001" s="152">
        <v>45222</v>
      </c>
      <c r="B1001" s="41" t="s">
        <v>553</v>
      </c>
      <c r="C1001" s="41" t="s">
        <v>108</v>
      </c>
      <c r="D1001" s="42" t="s">
        <v>2232</v>
      </c>
      <c r="E1001" s="134">
        <v>7150.8</v>
      </c>
    </row>
    <row r="1002" spans="1:6" x14ac:dyDescent="0.25">
      <c r="A1002" s="152">
        <v>45222</v>
      </c>
      <c r="B1002" s="41" t="s">
        <v>2233</v>
      </c>
      <c r="C1002" s="41" t="s">
        <v>108</v>
      </c>
      <c r="D1002" s="42" t="s">
        <v>114</v>
      </c>
      <c r="E1002" s="134">
        <v>76260</v>
      </c>
    </row>
    <row r="1003" spans="1:6" x14ac:dyDescent="0.25">
      <c r="A1003" s="152">
        <v>45224</v>
      </c>
      <c r="B1003" s="41" t="s">
        <v>553</v>
      </c>
      <c r="C1003" s="41" t="s">
        <v>108</v>
      </c>
      <c r="D1003" s="42" t="s">
        <v>2234</v>
      </c>
      <c r="E1003" s="134">
        <v>146155.28</v>
      </c>
    </row>
    <row r="1004" spans="1:6" x14ac:dyDescent="0.25">
      <c r="A1004" s="152">
        <v>45226</v>
      </c>
      <c r="B1004" s="41" t="s">
        <v>951</v>
      </c>
      <c r="C1004" s="41" t="s">
        <v>108</v>
      </c>
      <c r="D1004" s="42" t="s">
        <v>2235</v>
      </c>
      <c r="E1004" s="134">
        <v>10000</v>
      </c>
    </row>
    <row r="1005" spans="1:6" x14ac:dyDescent="0.25">
      <c r="A1005" s="152">
        <v>45227</v>
      </c>
      <c r="B1005" s="41" t="s">
        <v>1805</v>
      </c>
      <c r="C1005" s="41" t="s">
        <v>324</v>
      </c>
      <c r="D1005" s="42" t="s">
        <v>1821</v>
      </c>
      <c r="E1005" s="134">
        <v>44100</v>
      </c>
      <c r="F1005" s="67"/>
    </row>
    <row r="1006" spans="1:6" x14ac:dyDescent="0.25">
      <c r="A1006" s="152">
        <v>45227</v>
      </c>
      <c r="B1006" s="41" t="s">
        <v>868</v>
      </c>
      <c r="C1006" s="41" t="s">
        <v>108</v>
      </c>
      <c r="D1006" s="42" t="s">
        <v>2236</v>
      </c>
      <c r="E1006" s="134">
        <v>192000</v>
      </c>
    </row>
    <row r="1007" spans="1:6" x14ac:dyDescent="0.25">
      <c r="A1007" s="152">
        <v>45228</v>
      </c>
      <c r="B1007" s="41" t="s">
        <v>320</v>
      </c>
      <c r="C1007" s="41" t="s">
        <v>324</v>
      </c>
      <c r="D1007" s="42" t="s">
        <v>1005</v>
      </c>
      <c r="E1007" s="134">
        <v>120</v>
      </c>
      <c r="F1007" s="67"/>
    </row>
    <row r="1008" spans="1:6" x14ac:dyDescent="0.25">
      <c r="A1008" s="152">
        <v>45228</v>
      </c>
      <c r="B1008" s="41" t="s">
        <v>320</v>
      </c>
      <c r="C1008" s="41" t="s">
        <v>324</v>
      </c>
      <c r="D1008" s="42" t="s">
        <v>1006</v>
      </c>
      <c r="E1008" s="134">
        <v>500</v>
      </c>
      <c r="F1008" s="67"/>
    </row>
    <row r="1009" spans="1:6" x14ac:dyDescent="0.25">
      <c r="A1009" s="152">
        <v>45228</v>
      </c>
      <c r="B1009" s="41" t="s">
        <v>320</v>
      </c>
      <c r="C1009" s="41" t="s">
        <v>324</v>
      </c>
      <c r="D1009" s="42" t="s">
        <v>1007</v>
      </c>
      <c r="E1009" s="134">
        <v>350</v>
      </c>
      <c r="F1009" s="67"/>
    </row>
    <row r="1010" spans="1:6" x14ac:dyDescent="0.25">
      <c r="A1010" s="152">
        <v>45229</v>
      </c>
      <c r="B1010" s="41" t="s">
        <v>610</v>
      </c>
      <c r="C1010" s="41" t="s">
        <v>108</v>
      </c>
      <c r="D1010" s="42" t="s">
        <v>2237</v>
      </c>
      <c r="E1010" s="134">
        <v>4035.6</v>
      </c>
    </row>
    <row r="1011" spans="1:6" x14ac:dyDescent="0.25">
      <c r="A1011" s="152">
        <v>45229</v>
      </c>
      <c r="B1011" s="41" t="s">
        <v>276</v>
      </c>
      <c r="C1011" s="41" t="s">
        <v>108</v>
      </c>
      <c r="D1011" s="42" t="s">
        <v>2238</v>
      </c>
      <c r="E1011" s="134">
        <v>16294</v>
      </c>
    </row>
    <row r="1012" spans="1:6" x14ac:dyDescent="0.25">
      <c r="A1012" s="152">
        <v>45229</v>
      </c>
      <c r="B1012" s="41" t="s">
        <v>284</v>
      </c>
      <c r="C1012" s="41" t="s">
        <v>108</v>
      </c>
      <c r="D1012" s="42" t="s">
        <v>2239</v>
      </c>
      <c r="E1012" s="134">
        <v>97978</v>
      </c>
    </row>
    <row r="1013" spans="1:6" x14ac:dyDescent="0.25">
      <c r="A1013" s="152">
        <v>45231</v>
      </c>
      <c r="B1013" s="41" t="s">
        <v>320</v>
      </c>
      <c r="C1013" s="41" t="s">
        <v>324</v>
      </c>
      <c r="D1013" s="42" t="s">
        <v>999</v>
      </c>
      <c r="E1013" s="134">
        <v>40</v>
      </c>
      <c r="F1013" s="67"/>
    </row>
    <row r="1014" spans="1:6" x14ac:dyDescent="0.25">
      <c r="A1014" s="152">
        <v>45231</v>
      </c>
      <c r="B1014" s="41" t="s">
        <v>320</v>
      </c>
      <c r="C1014" s="41" t="s">
        <v>324</v>
      </c>
      <c r="D1014" s="42" t="s">
        <v>1673</v>
      </c>
      <c r="E1014" s="134">
        <v>40</v>
      </c>
      <c r="F1014" s="67"/>
    </row>
    <row r="1015" spans="1:6" x14ac:dyDescent="0.25">
      <c r="A1015" s="152">
        <v>45231</v>
      </c>
      <c r="B1015" s="41" t="s">
        <v>320</v>
      </c>
      <c r="C1015" s="41" t="s">
        <v>324</v>
      </c>
      <c r="D1015" s="42" t="s">
        <v>1028</v>
      </c>
      <c r="E1015" s="134">
        <v>350</v>
      </c>
      <c r="F1015" s="67"/>
    </row>
    <row r="1016" spans="1:6" x14ac:dyDescent="0.25">
      <c r="A1016" s="152">
        <v>45231</v>
      </c>
      <c r="B1016" s="41" t="s">
        <v>320</v>
      </c>
      <c r="C1016" s="41" t="s">
        <v>324</v>
      </c>
      <c r="D1016" s="42" t="s">
        <v>692</v>
      </c>
      <c r="E1016" s="134">
        <v>600</v>
      </c>
      <c r="F1016" s="67"/>
    </row>
    <row r="1017" spans="1:6" x14ac:dyDescent="0.25">
      <c r="A1017" s="152">
        <v>45231</v>
      </c>
      <c r="B1017" s="41" t="s">
        <v>868</v>
      </c>
      <c r="C1017" s="41" t="s">
        <v>108</v>
      </c>
      <c r="D1017" s="42" t="s">
        <v>2240</v>
      </c>
      <c r="E1017" s="134">
        <v>99200</v>
      </c>
    </row>
    <row r="1018" spans="1:6" x14ac:dyDescent="0.25">
      <c r="A1018" s="152">
        <v>45231</v>
      </c>
      <c r="B1018" s="41" t="s">
        <v>868</v>
      </c>
      <c r="C1018" s="41" t="s">
        <v>108</v>
      </c>
      <c r="D1018" s="42" t="s">
        <v>2241</v>
      </c>
      <c r="E1018" s="134">
        <v>192000</v>
      </c>
    </row>
    <row r="1019" spans="1:6" x14ac:dyDescent="0.25">
      <c r="A1019" s="152">
        <v>45231</v>
      </c>
      <c r="B1019" s="41" t="s">
        <v>546</v>
      </c>
      <c r="C1019" s="41" t="s">
        <v>108</v>
      </c>
      <c r="D1019" s="42" t="s">
        <v>1095</v>
      </c>
      <c r="E1019" s="134">
        <v>1397950.24</v>
      </c>
    </row>
    <row r="1020" spans="1:6" x14ac:dyDescent="0.25">
      <c r="A1020" s="152">
        <v>45231</v>
      </c>
      <c r="B1020" s="41" t="s">
        <v>1903</v>
      </c>
      <c r="C1020" s="41" t="s">
        <v>108</v>
      </c>
      <c r="D1020" s="42" t="s">
        <v>2242</v>
      </c>
      <c r="E1020" s="134">
        <v>2800</v>
      </c>
    </row>
    <row r="1021" spans="1:6" x14ac:dyDescent="0.25">
      <c r="A1021" s="152">
        <v>45232</v>
      </c>
      <c r="B1021" s="41" t="s">
        <v>320</v>
      </c>
      <c r="C1021" s="41" t="s">
        <v>324</v>
      </c>
      <c r="D1021" s="42" t="s">
        <v>1657</v>
      </c>
      <c r="E1021" s="134">
        <v>100</v>
      </c>
      <c r="F1021" s="67"/>
    </row>
    <row r="1022" spans="1:6" x14ac:dyDescent="0.25">
      <c r="A1022" s="152">
        <v>45232</v>
      </c>
      <c r="B1022" s="41" t="s">
        <v>320</v>
      </c>
      <c r="C1022" s="41" t="s">
        <v>324</v>
      </c>
      <c r="D1022" s="42" t="s">
        <v>997</v>
      </c>
      <c r="E1022" s="134">
        <v>230</v>
      </c>
      <c r="F1022" s="67"/>
    </row>
    <row r="1023" spans="1:6" x14ac:dyDescent="0.25">
      <c r="A1023" s="152">
        <v>45232</v>
      </c>
      <c r="B1023" s="41" t="s">
        <v>343</v>
      </c>
      <c r="C1023" s="41" t="s">
        <v>324</v>
      </c>
      <c r="D1023" s="42" t="s">
        <v>2243</v>
      </c>
      <c r="E1023" s="134">
        <v>100</v>
      </c>
      <c r="F1023" s="67"/>
    </row>
    <row r="1024" spans="1:6" x14ac:dyDescent="0.25">
      <c r="A1024" s="152">
        <v>45232</v>
      </c>
      <c r="B1024" s="41" t="s">
        <v>320</v>
      </c>
      <c r="C1024" s="41" t="s">
        <v>324</v>
      </c>
      <c r="D1024" s="42" t="s">
        <v>1579</v>
      </c>
      <c r="E1024" s="134">
        <v>230</v>
      </c>
      <c r="F1024" s="67"/>
    </row>
    <row r="1025" spans="1:6" x14ac:dyDescent="0.25">
      <c r="A1025" s="152">
        <v>45233</v>
      </c>
      <c r="B1025" s="41" t="s">
        <v>320</v>
      </c>
      <c r="C1025" s="41" t="s">
        <v>324</v>
      </c>
      <c r="D1025" s="42" t="s">
        <v>2244</v>
      </c>
      <c r="E1025" s="134">
        <v>50</v>
      </c>
      <c r="F1025" s="67"/>
    </row>
    <row r="1026" spans="1:6" x14ac:dyDescent="0.25">
      <c r="A1026" s="152">
        <v>45233</v>
      </c>
      <c r="B1026" s="41" t="s">
        <v>320</v>
      </c>
      <c r="C1026" s="41" t="s">
        <v>324</v>
      </c>
      <c r="D1026" s="42" t="s">
        <v>930</v>
      </c>
      <c r="E1026" s="134">
        <v>135</v>
      </c>
      <c r="F1026" s="67"/>
    </row>
    <row r="1027" spans="1:6" x14ac:dyDescent="0.25">
      <c r="A1027" s="152">
        <v>45233</v>
      </c>
      <c r="B1027" s="41" t="s">
        <v>320</v>
      </c>
      <c r="C1027" s="41" t="s">
        <v>324</v>
      </c>
      <c r="D1027" s="42" t="s">
        <v>1000</v>
      </c>
      <c r="E1027" s="134">
        <v>45</v>
      </c>
      <c r="F1027" s="67"/>
    </row>
    <row r="1028" spans="1:6" x14ac:dyDescent="0.25">
      <c r="A1028" s="152">
        <v>45233</v>
      </c>
      <c r="B1028" s="41" t="s">
        <v>320</v>
      </c>
      <c r="C1028" s="41" t="s">
        <v>324</v>
      </c>
      <c r="D1028" s="42" t="s">
        <v>1001</v>
      </c>
      <c r="E1028" s="134">
        <v>65</v>
      </c>
      <c r="F1028" s="67"/>
    </row>
    <row r="1029" spans="1:6" x14ac:dyDescent="0.25">
      <c r="A1029" s="152">
        <v>45233</v>
      </c>
      <c r="B1029" s="41" t="s">
        <v>320</v>
      </c>
      <c r="C1029" s="41" t="s">
        <v>324</v>
      </c>
      <c r="D1029" s="42" t="s">
        <v>1575</v>
      </c>
      <c r="E1029" s="134">
        <v>120</v>
      </c>
      <c r="F1029" s="67"/>
    </row>
    <row r="1030" spans="1:6" x14ac:dyDescent="0.25">
      <c r="A1030" s="152">
        <v>45233</v>
      </c>
      <c r="B1030" s="41" t="s">
        <v>320</v>
      </c>
      <c r="C1030" s="41" t="s">
        <v>324</v>
      </c>
      <c r="D1030" s="42" t="s">
        <v>1017</v>
      </c>
      <c r="E1030" s="134">
        <v>440</v>
      </c>
      <c r="F1030" s="67"/>
    </row>
    <row r="1031" spans="1:6" x14ac:dyDescent="0.25">
      <c r="A1031" s="152">
        <v>45233</v>
      </c>
      <c r="B1031" s="41" t="s">
        <v>320</v>
      </c>
      <c r="C1031" s="41" t="s">
        <v>324</v>
      </c>
      <c r="D1031" s="42" t="s">
        <v>1018</v>
      </c>
      <c r="E1031" s="134">
        <v>360</v>
      </c>
      <c r="F1031" s="67"/>
    </row>
    <row r="1032" spans="1:6" x14ac:dyDescent="0.25">
      <c r="A1032" s="152">
        <v>45233</v>
      </c>
      <c r="B1032" s="41" t="s">
        <v>320</v>
      </c>
      <c r="C1032" s="41" t="s">
        <v>324</v>
      </c>
      <c r="D1032" s="42" t="s">
        <v>691</v>
      </c>
      <c r="E1032" s="134">
        <v>1970</v>
      </c>
      <c r="F1032" s="67"/>
    </row>
    <row r="1033" spans="1:6" x14ac:dyDescent="0.25">
      <c r="A1033" s="152">
        <v>45233</v>
      </c>
      <c r="B1033" s="41" t="s">
        <v>320</v>
      </c>
      <c r="C1033" s="41" t="s">
        <v>324</v>
      </c>
      <c r="D1033" s="42" t="s">
        <v>1685</v>
      </c>
      <c r="E1033" s="134">
        <v>50</v>
      </c>
      <c r="F1033" s="67"/>
    </row>
    <row r="1034" spans="1:6" x14ac:dyDescent="0.25">
      <c r="A1034" s="152">
        <v>45233</v>
      </c>
      <c r="B1034" s="41" t="s">
        <v>2245</v>
      </c>
      <c r="C1034" s="41" t="s">
        <v>108</v>
      </c>
      <c r="D1034" s="42" t="s">
        <v>2246</v>
      </c>
      <c r="E1034" s="134">
        <v>154197</v>
      </c>
    </row>
    <row r="1035" spans="1:6" x14ac:dyDescent="0.25">
      <c r="A1035" s="152">
        <v>45233</v>
      </c>
      <c r="B1035" s="41" t="s">
        <v>2245</v>
      </c>
      <c r="C1035" s="41" t="s">
        <v>108</v>
      </c>
      <c r="D1035" s="42" t="s">
        <v>2247</v>
      </c>
      <c r="E1035" s="134">
        <v>3540</v>
      </c>
    </row>
    <row r="1036" spans="1:6" x14ac:dyDescent="0.25">
      <c r="A1036" s="152">
        <v>45234</v>
      </c>
      <c r="B1036" s="41" t="s">
        <v>1805</v>
      </c>
      <c r="C1036" s="41" t="s">
        <v>324</v>
      </c>
      <c r="D1036" s="42" t="s">
        <v>2248</v>
      </c>
      <c r="E1036" s="134">
        <v>44100</v>
      </c>
      <c r="F1036" s="67"/>
    </row>
    <row r="1037" spans="1:6" x14ac:dyDescent="0.25">
      <c r="A1037" s="152">
        <v>45235</v>
      </c>
      <c r="B1037" s="41" t="s">
        <v>320</v>
      </c>
      <c r="C1037" s="41" t="s">
        <v>324</v>
      </c>
      <c r="D1037" s="42" t="s">
        <v>1662</v>
      </c>
      <c r="E1037" s="134">
        <v>1200</v>
      </c>
      <c r="F1037" s="67"/>
    </row>
    <row r="1038" spans="1:6" x14ac:dyDescent="0.25">
      <c r="A1038" s="152">
        <v>45238</v>
      </c>
      <c r="B1038" s="41" t="s">
        <v>2107</v>
      </c>
      <c r="C1038" s="41" t="s">
        <v>108</v>
      </c>
      <c r="D1038" s="42" t="s">
        <v>2249</v>
      </c>
      <c r="E1038" s="134">
        <v>159207</v>
      </c>
    </row>
    <row r="1039" spans="1:6" x14ac:dyDescent="0.25">
      <c r="A1039" s="152">
        <v>45239</v>
      </c>
      <c r="B1039" s="41" t="s">
        <v>320</v>
      </c>
      <c r="C1039" s="41" t="s">
        <v>324</v>
      </c>
      <c r="D1039" s="42" t="s">
        <v>1773</v>
      </c>
      <c r="E1039" s="134">
        <v>160</v>
      </c>
      <c r="F1039" s="67"/>
    </row>
    <row r="1040" spans="1:6" x14ac:dyDescent="0.25">
      <c r="A1040" s="152">
        <v>45240</v>
      </c>
      <c r="B1040" s="41" t="s">
        <v>610</v>
      </c>
      <c r="C1040" s="41" t="s">
        <v>108</v>
      </c>
      <c r="D1040" s="42" t="s">
        <v>2250</v>
      </c>
      <c r="E1040" s="134">
        <v>170421.08</v>
      </c>
    </row>
    <row r="1041" spans="1:6" x14ac:dyDescent="0.25">
      <c r="A1041" s="152">
        <v>45243</v>
      </c>
      <c r="B1041" s="41" t="s">
        <v>320</v>
      </c>
      <c r="C1041" s="41" t="s">
        <v>324</v>
      </c>
      <c r="D1041" s="42" t="s">
        <v>693</v>
      </c>
      <c r="E1041" s="134">
        <v>1200</v>
      </c>
      <c r="F1041" s="67"/>
    </row>
    <row r="1042" spans="1:6" x14ac:dyDescent="0.25">
      <c r="A1042" s="152">
        <v>45245</v>
      </c>
      <c r="B1042" s="41" t="s">
        <v>320</v>
      </c>
      <c r="C1042" s="41" t="s">
        <v>324</v>
      </c>
      <c r="D1042" s="42" t="s">
        <v>1686</v>
      </c>
      <c r="E1042" s="134">
        <v>1200</v>
      </c>
      <c r="F1042" s="67"/>
    </row>
    <row r="1043" spans="1:6" x14ac:dyDescent="0.25">
      <c r="A1043" s="152">
        <v>45245</v>
      </c>
      <c r="B1043" s="41" t="s">
        <v>320</v>
      </c>
      <c r="C1043" s="41" t="s">
        <v>324</v>
      </c>
      <c r="D1043" s="42" t="s">
        <v>1775</v>
      </c>
      <c r="E1043" s="134">
        <v>200</v>
      </c>
      <c r="F1043" s="67"/>
    </row>
    <row r="1044" spans="1:6" x14ac:dyDescent="0.25">
      <c r="A1044" s="152">
        <v>45246</v>
      </c>
      <c r="B1044" s="41" t="s">
        <v>320</v>
      </c>
      <c r="C1044" s="41" t="s">
        <v>324</v>
      </c>
      <c r="D1044" s="42" t="s">
        <v>1776</v>
      </c>
      <c r="E1044" s="134">
        <v>280</v>
      </c>
      <c r="F1044" s="67"/>
    </row>
    <row r="1045" spans="1:6" x14ac:dyDescent="0.25">
      <c r="A1045" s="152">
        <v>45248</v>
      </c>
      <c r="B1045" s="41" t="s">
        <v>1446</v>
      </c>
      <c r="C1045" s="41" t="s">
        <v>108</v>
      </c>
      <c r="D1045" s="42" t="s">
        <v>2251</v>
      </c>
      <c r="E1045" s="134">
        <v>135606</v>
      </c>
    </row>
    <row r="1046" spans="1:6" x14ac:dyDescent="0.25">
      <c r="A1046" s="152">
        <v>45249</v>
      </c>
      <c r="B1046" s="41" t="s">
        <v>553</v>
      </c>
      <c r="C1046" s="41" t="s">
        <v>108</v>
      </c>
      <c r="D1046" s="42" t="s">
        <v>2252</v>
      </c>
      <c r="E1046" s="134">
        <v>42947</v>
      </c>
    </row>
    <row r="1047" spans="1:6" x14ac:dyDescent="0.25">
      <c r="A1047" s="152">
        <v>45250</v>
      </c>
      <c r="B1047" s="41" t="s">
        <v>343</v>
      </c>
      <c r="C1047" s="41" t="s">
        <v>324</v>
      </c>
      <c r="D1047" s="42" t="s">
        <v>2253</v>
      </c>
      <c r="E1047" s="134">
        <v>3000</v>
      </c>
      <c r="F1047" s="67"/>
    </row>
    <row r="1048" spans="1:6" x14ac:dyDescent="0.25">
      <c r="A1048" s="152">
        <v>45250</v>
      </c>
      <c r="B1048" s="41" t="s">
        <v>1446</v>
      </c>
      <c r="C1048" s="41" t="s">
        <v>108</v>
      </c>
      <c r="D1048" s="42" t="s">
        <v>2254</v>
      </c>
      <c r="E1048" s="134">
        <v>30624</v>
      </c>
    </row>
    <row r="1049" spans="1:6" x14ac:dyDescent="0.25">
      <c r="A1049" s="152">
        <v>45250</v>
      </c>
      <c r="B1049" s="41" t="s">
        <v>1446</v>
      </c>
      <c r="C1049" s="41" t="s">
        <v>108</v>
      </c>
      <c r="D1049" s="42" t="s">
        <v>2255</v>
      </c>
      <c r="E1049" s="134">
        <v>99287</v>
      </c>
    </row>
    <row r="1050" spans="1:6" x14ac:dyDescent="0.25">
      <c r="A1050" s="152">
        <v>45250</v>
      </c>
      <c r="B1050" s="41" t="s">
        <v>1446</v>
      </c>
      <c r="C1050" s="41" t="s">
        <v>108</v>
      </c>
      <c r="D1050" s="42" t="s">
        <v>2256</v>
      </c>
      <c r="E1050" s="134">
        <v>71378</v>
      </c>
    </row>
    <row r="1051" spans="1:6" x14ac:dyDescent="0.25">
      <c r="A1051" s="152">
        <v>45250</v>
      </c>
      <c r="B1051" s="41" t="s">
        <v>1446</v>
      </c>
      <c r="C1051" s="41" t="s">
        <v>108</v>
      </c>
      <c r="D1051" s="42" t="s">
        <v>2257</v>
      </c>
      <c r="E1051" s="134">
        <v>20513</v>
      </c>
    </row>
    <row r="1052" spans="1:6" x14ac:dyDescent="0.25">
      <c r="A1052" s="152">
        <v>45250</v>
      </c>
      <c r="B1052" s="41" t="s">
        <v>1446</v>
      </c>
      <c r="C1052" s="41" t="s">
        <v>108</v>
      </c>
      <c r="D1052" s="42" t="s">
        <v>2258</v>
      </c>
      <c r="E1052" s="134">
        <v>76052</v>
      </c>
    </row>
    <row r="1053" spans="1:6" x14ac:dyDescent="0.25">
      <c r="A1053" s="152">
        <v>45250</v>
      </c>
      <c r="B1053" s="41" t="s">
        <v>610</v>
      </c>
      <c r="C1053" s="41" t="s">
        <v>108</v>
      </c>
      <c r="D1053" s="42" t="s">
        <v>2259</v>
      </c>
      <c r="E1053" s="134">
        <v>39449</v>
      </c>
    </row>
    <row r="1054" spans="1:6" x14ac:dyDescent="0.25">
      <c r="A1054" s="152">
        <v>45251</v>
      </c>
      <c r="B1054" s="41" t="s">
        <v>320</v>
      </c>
      <c r="C1054" s="41" t="s">
        <v>324</v>
      </c>
      <c r="D1054" s="42" t="s">
        <v>2260</v>
      </c>
      <c r="E1054" s="134">
        <v>450</v>
      </c>
      <c r="F1054" s="67"/>
    </row>
    <row r="1055" spans="1:6" x14ac:dyDescent="0.25">
      <c r="A1055" s="152">
        <v>45251</v>
      </c>
      <c r="B1055" s="41" t="s">
        <v>320</v>
      </c>
      <c r="C1055" s="41" t="s">
        <v>324</v>
      </c>
      <c r="D1055" s="42" t="s">
        <v>1681</v>
      </c>
      <c r="E1055" s="134">
        <v>418</v>
      </c>
      <c r="F1055" s="67"/>
    </row>
    <row r="1056" spans="1:6" x14ac:dyDescent="0.25">
      <c r="A1056" s="152">
        <v>45251</v>
      </c>
      <c r="B1056" s="41" t="s">
        <v>343</v>
      </c>
      <c r="C1056" s="41" t="s">
        <v>324</v>
      </c>
      <c r="D1056" s="42" t="s">
        <v>2261</v>
      </c>
      <c r="E1056" s="134">
        <v>100</v>
      </c>
      <c r="F1056" s="67"/>
    </row>
    <row r="1057" spans="1:6" x14ac:dyDescent="0.25">
      <c r="A1057" s="152">
        <v>45252</v>
      </c>
      <c r="B1057" s="41" t="s">
        <v>320</v>
      </c>
      <c r="C1057" s="41" t="s">
        <v>324</v>
      </c>
      <c r="D1057" s="42" t="s">
        <v>1687</v>
      </c>
      <c r="E1057" s="134">
        <v>175</v>
      </c>
      <c r="F1057" s="67"/>
    </row>
    <row r="1058" spans="1:6" x14ac:dyDescent="0.25">
      <c r="A1058" s="152">
        <v>45253</v>
      </c>
      <c r="B1058" s="41" t="s">
        <v>320</v>
      </c>
      <c r="C1058" s="41" t="s">
        <v>324</v>
      </c>
      <c r="D1058" s="42" t="s">
        <v>1628</v>
      </c>
      <c r="E1058" s="134">
        <v>880</v>
      </c>
      <c r="F1058" s="67"/>
    </row>
    <row r="1059" spans="1:6" x14ac:dyDescent="0.25">
      <c r="A1059" s="152">
        <v>45253</v>
      </c>
      <c r="B1059" s="41" t="s">
        <v>1446</v>
      </c>
      <c r="C1059" s="41" t="s">
        <v>108</v>
      </c>
      <c r="D1059" s="42" t="s">
        <v>2262</v>
      </c>
      <c r="E1059" s="134">
        <v>297467</v>
      </c>
    </row>
    <row r="1060" spans="1:6" x14ac:dyDescent="0.25">
      <c r="A1060" s="152">
        <v>45254</v>
      </c>
      <c r="B1060" s="41" t="s">
        <v>320</v>
      </c>
      <c r="C1060" s="41" t="s">
        <v>324</v>
      </c>
      <c r="D1060" s="42" t="s">
        <v>318</v>
      </c>
      <c r="E1060" s="134">
        <v>716</v>
      </c>
      <c r="F1060" s="67"/>
    </row>
    <row r="1061" spans="1:6" x14ac:dyDescent="0.25">
      <c r="A1061" s="152">
        <v>45254</v>
      </c>
      <c r="B1061" s="41" t="s">
        <v>320</v>
      </c>
      <c r="C1061" s="41" t="s">
        <v>324</v>
      </c>
      <c r="D1061" s="42" t="s">
        <v>1772</v>
      </c>
      <c r="E1061" s="134">
        <v>2830</v>
      </c>
      <c r="F1061" s="67"/>
    </row>
    <row r="1062" spans="1:6" x14ac:dyDescent="0.25">
      <c r="A1062" s="152">
        <v>45254</v>
      </c>
      <c r="B1062" s="41" t="s">
        <v>276</v>
      </c>
      <c r="C1062" s="41" t="s">
        <v>108</v>
      </c>
      <c r="D1062" s="42" t="s">
        <v>1127</v>
      </c>
      <c r="E1062" s="134">
        <v>16294</v>
      </c>
    </row>
    <row r="1063" spans="1:6" x14ac:dyDescent="0.25">
      <c r="A1063" s="152">
        <v>45254</v>
      </c>
      <c r="B1063" s="41" t="s">
        <v>1446</v>
      </c>
      <c r="C1063" s="41" t="s">
        <v>108</v>
      </c>
      <c r="D1063" s="42" t="s">
        <v>2263</v>
      </c>
      <c r="E1063" s="134">
        <v>625719</v>
      </c>
    </row>
    <row r="1064" spans="1:6" x14ac:dyDescent="0.25">
      <c r="A1064" s="152">
        <v>45255</v>
      </c>
      <c r="B1064" s="41" t="s">
        <v>1805</v>
      </c>
      <c r="C1064" s="41" t="s">
        <v>324</v>
      </c>
      <c r="D1064" s="42" t="s">
        <v>1824</v>
      </c>
      <c r="E1064" s="134">
        <v>12600</v>
      </c>
      <c r="F1064" s="67"/>
    </row>
    <row r="1065" spans="1:6" x14ac:dyDescent="0.25">
      <c r="A1065" s="152">
        <v>45255</v>
      </c>
      <c r="B1065" s="41" t="s">
        <v>757</v>
      </c>
      <c r="C1065" s="41" t="s">
        <v>108</v>
      </c>
      <c r="D1065" s="42" t="s">
        <v>1813</v>
      </c>
      <c r="E1065" s="134">
        <v>25730</v>
      </c>
    </row>
    <row r="1066" spans="1:6" x14ac:dyDescent="0.25">
      <c r="A1066" s="152">
        <v>45256</v>
      </c>
      <c r="B1066" s="41" t="s">
        <v>320</v>
      </c>
      <c r="C1066" s="41" t="s">
        <v>324</v>
      </c>
      <c r="D1066" s="42" t="s">
        <v>1029</v>
      </c>
      <c r="E1066" s="134">
        <v>620</v>
      </c>
      <c r="F1066" s="67"/>
    </row>
    <row r="1067" spans="1:6" x14ac:dyDescent="0.25">
      <c r="A1067" s="152">
        <v>45256</v>
      </c>
      <c r="B1067" s="41" t="s">
        <v>2264</v>
      </c>
      <c r="C1067" s="41" t="s">
        <v>108</v>
      </c>
      <c r="D1067" s="42" t="s">
        <v>2265</v>
      </c>
      <c r="E1067" s="134">
        <v>8000</v>
      </c>
    </row>
    <row r="1068" spans="1:6" x14ac:dyDescent="0.25">
      <c r="A1068" s="152">
        <v>45257</v>
      </c>
      <c r="B1068" s="41" t="s">
        <v>868</v>
      </c>
      <c r="C1068" s="41" t="s">
        <v>108</v>
      </c>
      <c r="D1068" s="42" t="s">
        <v>2266</v>
      </c>
      <c r="E1068" s="134">
        <v>89088</v>
      </c>
    </row>
    <row r="1069" spans="1:6" x14ac:dyDescent="0.25">
      <c r="A1069" s="152">
        <v>45257</v>
      </c>
      <c r="B1069" s="41" t="s">
        <v>2264</v>
      </c>
      <c r="C1069" s="41" t="s">
        <v>108</v>
      </c>
      <c r="D1069" s="42" t="s">
        <v>2267</v>
      </c>
      <c r="E1069" s="134">
        <v>8000</v>
      </c>
    </row>
    <row r="1070" spans="1:6" x14ac:dyDescent="0.25">
      <c r="A1070" s="152">
        <v>45258</v>
      </c>
      <c r="B1070" s="41" t="s">
        <v>320</v>
      </c>
      <c r="C1070" s="41" t="s">
        <v>324</v>
      </c>
      <c r="D1070" s="42" t="s">
        <v>321</v>
      </c>
      <c r="E1070" s="134">
        <v>450</v>
      </c>
      <c r="F1070" s="67"/>
    </row>
    <row r="1071" spans="1:6" x14ac:dyDescent="0.25">
      <c r="A1071" s="152">
        <v>45258</v>
      </c>
      <c r="B1071" s="41" t="s">
        <v>320</v>
      </c>
      <c r="C1071" s="41" t="s">
        <v>324</v>
      </c>
      <c r="D1071" s="42" t="s">
        <v>1774</v>
      </c>
      <c r="E1071" s="134">
        <v>720</v>
      </c>
      <c r="F1071" s="67"/>
    </row>
    <row r="1072" spans="1:6" x14ac:dyDescent="0.25">
      <c r="A1072" s="152">
        <v>45258</v>
      </c>
      <c r="B1072" s="41" t="s">
        <v>2107</v>
      </c>
      <c r="C1072" s="41" t="s">
        <v>1639</v>
      </c>
      <c r="D1072" s="42" t="s">
        <v>1161</v>
      </c>
      <c r="E1072" s="134">
        <v>-2566.5</v>
      </c>
      <c r="F1072" s="67"/>
    </row>
    <row r="1073" spans="1:6" x14ac:dyDescent="0.25">
      <c r="A1073" s="152">
        <v>45260</v>
      </c>
      <c r="B1073" s="41" t="s">
        <v>928</v>
      </c>
      <c r="C1073" s="41" t="s">
        <v>108</v>
      </c>
      <c r="D1073" s="42" t="s">
        <v>1226</v>
      </c>
      <c r="E1073" s="134">
        <v>78677</v>
      </c>
    </row>
    <row r="1074" spans="1:6" x14ac:dyDescent="0.25">
      <c r="A1074" s="152">
        <v>45260</v>
      </c>
      <c r="B1074" s="41" t="s">
        <v>2268</v>
      </c>
      <c r="C1074" s="41" t="s">
        <v>108</v>
      </c>
      <c r="D1074" s="42" t="s">
        <v>2269</v>
      </c>
      <c r="E1074" s="134">
        <v>38213</v>
      </c>
    </row>
    <row r="1075" spans="1:6" x14ac:dyDescent="0.25">
      <c r="A1075" s="152">
        <v>45261</v>
      </c>
      <c r="B1075" s="41" t="s">
        <v>2264</v>
      </c>
      <c r="C1075" s="41" t="s">
        <v>108</v>
      </c>
      <c r="D1075" s="42" t="s">
        <v>2270</v>
      </c>
      <c r="E1075" s="134">
        <v>8000</v>
      </c>
    </row>
    <row r="1076" spans="1:6" x14ac:dyDescent="0.25">
      <c r="A1076" s="152">
        <v>45261</v>
      </c>
      <c r="B1076" s="41" t="s">
        <v>1903</v>
      </c>
      <c r="C1076" s="41" t="s">
        <v>108</v>
      </c>
      <c r="D1076" s="42" t="s">
        <v>2271</v>
      </c>
      <c r="E1076" s="134">
        <v>3360</v>
      </c>
    </row>
    <row r="1077" spans="1:6" x14ac:dyDescent="0.25">
      <c r="A1077" s="152">
        <v>45261</v>
      </c>
      <c r="B1077" s="41" t="s">
        <v>1557</v>
      </c>
      <c r="C1077" s="41" t="s">
        <v>108</v>
      </c>
      <c r="D1077" s="42" t="s">
        <v>132</v>
      </c>
      <c r="E1077" s="134">
        <v>97468</v>
      </c>
    </row>
    <row r="1078" spans="1:6" x14ac:dyDescent="0.25">
      <c r="A1078" s="152">
        <v>45262</v>
      </c>
      <c r="B1078" s="41" t="s">
        <v>320</v>
      </c>
      <c r="C1078" s="41" t="s">
        <v>324</v>
      </c>
      <c r="D1078" s="42" t="s">
        <v>1810</v>
      </c>
      <c r="E1078" s="134">
        <v>500</v>
      </c>
      <c r="F1078" s="67"/>
    </row>
    <row r="1079" spans="1:6" x14ac:dyDescent="0.25">
      <c r="A1079" s="152">
        <v>45262</v>
      </c>
      <c r="B1079" s="41" t="s">
        <v>1805</v>
      </c>
      <c r="C1079" s="41" t="s">
        <v>324</v>
      </c>
      <c r="D1079" s="42" t="s">
        <v>1704</v>
      </c>
      <c r="E1079" s="134">
        <v>18900</v>
      </c>
      <c r="F1079" s="67"/>
    </row>
    <row r="1080" spans="1:6" x14ac:dyDescent="0.25">
      <c r="A1080" s="152">
        <v>45263</v>
      </c>
      <c r="B1080" s="41" t="s">
        <v>2264</v>
      </c>
      <c r="C1080" s="41" t="s">
        <v>108</v>
      </c>
      <c r="D1080" s="42" t="s">
        <v>2272</v>
      </c>
      <c r="E1080" s="134">
        <v>8000</v>
      </c>
    </row>
    <row r="1081" spans="1:6" x14ac:dyDescent="0.25">
      <c r="A1081" s="152">
        <v>45264</v>
      </c>
      <c r="B1081" s="41" t="s">
        <v>276</v>
      </c>
      <c r="C1081" s="41" t="s">
        <v>108</v>
      </c>
      <c r="D1081" s="42" t="s">
        <v>937</v>
      </c>
      <c r="E1081" s="134">
        <v>22312</v>
      </c>
    </row>
    <row r="1082" spans="1:6" x14ac:dyDescent="0.25">
      <c r="A1082" s="152">
        <v>45266</v>
      </c>
      <c r="B1082" s="41" t="s">
        <v>971</v>
      </c>
      <c r="C1082" s="41" t="s">
        <v>108</v>
      </c>
      <c r="D1082" s="42" t="s">
        <v>2273</v>
      </c>
      <c r="E1082" s="134">
        <v>5032</v>
      </c>
    </row>
    <row r="1083" spans="1:6" x14ac:dyDescent="0.25">
      <c r="A1083" s="152">
        <v>45266</v>
      </c>
      <c r="B1083" s="41" t="s">
        <v>2274</v>
      </c>
      <c r="C1083" s="41" t="s">
        <v>108</v>
      </c>
      <c r="D1083" s="42" t="s">
        <v>2275</v>
      </c>
      <c r="E1083" s="134">
        <v>88200</v>
      </c>
    </row>
    <row r="1084" spans="1:6" x14ac:dyDescent="0.25">
      <c r="A1084" s="152">
        <v>45266</v>
      </c>
      <c r="B1084" s="41" t="s">
        <v>2107</v>
      </c>
      <c r="C1084" s="41" t="s">
        <v>108</v>
      </c>
      <c r="D1084" s="42" t="s">
        <v>2276</v>
      </c>
      <c r="E1084" s="134">
        <v>181060</v>
      </c>
    </row>
    <row r="1085" spans="1:6" x14ac:dyDescent="0.25">
      <c r="A1085" s="152">
        <v>45266</v>
      </c>
      <c r="B1085" s="41" t="s">
        <v>1557</v>
      </c>
      <c r="C1085" s="41" t="s">
        <v>108</v>
      </c>
      <c r="D1085" s="42" t="s">
        <v>2277</v>
      </c>
      <c r="E1085" s="134">
        <v>92217</v>
      </c>
    </row>
    <row r="1086" spans="1:6" x14ac:dyDescent="0.25">
      <c r="A1086" s="152">
        <v>45267</v>
      </c>
      <c r="B1086" s="41" t="s">
        <v>320</v>
      </c>
      <c r="C1086" s="41" t="s">
        <v>324</v>
      </c>
      <c r="D1086" s="42" t="s">
        <v>2278</v>
      </c>
      <c r="E1086" s="134">
        <v>350</v>
      </c>
      <c r="F1086" s="67"/>
    </row>
    <row r="1087" spans="1:6" x14ac:dyDescent="0.25">
      <c r="A1087" s="152">
        <v>45268</v>
      </c>
      <c r="B1087" s="41" t="s">
        <v>320</v>
      </c>
      <c r="C1087" s="41" t="s">
        <v>324</v>
      </c>
      <c r="D1087" s="42" t="s">
        <v>1697</v>
      </c>
      <c r="E1087" s="134">
        <v>253</v>
      </c>
      <c r="F1087" s="67"/>
    </row>
    <row r="1088" spans="1:6" x14ac:dyDescent="0.25">
      <c r="A1088" s="152">
        <v>45268</v>
      </c>
      <c r="B1088" s="41" t="s">
        <v>1557</v>
      </c>
      <c r="C1088" s="41" t="s">
        <v>108</v>
      </c>
      <c r="D1088" s="42" t="s">
        <v>2279</v>
      </c>
      <c r="E1088" s="134">
        <v>91332</v>
      </c>
    </row>
    <row r="1089" spans="1:6" x14ac:dyDescent="0.25">
      <c r="A1089" s="152">
        <v>45269</v>
      </c>
      <c r="B1089" s="41" t="s">
        <v>320</v>
      </c>
      <c r="C1089" s="41" t="s">
        <v>324</v>
      </c>
      <c r="D1089" s="42" t="s">
        <v>1797</v>
      </c>
      <c r="E1089" s="134">
        <v>440</v>
      </c>
      <c r="F1089" s="67"/>
    </row>
    <row r="1090" spans="1:6" x14ac:dyDescent="0.25">
      <c r="A1090" s="152">
        <v>45269</v>
      </c>
      <c r="B1090" s="41" t="s">
        <v>343</v>
      </c>
      <c r="C1090" s="41" t="s">
        <v>324</v>
      </c>
      <c r="D1090" s="42" t="s">
        <v>2280</v>
      </c>
      <c r="E1090" s="134">
        <v>3000</v>
      </c>
      <c r="F1090" s="67"/>
    </row>
    <row r="1091" spans="1:6" x14ac:dyDescent="0.25">
      <c r="A1091" s="152">
        <v>45270</v>
      </c>
      <c r="B1091" s="41" t="s">
        <v>2281</v>
      </c>
      <c r="C1091" s="41" t="s">
        <v>108</v>
      </c>
      <c r="D1091" s="42" t="s">
        <v>2282</v>
      </c>
      <c r="E1091" s="134">
        <v>181234</v>
      </c>
    </row>
    <row r="1092" spans="1:6" x14ac:dyDescent="0.25">
      <c r="A1092" s="152">
        <v>45271</v>
      </c>
      <c r="B1092" s="41" t="s">
        <v>337</v>
      </c>
      <c r="C1092" s="41" t="s">
        <v>291</v>
      </c>
      <c r="D1092" s="42" t="s">
        <v>2283</v>
      </c>
      <c r="E1092" s="134">
        <v>150000</v>
      </c>
      <c r="F1092" s="67"/>
    </row>
    <row r="1093" spans="1:6" x14ac:dyDescent="0.25">
      <c r="A1093" s="152">
        <v>45272</v>
      </c>
      <c r="B1093" s="41" t="s">
        <v>320</v>
      </c>
      <c r="C1093" s="41" t="s">
        <v>324</v>
      </c>
      <c r="D1093" s="42" t="s">
        <v>1700</v>
      </c>
      <c r="E1093" s="134">
        <v>98</v>
      </c>
      <c r="F1093" s="67"/>
    </row>
    <row r="1094" spans="1:6" x14ac:dyDescent="0.25">
      <c r="A1094" s="152">
        <v>45272</v>
      </c>
      <c r="B1094" s="41" t="s">
        <v>610</v>
      </c>
      <c r="C1094" s="41" t="s">
        <v>108</v>
      </c>
      <c r="D1094" s="42" t="s">
        <v>2284</v>
      </c>
      <c r="E1094" s="134">
        <v>83268</v>
      </c>
    </row>
    <row r="1095" spans="1:6" x14ac:dyDescent="0.25">
      <c r="A1095" s="152">
        <v>45273</v>
      </c>
      <c r="B1095" s="41" t="s">
        <v>610</v>
      </c>
      <c r="C1095" s="41" t="s">
        <v>108</v>
      </c>
      <c r="D1095" s="42" t="s">
        <v>2285</v>
      </c>
      <c r="E1095" s="134">
        <v>152545</v>
      </c>
    </row>
    <row r="1096" spans="1:6" x14ac:dyDescent="0.25">
      <c r="A1096" s="152">
        <v>45274</v>
      </c>
      <c r="B1096" s="41" t="s">
        <v>320</v>
      </c>
      <c r="C1096" s="41" t="s">
        <v>324</v>
      </c>
      <c r="D1096" s="42" t="s">
        <v>925</v>
      </c>
      <c r="E1096" s="134">
        <v>320</v>
      </c>
      <c r="F1096" s="67"/>
    </row>
    <row r="1097" spans="1:6" x14ac:dyDescent="0.25">
      <c r="A1097" s="152">
        <v>45274</v>
      </c>
      <c r="B1097" s="41" t="s">
        <v>337</v>
      </c>
      <c r="C1097" s="41" t="s">
        <v>291</v>
      </c>
      <c r="D1097" s="42" t="s">
        <v>2286</v>
      </c>
      <c r="E1097" s="134">
        <v>100000</v>
      </c>
      <c r="F1097" s="67"/>
    </row>
    <row r="1098" spans="1:6" x14ac:dyDescent="0.25">
      <c r="A1098" s="152">
        <v>45274</v>
      </c>
      <c r="B1098" s="41" t="s">
        <v>1908</v>
      </c>
      <c r="C1098" s="41" t="s">
        <v>108</v>
      </c>
      <c r="D1098" s="42" t="s">
        <v>2134</v>
      </c>
      <c r="E1098" s="134">
        <v>4134240</v>
      </c>
    </row>
    <row r="1099" spans="1:6" x14ac:dyDescent="0.25">
      <c r="A1099" s="152">
        <v>45274</v>
      </c>
      <c r="B1099" s="41" t="s">
        <v>610</v>
      </c>
      <c r="C1099" s="41" t="s">
        <v>108</v>
      </c>
      <c r="D1099" s="42" t="s">
        <v>2287</v>
      </c>
      <c r="E1099" s="134">
        <v>107616</v>
      </c>
    </row>
    <row r="1100" spans="1:6" x14ac:dyDescent="0.25">
      <c r="A1100" s="152">
        <v>45276</v>
      </c>
      <c r="B1100" s="41" t="s">
        <v>320</v>
      </c>
      <c r="C1100" s="41" t="s">
        <v>324</v>
      </c>
      <c r="D1100" s="42" t="s">
        <v>2288</v>
      </c>
      <c r="E1100" s="134">
        <v>440</v>
      </c>
      <c r="F1100" s="67"/>
    </row>
    <row r="1101" spans="1:6" x14ac:dyDescent="0.25">
      <c r="A1101" s="152">
        <v>45276</v>
      </c>
      <c r="B1101" s="41" t="s">
        <v>276</v>
      </c>
      <c r="C1101" s="41" t="s">
        <v>108</v>
      </c>
      <c r="D1101" s="42" t="s">
        <v>2289</v>
      </c>
      <c r="E1101" s="134">
        <v>16294</v>
      </c>
    </row>
    <row r="1102" spans="1:6" x14ac:dyDescent="0.25">
      <c r="A1102" s="152">
        <v>45276</v>
      </c>
      <c r="B1102" s="41" t="s">
        <v>868</v>
      </c>
      <c r="C1102" s="41" t="s">
        <v>108</v>
      </c>
      <c r="D1102" s="42" t="s">
        <v>2290</v>
      </c>
      <c r="E1102" s="134">
        <v>86016</v>
      </c>
    </row>
    <row r="1103" spans="1:6" x14ac:dyDescent="0.25">
      <c r="A1103" s="152">
        <v>45276</v>
      </c>
      <c r="B1103" s="41" t="s">
        <v>765</v>
      </c>
      <c r="C1103" s="41" t="s">
        <v>108</v>
      </c>
      <c r="D1103" s="42" t="s">
        <v>2291</v>
      </c>
      <c r="E1103" s="134">
        <v>41311</v>
      </c>
    </row>
    <row r="1104" spans="1:6" x14ac:dyDescent="0.25">
      <c r="A1104" s="152">
        <v>45278</v>
      </c>
      <c r="B1104" s="41" t="s">
        <v>1557</v>
      </c>
      <c r="C1104" s="41" t="s">
        <v>108</v>
      </c>
      <c r="D1104" s="42" t="s">
        <v>2292</v>
      </c>
      <c r="E1104" s="134">
        <v>24025</v>
      </c>
    </row>
    <row r="1105" spans="1:6" x14ac:dyDescent="0.25">
      <c r="A1105" s="152">
        <v>45279</v>
      </c>
      <c r="B1105" s="41" t="s">
        <v>1969</v>
      </c>
      <c r="C1105" s="41" t="s">
        <v>108</v>
      </c>
      <c r="D1105" s="42" t="s">
        <v>2293</v>
      </c>
      <c r="E1105" s="134">
        <v>854003</v>
      </c>
    </row>
    <row r="1106" spans="1:6" x14ac:dyDescent="0.25">
      <c r="A1106" s="152">
        <v>45279</v>
      </c>
      <c r="B1106" s="41" t="s">
        <v>1969</v>
      </c>
      <c r="C1106" s="41" t="s">
        <v>108</v>
      </c>
      <c r="D1106" s="42" t="s">
        <v>2294</v>
      </c>
      <c r="E1106" s="134">
        <v>293024</v>
      </c>
    </row>
    <row r="1107" spans="1:6" x14ac:dyDescent="0.25">
      <c r="A1107" s="152">
        <v>45280</v>
      </c>
      <c r="B1107" s="41" t="s">
        <v>546</v>
      </c>
      <c r="C1107" s="41" t="s">
        <v>108</v>
      </c>
      <c r="D1107" s="42" t="s">
        <v>1097</v>
      </c>
      <c r="E1107" s="134">
        <v>1500000</v>
      </c>
    </row>
    <row r="1108" spans="1:6" x14ac:dyDescent="0.25">
      <c r="A1108" s="152">
        <v>45281</v>
      </c>
      <c r="B1108" s="41" t="s">
        <v>320</v>
      </c>
      <c r="C1108" s="41" t="s">
        <v>324</v>
      </c>
      <c r="D1108" s="42" t="s">
        <v>1803</v>
      </c>
      <c r="E1108" s="134">
        <v>220</v>
      </c>
      <c r="F1108" s="67"/>
    </row>
    <row r="1109" spans="1:6" x14ac:dyDescent="0.25">
      <c r="A1109" s="152">
        <v>45281</v>
      </c>
      <c r="B1109" s="41" t="s">
        <v>320</v>
      </c>
      <c r="C1109" s="41" t="s">
        <v>324</v>
      </c>
      <c r="D1109" s="42" t="s">
        <v>1698</v>
      </c>
      <c r="E1109" s="134">
        <v>80</v>
      </c>
      <c r="F1109" s="67"/>
    </row>
    <row r="1110" spans="1:6" x14ac:dyDescent="0.25">
      <c r="A1110" s="152">
        <v>45281</v>
      </c>
      <c r="B1110" s="41" t="s">
        <v>320</v>
      </c>
      <c r="C1110" s="41" t="s">
        <v>324</v>
      </c>
      <c r="D1110" s="42" t="s">
        <v>1806</v>
      </c>
      <c r="E1110" s="134">
        <v>140</v>
      </c>
      <c r="F1110" s="67"/>
    </row>
    <row r="1111" spans="1:6" x14ac:dyDescent="0.25">
      <c r="A1111" s="152">
        <v>45281</v>
      </c>
      <c r="B1111" s="41" t="s">
        <v>610</v>
      </c>
      <c r="C1111" s="41" t="s">
        <v>108</v>
      </c>
      <c r="D1111" s="42" t="s">
        <v>2295</v>
      </c>
      <c r="E1111" s="134">
        <v>14098</v>
      </c>
    </row>
    <row r="1112" spans="1:6" x14ac:dyDescent="0.25">
      <c r="A1112" s="152">
        <v>45281</v>
      </c>
      <c r="B1112" s="41" t="s">
        <v>1860</v>
      </c>
      <c r="C1112" s="41" t="s">
        <v>108</v>
      </c>
      <c r="D1112" s="42" t="s">
        <v>1369</v>
      </c>
      <c r="E1112" s="134">
        <v>77400</v>
      </c>
    </row>
    <row r="1113" spans="1:6" x14ac:dyDescent="0.25">
      <c r="A1113" s="152">
        <v>45282</v>
      </c>
      <c r="B1113" s="41" t="s">
        <v>320</v>
      </c>
      <c r="C1113" s="41" t="s">
        <v>324</v>
      </c>
      <c r="D1113" s="42" t="s">
        <v>2296</v>
      </c>
      <c r="E1113" s="134">
        <v>1000</v>
      </c>
      <c r="F1113" s="67"/>
    </row>
    <row r="1114" spans="1:6" x14ac:dyDescent="0.25">
      <c r="A1114" s="152">
        <v>45282</v>
      </c>
      <c r="B1114" s="41" t="s">
        <v>320</v>
      </c>
      <c r="C1114" s="41" t="s">
        <v>324</v>
      </c>
      <c r="D1114" s="42" t="s">
        <v>2297</v>
      </c>
      <c r="E1114" s="134">
        <v>450</v>
      </c>
      <c r="F1114" s="67"/>
    </row>
    <row r="1115" spans="1:6" x14ac:dyDescent="0.25">
      <c r="A1115" s="152">
        <v>45282</v>
      </c>
      <c r="B1115" s="41" t="s">
        <v>1969</v>
      </c>
      <c r="C1115" s="41" t="s">
        <v>108</v>
      </c>
      <c r="D1115" s="42" t="s">
        <v>2298</v>
      </c>
      <c r="E1115" s="134">
        <v>66007</v>
      </c>
    </row>
    <row r="1116" spans="1:6" x14ac:dyDescent="0.25">
      <c r="A1116" s="152">
        <v>45283</v>
      </c>
      <c r="B1116" s="41" t="s">
        <v>1969</v>
      </c>
      <c r="C1116" s="41" t="s">
        <v>108</v>
      </c>
      <c r="D1116" s="42" t="s">
        <v>2299</v>
      </c>
      <c r="E1116" s="134">
        <v>64133</v>
      </c>
    </row>
    <row r="1117" spans="1:6" x14ac:dyDescent="0.25">
      <c r="A1117" s="152">
        <v>45287</v>
      </c>
      <c r="B1117" s="41" t="s">
        <v>868</v>
      </c>
      <c r="C1117" s="41" t="s">
        <v>108</v>
      </c>
      <c r="D1117" s="42" t="s">
        <v>2300</v>
      </c>
      <c r="E1117" s="134">
        <v>89600</v>
      </c>
    </row>
    <row r="1118" spans="1:6" x14ac:dyDescent="0.25">
      <c r="A1118" s="152">
        <v>45290</v>
      </c>
      <c r="B1118" s="41" t="s">
        <v>971</v>
      </c>
      <c r="C1118" s="41" t="s">
        <v>108</v>
      </c>
      <c r="D1118" s="42" t="s">
        <v>2301</v>
      </c>
      <c r="E1118" s="134">
        <v>10683</v>
      </c>
    </row>
    <row r="1119" spans="1:6" x14ac:dyDescent="0.25">
      <c r="A1119" s="152">
        <v>45316</v>
      </c>
      <c r="B1119" s="41" t="s">
        <v>337</v>
      </c>
      <c r="C1119" s="41" t="s">
        <v>324</v>
      </c>
      <c r="D1119" s="42" t="s">
        <v>2286</v>
      </c>
      <c r="E1119" s="226">
        <v>7000</v>
      </c>
    </row>
    <row r="1120" spans="1:6" x14ac:dyDescent="0.25">
      <c r="A1120" s="152">
        <v>45318</v>
      </c>
      <c r="B1120" s="41" t="s">
        <v>337</v>
      </c>
      <c r="C1120" s="41" t="s">
        <v>324</v>
      </c>
      <c r="D1120" s="42" t="s">
        <v>987</v>
      </c>
      <c r="E1120" s="226">
        <v>8000</v>
      </c>
    </row>
    <row r="1121" spans="1:5" x14ac:dyDescent="0.25">
      <c r="A1121" s="152">
        <v>45320</v>
      </c>
      <c r="B1121" s="41" t="s">
        <v>337</v>
      </c>
      <c r="C1121" s="41" t="s">
        <v>324</v>
      </c>
      <c r="D1121" s="42" t="s">
        <v>2348</v>
      </c>
      <c r="E1121" s="226">
        <v>9000</v>
      </c>
    </row>
    <row r="1122" spans="1:5" x14ac:dyDescent="0.25">
      <c r="A1122" s="152">
        <v>45321</v>
      </c>
      <c r="B1122" s="41" t="s">
        <v>337</v>
      </c>
      <c r="C1122" s="41" t="s">
        <v>324</v>
      </c>
      <c r="D1122" s="42" t="s">
        <v>1442</v>
      </c>
      <c r="E1122" s="226">
        <v>8500</v>
      </c>
    </row>
    <row r="1123" spans="1:5" x14ac:dyDescent="0.25">
      <c r="A1123" s="152">
        <v>45322</v>
      </c>
      <c r="B1123" s="41" t="s">
        <v>337</v>
      </c>
      <c r="C1123" s="41" t="s">
        <v>324</v>
      </c>
      <c r="D1123" s="42" t="s">
        <v>2349</v>
      </c>
      <c r="E1123" s="226">
        <v>9110</v>
      </c>
    </row>
    <row r="1124" spans="1:5" x14ac:dyDescent="0.25">
      <c r="A1124" s="152">
        <v>45379</v>
      </c>
      <c r="B1124" s="41" t="s">
        <v>337</v>
      </c>
      <c r="C1124" s="41" t="s">
        <v>324</v>
      </c>
      <c r="D1124" s="42" t="s">
        <v>2350</v>
      </c>
      <c r="E1124" s="226">
        <v>2500</v>
      </c>
    </row>
    <row r="1125" spans="1:5" x14ac:dyDescent="0.25">
      <c r="A1125" s="152">
        <v>45292</v>
      </c>
      <c r="B1125" s="41" t="s">
        <v>2351</v>
      </c>
      <c r="C1125" s="41" t="s">
        <v>291</v>
      </c>
      <c r="D1125" s="42" t="s">
        <v>2352</v>
      </c>
      <c r="E1125" s="226">
        <v>-99200</v>
      </c>
    </row>
    <row r="1126" spans="1:5" x14ac:dyDescent="0.25">
      <c r="A1126" s="152">
        <v>45292</v>
      </c>
      <c r="B1126" s="41" t="s">
        <v>2351</v>
      </c>
      <c r="C1126" s="41" t="s">
        <v>291</v>
      </c>
      <c r="D1126" s="42" t="s">
        <v>2353</v>
      </c>
      <c r="E1126" s="226">
        <v>-192000</v>
      </c>
    </row>
    <row r="1127" spans="1:5" x14ac:dyDescent="0.25">
      <c r="A1127" s="152">
        <v>45292</v>
      </c>
      <c r="B1127" s="41" t="s">
        <v>2354</v>
      </c>
      <c r="C1127" s="41" t="s">
        <v>291</v>
      </c>
      <c r="D1127" s="42" t="s">
        <v>2355</v>
      </c>
      <c r="E1127" s="226">
        <v>-16722</v>
      </c>
    </row>
    <row r="1128" spans="1:5" x14ac:dyDescent="0.25">
      <c r="A1128" s="152">
        <v>45292</v>
      </c>
      <c r="B1128" s="41" t="s">
        <v>2356</v>
      </c>
      <c r="C1128" s="41" t="s">
        <v>291</v>
      </c>
      <c r="D1128" s="42" t="s">
        <v>1630</v>
      </c>
      <c r="E1128" s="226">
        <v>-637200</v>
      </c>
    </row>
    <row r="1129" spans="1:5" x14ac:dyDescent="0.25">
      <c r="A1129" s="152">
        <v>45292</v>
      </c>
      <c r="B1129" s="41" t="s">
        <v>2357</v>
      </c>
      <c r="C1129" s="41" t="s">
        <v>108</v>
      </c>
      <c r="D1129" s="42" t="s">
        <v>1097</v>
      </c>
      <c r="E1129" s="226">
        <v>25861</v>
      </c>
    </row>
    <row r="1130" spans="1:5" x14ac:dyDescent="0.25">
      <c r="A1130" s="152">
        <v>45293</v>
      </c>
      <c r="B1130" s="41" t="s">
        <v>951</v>
      </c>
      <c r="C1130" s="41" t="s">
        <v>108</v>
      </c>
      <c r="D1130" s="42" t="s">
        <v>1894</v>
      </c>
      <c r="E1130" s="226">
        <v>11000</v>
      </c>
    </row>
    <row r="1131" spans="1:5" x14ac:dyDescent="0.25">
      <c r="A1131" s="152">
        <v>45293</v>
      </c>
      <c r="B1131" s="41" t="s">
        <v>2358</v>
      </c>
      <c r="C1131" s="41" t="s">
        <v>108</v>
      </c>
      <c r="D1131" s="42" t="s">
        <v>2359</v>
      </c>
      <c r="E1131" s="226">
        <v>1722231.24</v>
      </c>
    </row>
    <row r="1132" spans="1:5" x14ac:dyDescent="0.25">
      <c r="A1132" s="152">
        <v>45293</v>
      </c>
      <c r="B1132" s="41" t="s">
        <v>2360</v>
      </c>
      <c r="C1132" s="41" t="s">
        <v>108</v>
      </c>
      <c r="D1132" s="42" t="s">
        <v>2361</v>
      </c>
      <c r="E1132" s="226">
        <v>91875</v>
      </c>
    </row>
    <row r="1133" spans="1:5" x14ac:dyDescent="0.25">
      <c r="A1133" s="152">
        <v>45294</v>
      </c>
      <c r="B1133" s="41" t="s">
        <v>2360</v>
      </c>
      <c r="C1133" s="41" t="s">
        <v>108</v>
      </c>
      <c r="D1133" s="42" t="s">
        <v>2362</v>
      </c>
      <c r="E1133" s="226">
        <v>91875</v>
      </c>
    </row>
    <row r="1134" spans="1:5" x14ac:dyDescent="0.25">
      <c r="A1134" s="152">
        <v>45295</v>
      </c>
      <c r="B1134" s="41" t="s">
        <v>320</v>
      </c>
      <c r="C1134" s="41" t="s">
        <v>324</v>
      </c>
      <c r="D1134" s="42" t="s">
        <v>1890</v>
      </c>
      <c r="E1134" s="226">
        <v>100</v>
      </c>
    </row>
    <row r="1135" spans="1:5" x14ac:dyDescent="0.25">
      <c r="A1135" s="152">
        <v>45295</v>
      </c>
      <c r="B1135" s="41" t="s">
        <v>2363</v>
      </c>
      <c r="C1135" s="41" t="s">
        <v>108</v>
      </c>
      <c r="D1135" s="42" t="s">
        <v>2364</v>
      </c>
      <c r="E1135" s="226">
        <v>590</v>
      </c>
    </row>
    <row r="1136" spans="1:5" x14ac:dyDescent="0.25">
      <c r="A1136" s="152">
        <v>45295</v>
      </c>
      <c r="B1136" s="41" t="s">
        <v>2365</v>
      </c>
      <c r="C1136" s="41" t="s">
        <v>108</v>
      </c>
      <c r="D1136" s="42" t="s">
        <v>2323</v>
      </c>
      <c r="E1136" s="226">
        <v>23042</v>
      </c>
    </row>
    <row r="1137" spans="1:5" x14ac:dyDescent="0.25">
      <c r="A1137" s="152">
        <v>45295</v>
      </c>
      <c r="B1137" s="41" t="s">
        <v>2360</v>
      </c>
      <c r="C1137" s="41" t="s">
        <v>108</v>
      </c>
      <c r="D1137" s="42" t="s">
        <v>2366</v>
      </c>
      <c r="E1137" s="226">
        <v>36938</v>
      </c>
    </row>
    <row r="1138" spans="1:5" x14ac:dyDescent="0.25">
      <c r="A1138" s="152">
        <v>45296</v>
      </c>
      <c r="B1138" s="41" t="s">
        <v>2367</v>
      </c>
      <c r="C1138" s="41" t="s">
        <v>108</v>
      </c>
      <c r="D1138" s="42" t="s">
        <v>2368</v>
      </c>
      <c r="E1138" s="226">
        <v>50585</v>
      </c>
    </row>
    <row r="1139" spans="1:5" x14ac:dyDescent="0.25">
      <c r="A1139" s="152">
        <v>45296</v>
      </c>
      <c r="B1139" s="41" t="s">
        <v>349</v>
      </c>
      <c r="C1139" s="41" t="s">
        <v>108</v>
      </c>
      <c r="D1139" s="42" t="s">
        <v>114</v>
      </c>
      <c r="E1139" s="226">
        <v>75000</v>
      </c>
    </row>
    <row r="1140" spans="1:5" x14ac:dyDescent="0.25">
      <c r="A1140" s="152">
        <v>45296</v>
      </c>
      <c r="B1140" s="41" t="s">
        <v>2369</v>
      </c>
      <c r="C1140" s="41" t="s">
        <v>108</v>
      </c>
      <c r="D1140" s="42" t="s">
        <v>2370</v>
      </c>
      <c r="E1140" s="226">
        <v>36810</v>
      </c>
    </row>
    <row r="1141" spans="1:5" x14ac:dyDescent="0.25">
      <c r="A1141" s="152">
        <v>45296</v>
      </c>
      <c r="B1141" s="41" t="s">
        <v>2360</v>
      </c>
      <c r="C1141" s="41" t="s">
        <v>108</v>
      </c>
      <c r="D1141" s="42" t="s">
        <v>2371</v>
      </c>
      <c r="E1141" s="226">
        <v>91875</v>
      </c>
    </row>
    <row r="1142" spans="1:5" x14ac:dyDescent="0.25">
      <c r="A1142" s="152">
        <v>45301</v>
      </c>
      <c r="B1142" s="41" t="s">
        <v>320</v>
      </c>
      <c r="C1142" s="41" t="s">
        <v>324</v>
      </c>
      <c r="D1142" s="42" t="s">
        <v>1452</v>
      </c>
      <c r="E1142" s="226">
        <v>500</v>
      </c>
    </row>
    <row r="1143" spans="1:5" x14ac:dyDescent="0.25">
      <c r="A1143" s="152">
        <v>45302</v>
      </c>
      <c r="B1143" s="41" t="s">
        <v>320</v>
      </c>
      <c r="C1143" s="41" t="s">
        <v>324</v>
      </c>
      <c r="D1143" s="42" t="s">
        <v>2372</v>
      </c>
      <c r="E1143" s="226">
        <v>650</v>
      </c>
    </row>
    <row r="1144" spans="1:5" x14ac:dyDescent="0.25">
      <c r="A1144" s="152">
        <v>45305</v>
      </c>
      <c r="B1144" s="41" t="s">
        <v>320</v>
      </c>
      <c r="C1144" s="41" t="s">
        <v>324</v>
      </c>
      <c r="D1144" s="42" t="s">
        <v>1894</v>
      </c>
      <c r="E1144" s="226">
        <v>800</v>
      </c>
    </row>
    <row r="1145" spans="1:5" x14ac:dyDescent="0.25">
      <c r="A1145" s="152">
        <v>45306</v>
      </c>
      <c r="B1145" s="41" t="s">
        <v>2363</v>
      </c>
      <c r="C1145" s="41" t="s">
        <v>291</v>
      </c>
      <c r="D1145" s="42" t="s">
        <v>2373</v>
      </c>
      <c r="E1145" s="226">
        <v>-1235.5</v>
      </c>
    </row>
    <row r="1146" spans="1:5" x14ac:dyDescent="0.25">
      <c r="A1146" s="152">
        <v>45306</v>
      </c>
      <c r="B1146" s="41" t="s">
        <v>2351</v>
      </c>
      <c r="C1146" s="41" t="s">
        <v>108</v>
      </c>
      <c r="D1146" s="42" t="s">
        <v>2374</v>
      </c>
      <c r="E1146" s="226">
        <v>88000</v>
      </c>
    </row>
    <row r="1147" spans="1:5" x14ac:dyDescent="0.25">
      <c r="A1147" s="152">
        <v>45307</v>
      </c>
      <c r="B1147" s="41" t="s">
        <v>320</v>
      </c>
      <c r="C1147" s="41" t="s">
        <v>324</v>
      </c>
      <c r="D1147" s="42" t="s">
        <v>701</v>
      </c>
      <c r="E1147" s="226">
        <v>600</v>
      </c>
    </row>
    <row r="1148" spans="1:5" x14ac:dyDescent="0.25">
      <c r="A1148" s="152">
        <v>45307</v>
      </c>
      <c r="B1148" s="41" t="s">
        <v>320</v>
      </c>
      <c r="C1148" s="41" t="s">
        <v>324</v>
      </c>
      <c r="D1148" s="42" t="s">
        <v>1895</v>
      </c>
      <c r="E1148" s="226">
        <v>2750</v>
      </c>
    </row>
    <row r="1149" spans="1:5" x14ac:dyDescent="0.25">
      <c r="A1149" s="152">
        <v>45307</v>
      </c>
      <c r="B1149" s="41" t="s">
        <v>928</v>
      </c>
      <c r="C1149" s="41" t="s">
        <v>108</v>
      </c>
      <c r="D1149" s="42" t="s">
        <v>2244</v>
      </c>
      <c r="E1149" s="226">
        <v>70875</v>
      </c>
    </row>
    <row r="1150" spans="1:5" x14ac:dyDescent="0.25">
      <c r="A1150" s="152">
        <v>45307</v>
      </c>
      <c r="B1150" s="41" t="s">
        <v>2375</v>
      </c>
      <c r="C1150" s="41" t="s">
        <v>108</v>
      </c>
      <c r="D1150" s="42" t="s">
        <v>2376</v>
      </c>
      <c r="E1150" s="226">
        <v>2750</v>
      </c>
    </row>
    <row r="1151" spans="1:5" x14ac:dyDescent="0.25">
      <c r="A1151" s="152">
        <v>45308</v>
      </c>
      <c r="B1151" s="41" t="s">
        <v>320</v>
      </c>
      <c r="C1151" s="41" t="s">
        <v>324</v>
      </c>
      <c r="D1151" s="42" t="s">
        <v>1896</v>
      </c>
      <c r="E1151" s="226">
        <v>80</v>
      </c>
    </row>
    <row r="1152" spans="1:5" x14ac:dyDescent="0.25">
      <c r="A1152" s="152">
        <v>45308</v>
      </c>
      <c r="B1152" s="41" t="s">
        <v>320</v>
      </c>
      <c r="C1152" s="41" t="s">
        <v>324</v>
      </c>
      <c r="D1152" s="42" t="s">
        <v>981</v>
      </c>
      <c r="E1152" s="226">
        <v>540</v>
      </c>
    </row>
    <row r="1153" spans="1:5" x14ac:dyDescent="0.25">
      <c r="A1153" s="152">
        <v>45308</v>
      </c>
      <c r="B1153" s="41" t="s">
        <v>320</v>
      </c>
      <c r="C1153" s="41" t="s">
        <v>324</v>
      </c>
      <c r="D1153" s="42" t="s">
        <v>1897</v>
      </c>
      <c r="E1153" s="226">
        <v>140</v>
      </c>
    </row>
    <row r="1154" spans="1:5" x14ac:dyDescent="0.25">
      <c r="A1154" s="152">
        <v>45308</v>
      </c>
      <c r="B1154" s="41" t="s">
        <v>320</v>
      </c>
      <c r="C1154" s="41" t="s">
        <v>324</v>
      </c>
      <c r="D1154" s="42" t="s">
        <v>702</v>
      </c>
      <c r="E1154" s="226">
        <v>100</v>
      </c>
    </row>
    <row r="1155" spans="1:5" x14ac:dyDescent="0.25">
      <c r="A1155" s="152">
        <v>45309</v>
      </c>
      <c r="B1155" s="41" t="s">
        <v>320</v>
      </c>
      <c r="C1155" s="41" t="s">
        <v>324</v>
      </c>
      <c r="D1155" s="42" t="s">
        <v>1258</v>
      </c>
      <c r="E1155" s="226">
        <v>9000</v>
      </c>
    </row>
    <row r="1156" spans="1:5" x14ac:dyDescent="0.25">
      <c r="A1156" s="152">
        <v>45309</v>
      </c>
      <c r="B1156" s="41" t="s">
        <v>320</v>
      </c>
      <c r="C1156" s="41" t="s">
        <v>324</v>
      </c>
      <c r="D1156" s="42" t="s">
        <v>2377</v>
      </c>
      <c r="E1156" s="226">
        <v>6100</v>
      </c>
    </row>
    <row r="1157" spans="1:5" x14ac:dyDescent="0.25">
      <c r="A1157" s="152">
        <v>45310</v>
      </c>
      <c r="B1157" s="41" t="s">
        <v>2378</v>
      </c>
      <c r="C1157" s="41" t="s">
        <v>108</v>
      </c>
      <c r="D1157" s="42" t="s">
        <v>995</v>
      </c>
      <c r="E1157" s="226">
        <v>541650</v>
      </c>
    </row>
    <row r="1158" spans="1:5" x14ac:dyDescent="0.25">
      <c r="A1158" s="152">
        <v>45310</v>
      </c>
      <c r="B1158" s="41" t="s">
        <v>2367</v>
      </c>
      <c r="C1158" s="41" t="s">
        <v>108</v>
      </c>
      <c r="D1158" s="42" t="s">
        <v>259</v>
      </c>
      <c r="E1158" s="226">
        <v>19432.8</v>
      </c>
    </row>
    <row r="1159" spans="1:5" x14ac:dyDescent="0.25">
      <c r="A1159" s="152">
        <v>45310</v>
      </c>
      <c r="B1159" s="41" t="s">
        <v>2365</v>
      </c>
      <c r="C1159" s="41" t="s">
        <v>108</v>
      </c>
      <c r="D1159" s="42" t="s">
        <v>2379</v>
      </c>
      <c r="E1159" s="226">
        <v>156270</v>
      </c>
    </row>
    <row r="1160" spans="1:5" x14ac:dyDescent="0.25">
      <c r="A1160" s="152">
        <v>45310</v>
      </c>
      <c r="B1160" s="41" t="s">
        <v>1239</v>
      </c>
      <c r="C1160" s="41" t="s">
        <v>108</v>
      </c>
      <c r="D1160" s="42" t="s">
        <v>995</v>
      </c>
      <c r="E1160" s="226">
        <v>213700</v>
      </c>
    </row>
    <row r="1161" spans="1:5" x14ac:dyDescent="0.25">
      <c r="A1161" s="152">
        <v>45311</v>
      </c>
      <c r="B1161" s="41" t="s">
        <v>2380</v>
      </c>
      <c r="C1161" s="41" t="s">
        <v>108</v>
      </c>
      <c r="D1161" s="42" t="s">
        <v>986</v>
      </c>
      <c r="E1161" s="226">
        <v>466538.15</v>
      </c>
    </row>
    <row r="1162" spans="1:5" x14ac:dyDescent="0.25">
      <c r="A1162" s="152">
        <v>45311</v>
      </c>
      <c r="B1162" s="41" t="s">
        <v>2381</v>
      </c>
      <c r="C1162" s="41" t="s">
        <v>108</v>
      </c>
      <c r="D1162" s="42" t="s">
        <v>1934</v>
      </c>
      <c r="E1162" s="226">
        <v>2940000</v>
      </c>
    </row>
    <row r="1163" spans="1:5" x14ac:dyDescent="0.25">
      <c r="A1163" s="152">
        <v>45313</v>
      </c>
      <c r="B1163" s="41" t="s">
        <v>2351</v>
      </c>
      <c r="C1163" s="41" t="s">
        <v>108</v>
      </c>
      <c r="D1163" s="42" t="s">
        <v>2382</v>
      </c>
      <c r="E1163" s="226">
        <v>88000</v>
      </c>
    </row>
    <row r="1164" spans="1:5" x14ac:dyDescent="0.25">
      <c r="A1164" s="152">
        <v>45316</v>
      </c>
      <c r="B1164" s="41" t="s">
        <v>320</v>
      </c>
      <c r="C1164" s="41" t="s">
        <v>324</v>
      </c>
      <c r="D1164" s="42" t="s">
        <v>2383</v>
      </c>
      <c r="E1164" s="226">
        <v>1130</v>
      </c>
    </row>
    <row r="1165" spans="1:5" x14ac:dyDescent="0.25">
      <c r="A1165" s="152">
        <v>45316</v>
      </c>
      <c r="B1165" s="41" t="s">
        <v>320</v>
      </c>
      <c r="C1165" s="41" t="s">
        <v>324</v>
      </c>
      <c r="D1165" s="42" t="s">
        <v>2384</v>
      </c>
      <c r="E1165" s="226">
        <v>9850</v>
      </c>
    </row>
    <row r="1166" spans="1:5" x14ac:dyDescent="0.25">
      <c r="A1166" s="152">
        <v>45316</v>
      </c>
      <c r="B1166" s="41" t="s">
        <v>320</v>
      </c>
      <c r="C1166" s="41" t="s">
        <v>324</v>
      </c>
      <c r="D1166" s="42" t="s">
        <v>1559</v>
      </c>
      <c r="E1166" s="226">
        <v>6745</v>
      </c>
    </row>
    <row r="1167" spans="1:5" x14ac:dyDescent="0.25">
      <c r="A1167" s="152">
        <v>45316</v>
      </c>
      <c r="B1167" s="41" t="s">
        <v>2385</v>
      </c>
      <c r="C1167" s="41" t="s">
        <v>108</v>
      </c>
      <c r="D1167" s="42" t="s">
        <v>2386</v>
      </c>
      <c r="E1167" s="226">
        <v>8590</v>
      </c>
    </row>
    <row r="1168" spans="1:5" x14ac:dyDescent="0.25">
      <c r="A1168" s="152">
        <v>45317</v>
      </c>
      <c r="B1168" s="41" t="s">
        <v>320</v>
      </c>
      <c r="C1168" s="41" t="s">
        <v>324</v>
      </c>
      <c r="D1168" s="42" t="s">
        <v>2387</v>
      </c>
      <c r="E1168" s="226">
        <v>9870</v>
      </c>
    </row>
    <row r="1169" spans="1:5" x14ac:dyDescent="0.25">
      <c r="A1169" s="152">
        <v>45317</v>
      </c>
      <c r="B1169" s="41" t="s">
        <v>320</v>
      </c>
      <c r="C1169" s="41" t="s">
        <v>324</v>
      </c>
      <c r="D1169" s="42" t="s">
        <v>2388</v>
      </c>
      <c r="E1169" s="226">
        <v>9900</v>
      </c>
    </row>
    <row r="1170" spans="1:5" x14ac:dyDescent="0.25">
      <c r="A1170" s="152">
        <v>45317</v>
      </c>
      <c r="B1170" s="41" t="s">
        <v>320</v>
      </c>
      <c r="C1170" s="41" t="s">
        <v>324</v>
      </c>
      <c r="D1170" s="42" t="s">
        <v>2389</v>
      </c>
      <c r="E1170" s="226">
        <v>6745</v>
      </c>
    </row>
    <row r="1171" spans="1:5" x14ac:dyDescent="0.25">
      <c r="A1171" s="152">
        <v>45319</v>
      </c>
      <c r="B1171" s="41" t="s">
        <v>2354</v>
      </c>
      <c r="C1171" s="41" t="s">
        <v>108</v>
      </c>
      <c r="D1171" s="42" t="s">
        <v>2390</v>
      </c>
      <c r="E1171" s="226">
        <v>342205</v>
      </c>
    </row>
    <row r="1172" spans="1:5" x14ac:dyDescent="0.25">
      <c r="A1172" s="152">
        <v>45319</v>
      </c>
      <c r="B1172" s="41" t="s">
        <v>2354</v>
      </c>
      <c r="C1172" s="41" t="s">
        <v>108</v>
      </c>
      <c r="D1172" s="42" t="s">
        <v>2391</v>
      </c>
      <c r="E1172" s="226">
        <v>284554</v>
      </c>
    </row>
    <row r="1173" spans="1:5" x14ac:dyDescent="0.25">
      <c r="A1173" s="152">
        <v>45319</v>
      </c>
      <c r="B1173" s="41" t="s">
        <v>2354</v>
      </c>
      <c r="C1173" s="41" t="s">
        <v>108</v>
      </c>
      <c r="D1173" s="42" t="s">
        <v>2392</v>
      </c>
      <c r="E1173" s="226">
        <v>411036</v>
      </c>
    </row>
    <row r="1174" spans="1:5" x14ac:dyDescent="0.25">
      <c r="A1174" s="152">
        <v>45320</v>
      </c>
      <c r="B1174" s="41" t="s">
        <v>178</v>
      </c>
      <c r="C1174" s="41" t="s">
        <v>108</v>
      </c>
      <c r="D1174" s="42" t="s">
        <v>2393</v>
      </c>
      <c r="E1174" s="226">
        <v>500</v>
      </c>
    </row>
    <row r="1175" spans="1:5" x14ac:dyDescent="0.25">
      <c r="A1175" s="152">
        <v>45321</v>
      </c>
      <c r="B1175" s="41" t="s">
        <v>320</v>
      </c>
      <c r="C1175" s="41" t="s">
        <v>324</v>
      </c>
      <c r="D1175" s="42" t="s">
        <v>1728</v>
      </c>
      <c r="E1175" s="226">
        <v>160</v>
      </c>
    </row>
    <row r="1176" spans="1:5" x14ac:dyDescent="0.25">
      <c r="A1176" s="152">
        <v>45322</v>
      </c>
      <c r="B1176" s="41" t="s">
        <v>320</v>
      </c>
      <c r="C1176" s="41" t="s">
        <v>324</v>
      </c>
      <c r="D1176" s="42" t="s">
        <v>2394</v>
      </c>
      <c r="E1176" s="226">
        <v>160</v>
      </c>
    </row>
    <row r="1177" spans="1:5" x14ac:dyDescent="0.25">
      <c r="A1177" s="152">
        <v>45322</v>
      </c>
      <c r="B1177" s="41" t="s">
        <v>320</v>
      </c>
      <c r="C1177" s="41" t="s">
        <v>324</v>
      </c>
      <c r="D1177" s="42" t="s">
        <v>1560</v>
      </c>
      <c r="E1177" s="226">
        <v>9500</v>
      </c>
    </row>
    <row r="1178" spans="1:5" x14ac:dyDescent="0.25">
      <c r="A1178" s="152">
        <v>45322</v>
      </c>
      <c r="B1178" s="41" t="s">
        <v>320</v>
      </c>
      <c r="C1178" s="41" t="s">
        <v>324</v>
      </c>
      <c r="D1178" s="42" t="s">
        <v>2395</v>
      </c>
      <c r="E1178" s="226">
        <v>9390</v>
      </c>
    </row>
    <row r="1179" spans="1:5" x14ac:dyDescent="0.25">
      <c r="A1179" s="152">
        <v>45322</v>
      </c>
      <c r="B1179" s="41" t="s">
        <v>320</v>
      </c>
      <c r="C1179" s="41" t="s">
        <v>324</v>
      </c>
      <c r="D1179" s="42" t="s">
        <v>2396</v>
      </c>
      <c r="E1179" s="226">
        <v>8550</v>
      </c>
    </row>
    <row r="1180" spans="1:5" x14ac:dyDescent="0.25">
      <c r="A1180" s="152">
        <v>45322</v>
      </c>
      <c r="B1180" s="41" t="s">
        <v>320</v>
      </c>
      <c r="C1180" s="41" t="s">
        <v>324</v>
      </c>
      <c r="D1180" s="42" t="s">
        <v>547</v>
      </c>
      <c r="E1180" s="226">
        <v>9600</v>
      </c>
    </row>
    <row r="1181" spans="1:5" x14ac:dyDescent="0.25">
      <c r="A1181" s="152">
        <v>45322</v>
      </c>
      <c r="B1181" s="41" t="s">
        <v>928</v>
      </c>
      <c r="C1181" s="41" t="s">
        <v>108</v>
      </c>
      <c r="D1181" s="42" t="s">
        <v>1004</v>
      </c>
      <c r="E1181" s="226">
        <v>86405</v>
      </c>
    </row>
    <row r="1182" spans="1:5" x14ac:dyDescent="0.25">
      <c r="A1182" s="152">
        <v>45322</v>
      </c>
      <c r="B1182" s="41" t="s">
        <v>2354</v>
      </c>
      <c r="C1182" s="41" t="s">
        <v>108</v>
      </c>
      <c r="D1182" s="42" t="s">
        <v>2397</v>
      </c>
      <c r="E1182" s="226">
        <v>541233</v>
      </c>
    </row>
    <row r="1183" spans="1:5" x14ac:dyDescent="0.25">
      <c r="A1183" s="152">
        <v>45323</v>
      </c>
      <c r="B1183" s="41" t="s">
        <v>2398</v>
      </c>
      <c r="C1183" s="41" t="s">
        <v>108</v>
      </c>
      <c r="D1183" s="42" t="s">
        <v>2399</v>
      </c>
      <c r="E1183" s="226">
        <v>92500</v>
      </c>
    </row>
    <row r="1184" spans="1:5" x14ac:dyDescent="0.25">
      <c r="A1184" s="152">
        <v>45323</v>
      </c>
      <c r="B1184" s="41" t="s">
        <v>2365</v>
      </c>
      <c r="C1184" s="41" t="s">
        <v>108</v>
      </c>
      <c r="D1184" s="42" t="s">
        <v>2400</v>
      </c>
      <c r="E1184" s="226">
        <v>18107</v>
      </c>
    </row>
    <row r="1185" spans="1:5" x14ac:dyDescent="0.25">
      <c r="A1185" s="152">
        <v>45323</v>
      </c>
      <c r="B1185" s="41" t="s">
        <v>928</v>
      </c>
      <c r="C1185" s="41" t="s">
        <v>108</v>
      </c>
      <c r="D1185" s="42" t="s">
        <v>2044</v>
      </c>
      <c r="E1185" s="226">
        <v>23625</v>
      </c>
    </row>
    <row r="1186" spans="1:5" x14ac:dyDescent="0.25">
      <c r="A1186" s="152">
        <v>45323</v>
      </c>
      <c r="B1186" s="41" t="s">
        <v>928</v>
      </c>
      <c r="C1186" s="41" t="s">
        <v>108</v>
      </c>
      <c r="D1186" s="42" t="s">
        <v>1476</v>
      </c>
      <c r="E1186" s="226">
        <v>23625</v>
      </c>
    </row>
    <row r="1187" spans="1:5" x14ac:dyDescent="0.25">
      <c r="A1187" s="152">
        <v>45323</v>
      </c>
      <c r="B1187" s="41" t="s">
        <v>2375</v>
      </c>
      <c r="C1187" s="41" t="s">
        <v>108</v>
      </c>
      <c r="D1187" s="42" t="s">
        <v>2401</v>
      </c>
      <c r="E1187" s="226">
        <v>2750</v>
      </c>
    </row>
    <row r="1188" spans="1:5" x14ac:dyDescent="0.25">
      <c r="A1188" s="152">
        <v>45323</v>
      </c>
      <c r="B1188" s="41" t="s">
        <v>2375</v>
      </c>
      <c r="C1188" s="41" t="s">
        <v>108</v>
      </c>
      <c r="D1188" s="42" t="s">
        <v>2402</v>
      </c>
      <c r="E1188" s="226">
        <v>2750</v>
      </c>
    </row>
    <row r="1189" spans="1:5" x14ac:dyDescent="0.25">
      <c r="A1189" s="152">
        <v>45325</v>
      </c>
      <c r="B1189" s="41" t="s">
        <v>320</v>
      </c>
      <c r="C1189" s="41" t="s">
        <v>324</v>
      </c>
      <c r="D1189" s="42" t="s">
        <v>1011</v>
      </c>
      <c r="E1189" s="226">
        <v>3520</v>
      </c>
    </row>
    <row r="1190" spans="1:5" x14ac:dyDescent="0.25">
      <c r="A1190" s="152">
        <v>45325</v>
      </c>
      <c r="B1190" s="41" t="s">
        <v>2360</v>
      </c>
      <c r="C1190" s="41" t="s">
        <v>108</v>
      </c>
      <c r="D1190" s="42" t="s">
        <v>2403</v>
      </c>
      <c r="E1190" s="226">
        <v>58240</v>
      </c>
    </row>
    <row r="1191" spans="1:5" x14ac:dyDescent="0.25">
      <c r="A1191" s="152">
        <v>45325</v>
      </c>
      <c r="B1191" s="41" t="s">
        <v>2360</v>
      </c>
      <c r="C1191" s="41" t="s">
        <v>108</v>
      </c>
      <c r="D1191" s="42" t="s">
        <v>2404</v>
      </c>
      <c r="E1191" s="226">
        <v>75839</v>
      </c>
    </row>
    <row r="1192" spans="1:5" x14ac:dyDescent="0.25">
      <c r="A1192" s="152">
        <v>45325</v>
      </c>
      <c r="B1192" s="41" t="s">
        <v>2369</v>
      </c>
      <c r="C1192" s="41" t="s">
        <v>108</v>
      </c>
      <c r="D1192" s="42" t="s">
        <v>709</v>
      </c>
      <c r="E1192" s="226">
        <v>24600</v>
      </c>
    </row>
    <row r="1193" spans="1:5" x14ac:dyDescent="0.25">
      <c r="A1193" s="152">
        <v>45325</v>
      </c>
      <c r="B1193" s="41" t="s">
        <v>2365</v>
      </c>
      <c r="C1193" s="41" t="s">
        <v>108</v>
      </c>
      <c r="D1193" s="42" t="s">
        <v>2405</v>
      </c>
      <c r="E1193" s="226">
        <v>156754</v>
      </c>
    </row>
    <row r="1194" spans="1:5" x14ac:dyDescent="0.25">
      <c r="A1194" s="152">
        <v>45327</v>
      </c>
      <c r="B1194" s="41" t="s">
        <v>320</v>
      </c>
      <c r="C1194" s="41" t="s">
        <v>324</v>
      </c>
      <c r="D1194" s="42" t="s">
        <v>1015</v>
      </c>
      <c r="E1194" s="226">
        <v>6000</v>
      </c>
    </row>
    <row r="1195" spans="1:5" x14ac:dyDescent="0.25">
      <c r="A1195" s="152">
        <v>45328</v>
      </c>
      <c r="B1195" s="41" t="s">
        <v>2406</v>
      </c>
      <c r="C1195" s="41" t="s">
        <v>108</v>
      </c>
      <c r="D1195" s="42" t="s">
        <v>2407</v>
      </c>
      <c r="E1195" s="226">
        <v>174255</v>
      </c>
    </row>
    <row r="1196" spans="1:5" x14ac:dyDescent="0.25">
      <c r="A1196" s="152">
        <v>45328</v>
      </c>
      <c r="B1196" s="41" t="s">
        <v>2406</v>
      </c>
      <c r="C1196" s="41" t="s">
        <v>108</v>
      </c>
      <c r="D1196" s="42" t="s">
        <v>2408</v>
      </c>
      <c r="E1196" s="226">
        <v>102872</v>
      </c>
    </row>
    <row r="1197" spans="1:5" x14ac:dyDescent="0.25">
      <c r="A1197" s="152">
        <v>45328</v>
      </c>
      <c r="B1197" s="41" t="s">
        <v>951</v>
      </c>
      <c r="C1197" s="41" t="s">
        <v>108</v>
      </c>
      <c r="D1197" s="42" t="s">
        <v>1899</v>
      </c>
      <c r="E1197" s="226">
        <v>11500</v>
      </c>
    </row>
    <row r="1198" spans="1:5" x14ac:dyDescent="0.25">
      <c r="A1198" s="152">
        <v>45328</v>
      </c>
      <c r="B1198" s="41" t="s">
        <v>2363</v>
      </c>
      <c r="C1198" s="41" t="s">
        <v>108</v>
      </c>
      <c r="D1198" s="42" t="s">
        <v>2409</v>
      </c>
      <c r="E1198" s="226">
        <v>63450</v>
      </c>
    </row>
    <row r="1199" spans="1:5" x14ac:dyDescent="0.25">
      <c r="A1199" s="152">
        <v>45328</v>
      </c>
      <c r="B1199" s="41" t="s">
        <v>2363</v>
      </c>
      <c r="C1199" s="41" t="s">
        <v>108</v>
      </c>
      <c r="D1199" s="42" t="s">
        <v>2410</v>
      </c>
      <c r="E1199" s="226">
        <v>490</v>
      </c>
    </row>
    <row r="1200" spans="1:5" x14ac:dyDescent="0.25">
      <c r="A1200" s="152">
        <v>45329</v>
      </c>
      <c r="B1200" s="41" t="s">
        <v>320</v>
      </c>
      <c r="C1200" s="41" t="s">
        <v>324</v>
      </c>
      <c r="D1200" s="42" t="s">
        <v>1014</v>
      </c>
      <c r="E1200" s="226">
        <v>90</v>
      </c>
    </row>
    <row r="1201" spans="1:5" x14ac:dyDescent="0.25">
      <c r="A1201" s="152">
        <v>45331</v>
      </c>
      <c r="B1201" s="41" t="s">
        <v>320</v>
      </c>
      <c r="C1201" s="41" t="s">
        <v>324</v>
      </c>
      <c r="D1201" s="42" t="s">
        <v>1012</v>
      </c>
      <c r="E1201" s="226">
        <v>3000</v>
      </c>
    </row>
    <row r="1202" spans="1:5" x14ac:dyDescent="0.25">
      <c r="A1202" s="152">
        <v>45331</v>
      </c>
      <c r="B1202" s="41" t="s">
        <v>2356</v>
      </c>
      <c r="C1202" s="41" t="s">
        <v>108</v>
      </c>
      <c r="D1202" s="42" t="s">
        <v>2411</v>
      </c>
      <c r="E1202" s="226">
        <v>48000</v>
      </c>
    </row>
    <row r="1203" spans="1:5" x14ac:dyDescent="0.25">
      <c r="A1203" s="152">
        <v>45332</v>
      </c>
      <c r="B1203" s="41" t="s">
        <v>2356</v>
      </c>
      <c r="C1203" s="41" t="s">
        <v>108</v>
      </c>
      <c r="D1203" s="42" t="s">
        <v>2412</v>
      </c>
      <c r="E1203" s="226">
        <v>955800</v>
      </c>
    </row>
    <row r="1204" spans="1:5" x14ac:dyDescent="0.25">
      <c r="A1204" s="152">
        <v>45332</v>
      </c>
      <c r="B1204" s="41" t="s">
        <v>2406</v>
      </c>
      <c r="C1204" s="41" t="s">
        <v>108</v>
      </c>
      <c r="D1204" s="42" t="s">
        <v>2413</v>
      </c>
      <c r="E1204" s="226">
        <v>149166</v>
      </c>
    </row>
    <row r="1205" spans="1:5" x14ac:dyDescent="0.25">
      <c r="A1205" s="152">
        <v>45332</v>
      </c>
      <c r="B1205" s="41" t="s">
        <v>2406</v>
      </c>
      <c r="C1205" s="41" t="s">
        <v>108</v>
      </c>
      <c r="D1205" s="42" t="s">
        <v>2414</v>
      </c>
      <c r="E1205" s="226">
        <v>133431</v>
      </c>
    </row>
    <row r="1206" spans="1:5" x14ac:dyDescent="0.25">
      <c r="A1206" s="152">
        <v>45332</v>
      </c>
      <c r="B1206" s="41" t="s">
        <v>757</v>
      </c>
      <c r="C1206" s="41" t="s">
        <v>108</v>
      </c>
      <c r="D1206" s="42" t="s">
        <v>573</v>
      </c>
      <c r="E1206" s="226">
        <v>33045</v>
      </c>
    </row>
    <row r="1207" spans="1:5" x14ac:dyDescent="0.25">
      <c r="A1207" s="152">
        <v>45333</v>
      </c>
      <c r="B1207" s="41" t="s">
        <v>2363</v>
      </c>
      <c r="C1207" s="41" t="s">
        <v>108</v>
      </c>
      <c r="D1207" s="42" t="s">
        <v>2415</v>
      </c>
      <c r="E1207" s="226">
        <v>350</v>
      </c>
    </row>
    <row r="1208" spans="1:5" x14ac:dyDescent="0.25">
      <c r="A1208" s="152">
        <v>45335</v>
      </c>
      <c r="B1208" s="41" t="s">
        <v>2381</v>
      </c>
      <c r="C1208" s="41" t="s">
        <v>108</v>
      </c>
      <c r="D1208" s="42" t="s">
        <v>1199</v>
      </c>
      <c r="E1208" s="226">
        <v>2000000</v>
      </c>
    </row>
    <row r="1209" spans="1:5" x14ac:dyDescent="0.25">
      <c r="A1209" s="152">
        <v>45335</v>
      </c>
      <c r="B1209" s="41" t="s">
        <v>2351</v>
      </c>
      <c r="C1209" s="41" t="s">
        <v>108</v>
      </c>
      <c r="D1209" s="42" t="s">
        <v>2416</v>
      </c>
      <c r="E1209" s="226">
        <v>84800</v>
      </c>
    </row>
    <row r="1210" spans="1:5" x14ac:dyDescent="0.25">
      <c r="A1210" s="152">
        <v>45335</v>
      </c>
      <c r="B1210" s="41" t="s">
        <v>951</v>
      </c>
      <c r="C1210" s="41" t="s">
        <v>108</v>
      </c>
      <c r="D1210" s="42" t="s">
        <v>2417</v>
      </c>
      <c r="E1210" s="226">
        <v>27500</v>
      </c>
    </row>
    <row r="1211" spans="1:5" x14ac:dyDescent="0.25">
      <c r="A1211" s="152">
        <v>45336</v>
      </c>
      <c r="B1211" s="41" t="s">
        <v>320</v>
      </c>
      <c r="C1211" s="41" t="s">
        <v>324</v>
      </c>
      <c r="D1211" s="42" t="s">
        <v>2418</v>
      </c>
      <c r="E1211" s="226">
        <v>220</v>
      </c>
    </row>
    <row r="1212" spans="1:5" x14ac:dyDescent="0.25">
      <c r="A1212" s="152">
        <v>45337</v>
      </c>
      <c r="B1212" s="41" t="s">
        <v>320</v>
      </c>
      <c r="C1212" s="41" t="s">
        <v>324</v>
      </c>
      <c r="D1212" s="42" t="s">
        <v>2419</v>
      </c>
      <c r="E1212" s="226">
        <v>130</v>
      </c>
    </row>
    <row r="1213" spans="1:5" x14ac:dyDescent="0.25">
      <c r="A1213" s="152">
        <v>45337</v>
      </c>
      <c r="B1213" s="41" t="s">
        <v>2420</v>
      </c>
      <c r="C1213" s="41" t="s">
        <v>108</v>
      </c>
      <c r="D1213" s="42" t="s">
        <v>114</v>
      </c>
      <c r="E1213" s="226">
        <v>150240</v>
      </c>
    </row>
    <row r="1214" spans="1:5" x14ac:dyDescent="0.25">
      <c r="A1214" s="152">
        <v>45338</v>
      </c>
      <c r="B1214" s="41" t="s">
        <v>2421</v>
      </c>
      <c r="C1214" s="41" t="s">
        <v>108</v>
      </c>
      <c r="D1214" s="42" t="s">
        <v>2422</v>
      </c>
      <c r="E1214" s="226">
        <v>10903</v>
      </c>
    </row>
    <row r="1215" spans="1:5" x14ac:dyDescent="0.25">
      <c r="A1215" s="152">
        <v>45338</v>
      </c>
      <c r="B1215" s="41" t="s">
        <v>757</v>
      </c>
      <c r="C1215" s="41" t="s">
        <v>108</v>
      </c>
      <c r="D1215" s="42" t="s">
        <v>1842</v>
      </c>
      <c r="E1215" s="226">
        <v>37250</v>
      </c>
    </row>
    <row r="1216" spans="1:5" x14ac:dyDescent="0.25">
      <c r="A1216" s="152">
        <v>45339</v>
      </c>
      <c r="B1216" s="41" t="s">
        <v>2245</v>
      </c>
      <c r="C1216" s="41" t="s">
        <v>108</v>
      </c>
      <c r="D1216" s="42" t="s">
        <v>2423</v>
      </c>
      <c r="E1216" s="226">
        <v>62680</v>
      </c>
    </row>
    <row r="1217" spans="1:5" x14ac:dyDescent="0.25">
      <c r="A1217" s="152">
        <v>45341</v>
      </c>
      <c r="B1217" s="41" t="s">
        <v>320</v>
      </c>
      <c r="C1217" s="41" t="s">
        <v>324</v>
      </c>
      <c r="D1217" s="42" t="s">
        <v>995</v>
      </c>
      <c r="E1217" s="226">
        <v>630</v>
      </c>
    </row>
    <row r="1218" spans="1:5" x14ac:dyDescent="0.25">
      <c r="A1218" s="152">
        <v>45343</v>
      </c>
      <c r="B1218" s="41" t="s">
        <v>320</v>
      </c>
      <c r="C1218" s="41" t="s">
        <v>324</v>
      </c>
      <c r="D1218" s="42" t="s">
        <v>1801</v>
      </c>
      <c r="E1218" s="226">
        <v>440</v>
      </c>
    </row>
    <row r="1219" spans="1:5" x14ac:dyDescent="0.25">
      <c r="A1219" s="152">
        <v>45343</v>
      </c>
      <c r="B1219" s="41" t="s">
        <v>320</v>
      </c>
      <c r="C1219" s="41" t="s">
        <v>324</v>
      </c>
      <c r="D1219" s="42" t="s">
        <v>993</v>
      </c>
      <c r="E1219" s="226">
        <v>600</v>
      </c>
    </row>
    <row r="1220" spans="1:5" x14ac:dyDescent="0.25">
      <c r="A1220" s="152">
        <v>45343</v>
      </c>
      <c r="B1220" s="41" t="s">
        <v>2312</v>
      </c>
      <c r="C1220" s="41" t="s">
        <v>291</v>
      </c>
      <c r="D1220" s="42" t="s">
        <v>2313</v>
      </c>
      <c r="E1220" s="226">
        <v>0</v>
      </c>
    </row>
    <row r="1221" spans="1:5" x14ac:dyDescent="0.25">
      <c r="A1221" s="152">
        <v>45343</v>
      </c>
      <c r="B1221" s="41" t="s">
        <v>2354</v>
      </c>
      <c r="C1221" s="41" t="s">
        <v>108</v>
      </c>
      <c r="D1221" s="42" t="s">
        <v>2424</v>
      </c>
      <c r="E1221" s="226">
        <v>358679</v>
      </c>
    </row>
    <row r="1222" spans="1:5" x14ac:dyDescent="0.25">
      <c r="A1222" s="152">
        <v>45343</v>
      </c>
      <c r="B1222" s="41" t="s">
        <v>2367</v>
      </c>
      <c r="C1222" s="41" t="s">
        <v>108</v>
      </c>
      <c r="D1222" s="42" t="s">
        <v>576</v>
      </c>
      <c r="E1222" s="226">
        <v>4942.3999999999996</v>
      </c>
    </row>
    <row r="1223" spans="1:5" x14ac:dyDescent="0.25">
      <c r="A1223" s="152">
        <v>45344</v>
      </c>
      <c r="B1223" s="41" t="s">
        <v>2351</v>
      </c>
      <c r="C1223" s="41" t="s">
        <v>108</v>
      </c>
      <c r="D1223" s="42" t="s">
        <v>2425</v>
      </c>
      <c r="E1223" s="226">
        <v>84800</v>
      </c>
    </row>
    <row r="1224" spans="1:5" x14ac:dyDescent="0.25">
      <c r="A1224" s="152">
        <v>45344</v>
      </c>
      <c r="B1224" s="41" t="s">
        <v>2363</v>
      </c>
      <c r="C1224" s="41" t="s">
        <v>108</v>
      </c>
      <c r="D1224" s="42" t="s">
        <v>2426</v>
      </c>
      <c r="E1224" s="226">
        <v>43000</v>
      </c>
    </row>
    <row r="1225" spans="1:5" x14ac:dyDescent="0.25">
      <c r="A1225" s="152">
        <v>45344</v>
      </c>
      <c r="B1225" s="41" t="s">
        <v>2363</v>
      </c>
      <c r="C1225" s="41" t="s">
        <v>108</v>
      </c>
      <c r="D1225" s="42" t="s">
        <v>2427</v>
      </c>
      <c r="E1225" s="226">
        <v>86400</v>
      </c>
    </row>
    <row r="1226" spans="1:5" x14ac:dyDescent="0.25">
      <c r="A1226" s="152">
        <v>45344</v>
      </c>
      <c r="B1226" s="41" t="s">
        <v>2360</v>
      </c>
      <c r="C1226" s="41" t="s">
        <v>108</v>
      </c>
      <c r="D1226" s="42" t="s">
        <v>2428</v>
      </c>
      <c r="E1226" s="226">
        <v>37538</v>
      </c>
    </row>
    <row r="1227" spans="1:5" x14ac:dyDescent="0.25">
      <c r="A1227" s="152">
        <v>45347</v>
      </c>
      <c r="B1227" s="41" t="s">
        <v>320</v>
      </c>
      <c r="C1227" s="41" t="s">
        <v>324</v>
      </c>
      <c r="D1227" s="42" t="s">
        <v>2429</v>
      </c>
      <c r="E1227" s="226">
        <v>880</v>
      </c>
    </row>
    <row r="1228" spans="1:5" x14ac:dyDescent="0.25">
      <c r="A1228" s="152">
        <v>45347</v>
      </c>
      <c r="B1228" s="41" t="s">
        <v>2354</v>
      </c>
      <c r="C1228" s="41" t="s">
        <v>108</v>
      </c>
      <c r="D1228" s="42" t="s">
        <v>2430</v>
      </c>
      <c r="E1228" s="226">
        <v>254547</v>
      </c>
    </row>
    <row r="1229" spans="1:5" x14ac:dyDescent="0.25">
      <c r="A1229" s="152">
        <v>45348</v>
      </c>
      <c r="B1229" s="41" t="s">
        <v>1980</v>
      </c>
      <c r="C1229" s="41" t="s">
        <v>108</v>
      </c>
      <c r="D1229" s="42" t="s">
        <v>2431</v>
      </c>
      <c r="E1229" s="226">
        <v>286740</v>
      </c>
    </row>
    <row r="1230" spans="1:5" x14ac:dyDescent="0.25">
      <c r="A1230" s="152">
        <v>45349</v>
      </c>
      <c r="B1230" s="41" t="s">
        <v>2365</v>
      </c>
      <c r="C1230" s="41" t="s">
        <v>108</v>
      </c>
      <c r="D1230" s="42" t="s">
        <v>848</v>
      </c>
      <c r="E1230" s="226">
        <v>11658</v>
      </c>
    </row>
    <row r="1231" spans="1:5" x14ac:dyDescent="0.25">
      <c r="A1231" s="152">
        <v>45350</v>
      </c>
      <c r="B1231" s="41" t="s">
        <v>2357</v>
      </c>
      <c r="C1231" s="41" t="s">
        <v>108</v>
      </c>
      <c r="D1231" s="42" t="s">
        <v>2432</v>
      </c>
      <c r="E1231" s="226">
        <v>2345472</v>
      </c>
    </row>
    <row r="1232" spans="1:5" x14ac:dyDescent="0.25">
      <c r="A1232" s="152">
        <v>45351</v>
      </c>
      <c r="B1232" s="41" t="s">
        <v>320</v>
      </c>
      <c r="C1232" s="41" t="s">
        <v>324</v>
      </c>
      <c r="D1232" s="42" t="s">
        <v>2433</v>
      </c>
      <c r="E1232" s="226">
        <v>2160</v>
      </c>
    </row>
    <row r="1233" spans="1:5" x14ac:dyDescent="0.25">
      <c r="A1233" s="152">
        <v>45351</v>
      </c>
      <c r="B1233" s="41" t="s">
        <v>320</v>
      </c>
      <c r="C1233" s="41" t="s">
        <v>324</v>
      </c>
      <c r="D1233" s="42" t="s">
        <v>2434</v>
      </c>
      <c r="E1233" s="226">
        <v>155</v>
      </c>
    </row>
    <row r="1234" spans="1:5" x14ac:dyDescent="0.25">
      <c r="A1234" s="152">
        <v>45351</v>
      </c>
      <c r="B1234" s="41" t="s">
        <v>2369</v>
      </c>
      <c r="C1234" s="41" t="s">
        <v>108</v>
      </c>
      <c r="D1234" s="42" t="s">
        <v>1948</v>
      </c>
      <c r="E1234" s="226">
        <v>25075</v>
      </c>
    </row>
    <row r="1235" spans="1:5" x14ac:dyDescent="0.25">
      <c r="A1235" s="152">
        <v>45351</v>
      </c>
      <c r="B1235" s="41" t="s">
        <v>2435</v>
      </c>
      <c r="C1235" s="41" t="s">
        <v>108</v>
      </c>
      <c r="D1235" s="42" t="s">
        <v>2436</v>
      </c>
      <c r="E1235" s="226">
        <v>4720</v>
      </c>
    </row>
    <row r="1236" spans="1:5" x14ac:dyDescent="0.25">
      <c r="A1236" s="152">
        <v>45351</v>
      </c>
      <c r="B1236" s="41" t="s">
        <v>928</v>
      </c>
      <c r="C1236" s="41" t="s">
        <v>108</v>
      </c>
      <c r="D1236" s="42" t="s">
        <v>965</v>
      </c>
      <c r="E1236" s="226">
        <v>148893</v>
      </c>
    </row>
    <row r="1237" spans="1:5" x14ac:dyDescent="0.25">
      <c r="A1237" s="152">
        <v>45351</v>
      </c>
      <c r="B1237" s="41" t="s">
        <v>2312</v>
      </c>
      <c r="C1237" s="41" t="s">
        <v>108</v>
      </c>
      <c r="D1237" s="42" t="s">
        <v>114</v>
      </c>
      <c r="E1237" s="226">
        <v>350100</v>
      </c>
    </row>
    <row r="1238" spans="1:5" x14ac:dyDescent="0.25">
      <c r="A1238" s="152">
        <v>45352</v>
      </c>
      <c r="B1238" s="41" t="s">
        <v>320</v>
      </c>
      <c r="C1238" s="41" t="s">
        <v>324</v>
      </c>
      <c r="D1238" s="42" t="s">
        <v>2437</v>
      </c>
      <c r="E1238" s="226">
        <v>168</v>
      </c>
    </row>
    <row r="1239" spans="1:5" x14ac:dyDescent="0.25">
      <c r="A1239" s="152">
        <v>45352</v>
      </c>
      <c r="B1239" s="41" t="s">
        <v>320</v>
      </c>
      <c r="C1239" s="41" t="s">
        <v>324</v>
      </c>
      <c r="D1239" s="42" t="s">
        <v>2438</v>
      </c>
      <c r="E1239" s="226">
        <v>600</v>
      </c>
    </row>
    <row r="1240" spans="1:5" x14ac:dyDescent="0.25">
      <c r="A1240" s="152">
        <v>45352</v>
      </c>
      <c r="B1240" s="41" t="s">
        <v>2268</v>
      </c>
      <c r="C1240" s="41" t="s">
        <v>291</v>
      </c>
      <c r="D1240" s="42" t="s">
        <v>1864</v>
      </c>
      <c r="E1240" s="226">
        <v>-38213</v>
      </c>
    </row>
    <row r="1241" spans="1:5" x14ac:dyDescent="0.25">
      <c r="A1241" s="152">
        <v>45352</v>
      </c>
      <c r="B1241" s="41" t="s">
        <v>2381</v>
      </c>
      <c r="C1241" s="41" t="s">
        <v>291</v>
      </c>
      <c r="D1241" s="42" t="s">
        <v>2439</v>
      </c>
      <c r="E1241" s="226">
        <v>-4205520</v>
      </c>
    </row>
    <row r="1242" spans="1:5" x14ac:dyDescent="0.25">
      <c r="A1242" s="152">
        <v>45353</v>
      </c>
      <c r="B1242" s="41" t="s">
        <v>2351</v>
      </c>
      <c r="C1242" s="41" t="s">
        <v>108</v>
      </c>
      <c r="D1242" s="42" t="s">
        <v>2440</v>
      </c>
      <c r="E1242" s="226">
        <v>33920</v>
      </c>
    </row>
    <row r="1243" spans="1:5" x14ac:dyDescent="0.25">
      <c r="A1243" s="152">
        <v>45353</v>
      </c>
      <c r="B1243" s="41" t="s">
        <v>2367</v>
      </c>
      <c r="C1243" s="41" t="s">
        <v>108</v>
      </c>
      <c r="D1243" s="42" t="s">
        <v>2020</v>
      </c>
      <c r="E1243" s="226">
        <v>6877.6</v>
      </c>
    </row>
    <row r="1244" spans="1:5" x14ac:dyDescent="0.25">
      <c r="A1244" s="152">
        <v>45354</v>
      </c>
      <c r="B1244" s="41" t="s">
        <v>320</v>
      </c>
      <c r="C1244" s="41" t="s">
        <v>324</v>
      </c>
      <c r="D1244" s="42" t="s">
        <v>2441</v>
      </c>
      <c r="E1244" s="226">
        <v>150</v>
      </c>
    </row>
    <row r="1245" spans="1:5" x14ac:dyDescent="0.25">
      <c r="A1245" s="152">
        <v>45355</v>
      </c>
      <c r="B1245" s="41" t="s">
        <v>2365</v>
      </c>
      <c r="C1245" s="41" t="s">
        <v>108</v>
      </c>
      <c r="D1245" s="42" t="s">
        <v>2442</v>
      </c>
      <c r="E1245" s="226">
        <v>140960</v>
      </c>
    </row>
    <row r="1246" spans="1:5" x14ac:dyDescent="0.25">
      <c r="A1246" s="152">
        <v>45355</v>
      </c>
      <c r="B1246" s="41" t="s">
        <v>934</v>
      </c>
      <c r="C1246" s="41" t="s">
        <v>108</v>
      </c>
      <c r="D1246" s="42" t="s">
        <v>686</v>
      </c>
      <c r="E1246" s="226">
        <v>6980</v>
      </c>
    </row>
    <row r="1247" spans="1:5" x14ac:dyDescent="0.25">
      <c r="A1247" s="152">
        <v>45356</v>
      </c>
      <c r="B1247" s="41" t="s">
        <v>320</v>
      </c>
      <c r="C1247" s="41" t="s">
        <v>324</v>
      </c>
      <c r="D1247" s="42" t="s">
        <v>1682</v>
      </c>
      <c r="E1247" s="226">
        <v>500</v>
      </c>
    </row>
    <row r="1248" spans="1:5" x14ac:dyDescent="0.25">
      <c r="A1248" s="152">
        <v>45356</v>
      </c>
      <c r="B1248" s="41" t="s">
        <v>2435</v>
      </c>
      <c r="C1248" s="41" t="s">
        <v>108</v>
      </c>
      <c r="D1248" s="42" t="s">
        <v>2443</v>
      </c>
      <c r="E1248" s="226">
        <v>11561</v>
      </c>
    </row>
    <row r="1249" spans="1:5" x14ac:dyDescent="0.25">
      <c r="A1249" s="152">
        <v>45356</v>
      </c>
      <c r="B1249" s="41" t="s">
        <v>1192</v>
      </c>
      <c r="C1249" s="41" t="s">
        <v>108</v>
      </c>
      <c r="D1249" s="42" t="s">
        <v>2444</v>
      </c>
      <c r="E1249" s="226">
        <v>12500</v>
      </c>
    </row>
    <row r="1250" spans="1:5" x14ac:dyDescent="0.25">
      <c r="A1250" s="152">
        <v>45356</v>
      </c>
      <c r="B1250" s="41" t="s">
        <v>2365</v>
      </c>
      <c r="C1250" s="41" t="s">
        <v>108</v>
      </c>
      <c r="D1250" s="42" t="s">
        <v>2445</v>
      </c>
      <c r="E1250" s="226">
        <v>13003</v>
      </c>
    </row>
    <row r="1251" spans="1:5" x14ac:dyDescent="0.25">
      <c r="A1251" s="152">
        <v>45356</v>
      </c>
      <c r="B1251" s="41" t="s">
        <v>2363</v>
      </c>
      <c r="C1251" s="41" t="s">
        <v>108</v>
      </c>
      <c r="D1251" s="42" t="s">
        <v>2446</v>
      </c>
      <c r="E1251" s="226">
        <v>129000</v>
      </c>
    </row>
    <row r="1252" spans="1:5" x14ac:dyDescent="0.25">
      <c r="A1252" s="152">
        <v>45357</v>
      </c>
      <c r="B1252" s="41" t="s">
        <v>2264</v>
      </c>
      <c r="C1252" s="41" t="s">
        <v>108</v>
      </c>
      <c r="D1252" s="42" t="s">
        <v>993</v>
      </c>
      <c r="E1252" s="226">
        <v>8000</v>
      </c>
    </row>
    <row r="1253" spans="1:5" x14ac:dyDescent="0.25">
      <c r="A1253" s="152">
        <v>45358</v>
      </c>
      <c r="B1253" s="41" t="s">
        <v>2363</v>
      </c>
      <c r="C1253" s="41" t="s">
        <v>108</v>
      </c>
      <c r="D1253" s="42" t="s">
        <v>2447</v>
      </c>
      <c r="E1253" s="226">
        <v>5060</v>
      </c>
    </row>
    <row r="1254" spans="1:5" x14ac:dyDescent="0.25">
      <c r="A1254" s="152">
        <v>45359</v>
      </c>
      <c r="B1254" s="41" t="s">
        <v>2406</v>
      </c>
      <c r="C1254" s="41" t="s">
        <v>108</v>
      </c>
      <c r="D1254" s="42" t="s">
        <v>2448</v>
      </c>
      <c r="E1254" s="226">
        <v>244032</v>
      </c>
    </row>
    <row r="1255" spans="1:5" x14ac:dyDescent="0.25">
      <c r="A1255" s="152">
        <v>45359</v>
      </c>
      <c r="B1255" s="41" t="s">
        <v>2406</v>
      </c>
      <c r="C1255" s="41" t="s">
        <v>108</v>
      </c>
      <c r="D1255" s="42" t="s">
        <v>2449</v>
      </c>
      <c r="E1255" s="226">
        <v>244032</v>
      </c>
    </row>
    <row r="1256" spans="1:5" x14ac:dyDescent="0.25">
      <c r="A1256" s="152">
        <v>45360</v>
      </c>
      <c r="B1256" s="41" t="s">
        <v>320</v>
      </c>
      <c r="C1256" s="41" t="s">
        <v>324</v>
      </c>
      <c r="D1256" s="42" t="s">
        <v>2450</v>
      </c>
      <c r="E1256" s="226">
        <v>3000</v>
      </c>
    </row>
    <row r="1257" spans="1:5" x14ac:dyDescent="0.25">
      <c r="A1257" s="152">
        <v>45360</v>
      </c>
      <c r="B1257" s="41" t="s">
        <v>2406</v>
      </c>
      <c r="C1257" s="41" t="s">
        <v>108</v>
      </c>
      <c r="D1257" s="42" t="s">
        <v>2451</v>
      </c>
      <c r="E1257" s="226">
        <v>192680</v>
      </c>
    </row>
    <row r="1258" spans="1:5" x14ac:dyDescent="0.25">
      <c r="A1258" s="152">
        <v>45360</v>
      </c>
      <c r="B1258" s="41" t="s">
        <v>2406</v>
      </c>
      <c r="C1258" s="41" t="s">
        <v>108</v>
      </c>
      <c r="D1258" s="42" t="s">
        <v>2452</v>
      </c>
      <c r="E1258" s="226">
        <v>182546</v>
      </c>
    </row>
    <row r="1259" spans="1:5" x14ac:dyDescent="0.25">
      <c r="A1259" s="152">
        <v>45362</v>
      </c>
      <c r="B1259" s="41" t="s">
        <v>2351</v>
      </c>
      <c r="C1259" s="41" t="s">
        <v>108</v>
      </c>
      <c r="D1259" s="42" t="s">
        <v>2453</v>
      </c>
      <c r="E1259" s="226">
        <v>50880</v>
      </c>
    </row>
    <row r="1260" spans="1:5" x14ac:dyDescent="0.25">
      <c r="A1260" s="152">
        <v>45362</v>
      </c>
      <c r="B1260" s="41" t="s">
        <v>757</v>
      </c>
      <c r="C1260" s="41" t="s">
        <v>108</v>
      </c>
      <c r="D1260" s="42" t="s">
        <v>952</v>
      </c>
      <c r="E1260" s="226">
        <v>3000</v>
      </c>
    </row>
    <row r="1261" spans="1:5" x14ac:dyDescent="0.25">
      <c r="A1261" s="152">
        <v>45363</v>
      </c>
      <c r="B1261" s="41" t="s">
        <v>951</v>
      </c>
      <c r="C1261" s="41" t="s">
        <v>108</v>
      </c>
      <c r="D1261" s="42" t="s">
        <v>2349</v>
      </c>
      <c r="E1261" s="226">
        <v>16500</v>
      </c>
    </row>
    <row r="1262" spans="1:5" x14ac:dyDescent="0.25">
      <c r="A1262" s="152">
        <v>45366</v>
      </c>
      <c r="B1262" s="41" t="s">
        <v>320</v>
      </c>
      <c r="C1262" s="41" t="s">
        <v>324</v>
      </c>
      <c r="D1262" s="42" t="s">
        <v>2454</v>
      </c>
      <c r="E1262" s="226">
        <v>1100</v>
      </c>
    </row>
    <row r="1263" spans="1:5" x14ac:dyDescent="0.25">
      <c r="A1263" s="152">
        <v>45366</v>
      </c>
      <c r="B1263" s="41" t="s">
        <v>2363</v>
      </c>
      <c r="C1263" s="41" t="s">
        <v>108</v>
      </c>
      <c r="D1263" s="42" t="s">
        <v>2455</v>
      </c>
      <c r="E1263" s="226">
        <v>306600</v>
      </c>
    </row>
    <row r="1264" spans="1:5" x14ac:dyDescent="0.25">
      <c r="A1264" s="152">
        <v>45366</v>
      </c>
      <c r="B1264" s="41" t="s">
        <v>2264</v>
      </c>
      <c r="C1264" s="41" t="s">
        <v>108</v>
      </c>
      <c r="D1264" s="42" t="s">
        <v>2429</v>
      </c>
      <c r="E1264" s="226">
        <v>32000</v>
      </c>
    </row>
    <row r="1265" spans="1:5" x14ac:dyDescent="0.25">
      <c r="A1265" s="152">
        <v>45368</v>
      </c>
      <c r="B1265" s="41" t="s">
        <v>2363</v>
      </c>
      <c r="C1265" s="41" t="s">
        <v>108</v>
      </c>
      <c r="D1265" s="42" t="s">
        <v>2456</v>
      </c>
      <c r="E1265" s="226">
        <v>12460</v>
      </c>
    </row>
    <row r="1266" spans="1:5" x14ac:dyDescent="0.25">
      <c r="A1266" s="152">
        <v>45369</v>
      </c>
      <c r="B1266" s="41" t="s">
        <v>2351</v>
      </c>
      <c r="C1266" s="41" t="s">
        <v>108</v>
      </c>
      <c r="D1266" s="42" t="s">
        <v>2457</v>
      </c>
      <c r="E1266" s="226">
        <v>67840</v>
      </c>
    </row>
    <row r="1267" spans="1:5" x14ac:dyDescent="0.25">
      <c r="A1267" s="152">
        <v>45370</v>
      </c>
      <c r="B1267" s="41" t="s">
        <v>320</v>
      </c>
      <c r="C1267" s="41" t="s">
        <v>324</v>
      </c>
      <c r="D1267" s="42" t="s">
        <v>1031</v>
      </c>
      <c r="E1267" s="226">
        <v>300</v>
      </c>
    </row>
    <row r="1268" spans="1:5" x14ac:dyDescent="0.25">
      <c r="A1268" s="152">
        <v>45370</v>
      </c>
      <c r="B1268" s="41" t="s">
        <v>2375</v>
      </c>
      <c r="C1268" s="41" t="s">
        <v>108</v>
      </c>
      <c r="D1268" s="42" t="s">
        <v>2458</v>
      </c>
      <c r="E1268" s="226">
        <v>1450</v>
      </c>
    </row>
    <row r="1269" spans="1:5" x14ac:dyDescent="0.25">
      <c r="A1269" s="152">
        <v>45370</v>
      </c>
      <c r="B1269" s="41" t="s">
        <v>2354</v>
      </c>
      <c r="C1269" s="41" t="s">
        <v>108</v>
      </c>
      <c r="D1269" s="42" t="s">
        <v>2459</v>
      </c>
      <c r="E1269" s="226">
        <v>11570</v>
      </c>
    </row>
    <row r="1270" spans="1:5" x14ac:dyDescent="0.25">
      <c r="A1270" s="152">
        <v>45372</v>
      </c>
      <c r="B1270" s="41" t="s">
        <v>320</v>
      </c>
      <c r="C1270" s="41" t="s">
        <v>324</v>
      </c>
      <c r="D1270" s="42" t="s">
        <v>2460</v>
      </c>
      <c r="E1270" s="226">
        <v>40</v>
      </c>
    </row>
    <row r="1271" spans="1:5" x14ac:dyDescent="0.25">
      <c r="A1271" s="152">
        <v>45374</v>
      </c>
      <c r="B1271" s="41" t="s">
        <v>320</v>
      </c>
      <c r="C1271" s="41" t="s">
        <v>324</v>
      </c>
      <c r="D1271" s="42" t="s">
        <v>1021</v>
      </c>
      <c r="E1271" s="226">
        <v>900</v>
      </c>
    </row>
    <row r="1272" spans="1:5" x14ac:dyDescent="0.25">
      <c r="A1272" s="152">
        <v>45378</v>
      </c>
      <c r="B1272" s="41" t="s">
        <v>2363</v>
      </c>
      <c r="C1272" s="41" t="s">
        <v>108</v>
      </c>
      <c r="D1272" s="42" t="s">
        <v>2461</v>
      </c>
      <c r="E1272" s="226">
        <v>36500</v>
      </c>
    </row>
    <row r="1273" spans="1:5" x14ac:dyDescent="0.25">
      <c r="A1273" s="152">
        <v>45379</v>
      </c>
      <c r="B1273" s="41" t="s">
        <v>2462</v>
      </c>
      <c r="C1273" s="41" t="s">
        <v>108</v>
      </c>
      <c r="D1273" s="42" t="s">
        <v>2463</v>
      </c>
      <c r="E1273" s="226">
        <v>1006386</v>
      </c>
    </row>
    <row r="1274" spans="1:5" x14ac:dyDescent="0.25">
      <c r="A1274" s="152">
        <v>45379</v>
      </c>
      <c r="B1274" s="41" t="s">
        <v>2462</v>
      </c>
      <c r="C1274" s="41" t="s">
        <v>108</v>
      </c>
      <c r="D1274" s="42" t="s">
        <v>2464</v>
      </c>
      <c r="E1274" s="226">
        <v>24437</v>
      </c>
    </row>
    <row r="1275" spans="1:5" x14ac:dyDescent="0.25">
      <c r="A1275" s="152">
        <v>45380</v>
      </c>
      <c r="B1275" s="41" t="s">
        <v>320</v>
      </c>
      <c r="C1275" s="41" t="s">
        <v>324</v>
      </c>
      <c r="D1275" s="42" t="s">
        <v>2465</v>
      </c>
      <c r="E1275" s="226">
        <v>45</v>
      </c>
    </row>
    <row r="1276" spans="1:5" x14ac:dyDescent="0.25">
      <c r="A1276" s="152">
        <v>45381</v>
      </c>
      <c r="B1276" s="41" t="s">
        <v>320</v>
      </c>
      <c r="C1276" s="41" t="s">
        <v>324</v>
      </c>
      <c r="D1276" s="42" t="s">
        <v>1016</v>
      </c>
      <c r="E1276" s="226">
        <v>180</v>
      </c>
    </row>
    <row r="1277" spans="1:5" x14ac:dyDescent="0.25">
      <c r="A1277" s="152">
        <v>45381</v>
      </c>
      <c r="B1277" s="41" t="s">
        <v>2360</v>
      </c>
      <c r="C1277" s="41" t="s">
        <v>108</v>
      </c>
      <c r="D1277" s="42" t="s">
        <v>2466</v>
      </c>
      <c r="E1277" s="226">
        <v>94500</v>
      </c>
    </row>
    <row r="1278" spans="1:5" x14ac:dyDescent="0.25">
      <c r="A1278" s="152">
        <v>45381</v>
      </c>
      <c r="B1278" s="41" t="s">
        <v>2360</v>
      </c>
      <c r="C1278" s="41" t="s">
        <v>108</v>
      </c>
      <c r="D1278" s="42" t="s">
        <v>2467</v>
      </c>
      <c r="E1278" s="226">
        <v>43545</v>
      </c>
    </row>
    <row r="1279" spans="1:5" x14ac:dyDescent="0.25">
      <c r="A1279" s="152">
        <v>45381</v>
      </c>
      <c r="B1279" s="41" t="s">
        <v>2381</v>
      </c>
      <c r="C1279" s="41" t="s">
        <v>108</v>
      </c>
      <c r="D1279" s="42" t="s">
        <v>1212</v>
      </c>
      <c r="E1279" s="226">
        <v>3000000</v>
      </c>
    </row>
    <row r="1280" spans="1:5" x14ac:dyDescent="0.25">
      <c r="A1280" s="152">
        <v>45382</v>
      </c>
      <c r="B1280" s="41" t="s">
        <v>2367</v>
      </c>
      <c r="C1280" s="41" t="s">
        <v>291</v>
      </c>
      <c r="D1280" s="42" t="s">
        <v>1858</v>
      </c>
      <c r="E1280" s="226">
        <v>10364</v>
      </c>
    </row>
    <row r="1281" spans="1:6" x14ac:dyDescent="0.25">
      <c r="A1281" s="152">
        <v>45382</v>
      </c>
      <c r="B1281" s="41" t="s">
        <v>2360</v>
      </c>
      <c r="C1281" s="41" t="s">
        <v>291</v>
      </c>
      <c r="D1281" s="42" t="s">
        <v>2468</v>
      </c>
      <c r="E1281" s="226">
        <v>-115089</v>
      </c>
    </row>
    <row r="1282" spans="1:6" x14ac:dyDescent="0.25">
      <c r="A1282" s="152">
        <v>45384</v>
      </c>
      <c r="B1282" s="41" t="s">
        <v>2367</v>
      </c>
      <c r="C1282" s="41" t="s">
        <v>108</v>
      </c>
      <c r="D1282" s="42" t="s">
        <v>2490</v>
      </c>
      <c r="E1282" s="226">
        <v>9384.7999999999993</v>
      </c>
    </row>
    <row r="1283" spans="1:6" x14ac:dyDescent="0.25">
      <c r="A1283" s="152">
        <v>45384</v>
      </c>
      <c r="B1283" s="41" t="s">
        <v>1860</v>
      </c>
      <c r="C1283" s="41" t="s">
        <v>108</v>
      </c>
      <c r="D1283" s="42" t="s">
        <v>979</v>
      </c>
      <c r="E1283" s="226">
        <v>8000</v>
      </c>
    </row>
    <row r="1284" spans="1:6" x14ac:dyDescent="0.25">
      <c r="A1284" s="152">
        <v>45384</v>
      </c>
      <c r="B1284" s="41" t="s">
        <v>2121</v>
      </c>
      <c r="C1284" s="41" t="s">
        <v>108</v>
      </c>
      <c r="D1284" s="42" t="s">
        <v>2491</v>
      </c>
      <c r="E1284" s="226">
        <v>74741</v>
      </c>
    </row>
    <row r="1285" spans="1:6" x14ac:dyDescent="0.25">
      <c r="A1285" s="152">
        <v>45385</v>
      </c>
      <c r="B1285" s="41" t="s">
        <v>2363</v>
      </c>
      <c r="C1285" s="41" t="s">
        <v>108</v>
      </c>
      <c r="D1285" s="42" t="s">
        <v>2492</v>
      </c>
      <c r="E1285" s="226">
        <v>140500</v>
      </c>
    </row>
    <row r="1286" spans="1:6" x14ac:dyDescent="0.25">
      <c r="A1286" s="152">
        <v>45386</v>
      </c>
      <c r="B1286" s="41" t="s">
        <v>2264</v>
      </c>
      <c r="C1286" s="41" t="s">
        <v>108</v>
      </c>
      <c r="D1286" s="42" t="s">
        <v>2493</v>
      </c>
      <c r="E1286" s="226">
        <v>24000</v>
      </c>
    </row>
    <row r="1287" spans="1:6" x14ac:dyDescent="0.25">
      <c r="A1287" s="152">
        <v>45386</v>
      </c>
      <c r="B1287" s="41" t="s">
        <v>2365</v>
      </c>
      <c r="C1287" s="41" t="s">
        <v>108</v>
      </c>
      <c r="D1287" s="42" t="s">
        <v>1171</v>
      </c>
      <c r="E1287" s="226">
        <v>69771</v>
      </c>
    </row>
    <row r="1288" spans="1:6" x14ac:dyDescent="0.25">
      <c r="A1288" s="152">
        <v>45386</v>
      </c>
      <c r="B1288" s="41" t="s">
        <v>2363</v>
      </c>
      <c r="C1288" s="41" t="s">
        <v>108</v>
      </c>
      <c r="D1288" s="42" t="s">
        <v>2494</v>
      </c>
      <c r="E1288" s="226">
        <v>86000</v>
      </c>
    </row>
    <row r="1289" spans="1:6" x14ac:dyDescent="0.25">
      <c r="A1289" s="152">
        <v>45388</v>
      </c>
      <c r="B1289" s="41" t="s">
        <v>320</v>
      </c>
      <c r="C1289" s="41" t="s">
        <v>324</v>
      </c>
      <c r="D1289" s="42" t="s">
        <v>1102</v>
      </c>
      <c r="E1289" s="226">
        <v>125</v>
      </c>
      <c r="F1289" s="226"/>
    </row>
    <row r="1290" spans="1:6" x14ac:dyDescent="0.25">
      <c r="A1290" s="152">
        <v>45388</v>
      </c>
      <c r="B1290" s="41" t="s">
        <v>2351</v>
      </c>
      <c r="C1290" s="41" t="s">
        <v>108</v>
      </c>
      <c r="D1290" s="42" t="s">
        <v>2495</v>
      </c>
      <c r="E1290" s="226">
        <v>66560</v>
      </c>
    </row>
    <row r="1291" spans="1:6" x14ac:dyDescent="0.25">
      <c r="A1291" s="152">
        <v>45390</v>
      </c>
      <c r="B1291" s="41" t="s">
        <v>320</v>
      </c>
      <c r="C1291" s="41" t="s">
        <v>324</v>
      </c>
      <c r="D1291" s="42" t="s">
        <v>1926</v>
      </c>
      <c r="E1291" s="226">
        <v>3000</v>
      </c>
      <c r="F1291" s="226"/>
    </row>
    <row r="1292" spans="1:6" x14ac:dyDescent="0.25">
      <c r="A1292" s="152">
        <v>45390</v>
      </c>
      <c r="B1292" s="41" t="s">
        <v>2496</v>
      </c>
      <c r="C1292" s="41" t="s">
        <v>108</v>
      </c>
      <c r="D1292" s="42" t="s">
        <v>2497</v>
      </c>
      <c r="E1292" s="226">
        <v>849697</v>
      </c>
    </row>
    <row r="1293" spans="1:6" x14ac:dyDescent="0.25">
      <c r="A1293" s="152">
        <v>45393</v>
      </c>
      <c r="B1293" s="41" t="s">
        <v>2363</v>
      </c>
      <c r="C1293" s="41" t="s">
        <v>108</v>
      </c>
      <c r="D1293" s="42" t="s">
        <v>2498</v>
      </c>
      <c r="E1293" s="226">
        <v>925</v>
      </c>
    </row>
    <row r="1294" spans="1:6" x14ac:dyDescent="0.25">
      <c r="A1294" s="152">
        <v>45395</v>
      </c>
      <c r="B1294" s="41" t="s">
        <v>320</v>
      </c>
      <c r="C1294" s="41" t="s">
        <v>324</v>
      </c>
      <c r="D1294" s="42" t="s">
        <v>1934</v>
      </c>
      <c r="E1294" s="226">
        <v>175</v>
      </c>
      <c r="F1294" s="226"/>
    </row>
    <row r="1295" spans="1:6" x14ac:dyDescent="0.25">
      <c r="A1295" s="152">
        <v>45397</v>
      </c>
      <c r="B1295" s="41" t="s">
        <v>2365</v>
      </c>
      <c r="C1295" s="41" t="s">
        <v>108</v>
      </c>
      <c r="D1295" s="42" t="s">
        <v>2499</v>
      </c>
      <c r="E1295" s="226">
        <v>88937</v>
      </c>
    </row>
    <row r="1296" spans="1:6" x14ac:dyDescent="0.25">
      <c r="A1296" s="152">
        <v>45397</v>
      </c>
      <c r="B1296" s="41" t="s">
        <v>2365</v>
      </c>
      <c r="C1296" s="41" t="s">
        <v>108</v>
      </c>
      <c r="D1296" s="42" t="s">
        <v>2500</v>
      </c>
      <c r="E1296" s="226">
        <v>17039</v>
      </c>
    </row>
    <row r="1297" spans="1:6" x14ac:dyDescent="0.25">
      <c r="A1297" s="152">
        <v>45398</v>
      </c>
      <c r="B1297" s="41" t="s">
        <v>2360</v>
      </c>
      <c r="C1297" s="41" t="s">
        <v>108</v>
      </c>
      <c r="D1297" s="42" t="s">
        <v>2501</v>
      </c>
      <c r="E1297" s="226">
        <v>75140</v>
      </c>
    </row>
    <row r="1298" spans="1:6" x14ac:dyDescent="0.25">
      <c r="A1298" s="152">
        <v>45402</v>
      </c>
      <c r="B1298" s="41" t="s">
        <v>2369</v>
      </c>
      <c r="C1298" s="41" t="s">
        <v>108</v>
      </c>
      <c r="D1298" s="42" t="s">
        <v>114</v>
      </c>
      <c r="E1298" s="226">
        <v>4500</v>
      </c>
    </row>
    <row r="1299" spans="1:6" x14ac:dyDescent="0.25">
      <c r="A1299" s="152">
        <v>45404</v>
      </c>
      <c r="B1299" s="41" t="s">
        <v>2502</v>
      </c>
      <c r="C1299" s="41" t="s">
        <v>108</v>
      </c>
      <c r="D1299" s="42" t="s">
        <v>2503</v>
      </c>
      <c r="E1299" s="226">
        <v>74254</v>
      </c>
    </row>
    <row r="1300" spans="1:6" x14ac:dyDescent="0.25">
      <c r="A1300" s="152">
        <v>45405</v>
      </c>
      <c r="B1300" s="41" t="s">
        <v>320</v>
      </c>
      <c r="C1300" s="41" t="s">
        <v>324</v>
      </c>
      <c r="D1300" s="42" t="s">
        <v>2504</v>
      </c>
      <c r="E1300" s="226">
        <v>3770</v>
      </c>
      <c r="F1300" s="226"/>
    </row>
    <row r="1301" spans="1:6" x14ac:dyDescent="0.25">
      <c r="A1301" s="152">
        <v>45405</v>
      </c>
      <c r="B1301" s="41" t="s">
        <v>2365</v>
      </c>
      <c r="C1301" s="41" t="s">
        <v>108</v>
      </c>
      <c r="D1301" s="42" t="s">
        <v>2505</v>
      </c>
      <c r="E1301" s="226">
        <v>231724</v>
      </c>
    </row>
    <row r="1302" spans="1:6" x14ac:dyDescent="0.25">
      <c r="A1302" s="152">
        <v>45405</v>
      </c>
      <c r="B1302" s="41" t="s">
        <v>2365</v>
      </c>
      <c r="C1302" s="41" t="s">
        <v>108</v>
      </c>
      <c r="D1302" s="42" t="s">
        <v>2506</v>
      </c>
      <c r="E1302" s="226">
        <v>98580</v>
      </c>
    </row>
    <row r="1303" spans="1:6" x14ac:dyDescent="0.25">
      <c r="A1303" s="152">
        <v>45409</v>
      </c>
      <c r="B1303" s="41" t="s">
        <v>2365</v>
      </c>
      <c r="C1303" s="41" t="s">
        <v>108</v>
      </c>
      <c r="D1303" s="42" t="s">
        <v>2507</v>
      </c>
      <c r="E1303" s="226">
        <v>13207</v>
      </c>
    </row>
    <row r="1304" spans="1:6" x14ac:dyDescent="0.25">
      <c r="A1304" s="152">
        <v>45412</v>
      </c>
      <c r="B1304" s="41" t="s">
        <v>2375</v>
      </c>
      <c r="C1304" s="41" t="s">
        <v>108</v>
      </c>
      <c r="D1304" s="42" t="s">
        <v>1152</v>
      </c>
      <c r="E1304" s="226">
        <v>1450</v>
      </c>
    </row>
    <row r="1305" spans="1:6" x14ac:dyDescent="0.25">
      <c r="A1305" s="152">
        <v>45412</v>
      </c>
      <c r="B1305" s="41" t="s">
        <v>2245</v>
      </c>
      <c r="C1305" s="41" t="s">
        <v>108</v>
      </c>
      <c r="D1305" s="42" t="s">
        <v>2508</v>
      </c>
      <c r="E1305" s="226">
        <v>12508</v>
      </c>
    </row>
    <row r="1306" spans="1:6" x14ac:dyDescent="0.25">
      <c r="A1306" s="152">
        <v>45412</v>
      </c>
      <c r="B1306" s="41" t="s">
        <v>928</v>
      </c>
      <c r="C1306" s="41" t="s">
        <v>108</v>
      </c>
      <c r="D1306" s="42" t="s">
        <v>2478</v>
      </c>
      <c r="E1306" s="226">
        <v>52458</v>
      </c>
    </row>
    <row r="1307" spans="1:6" x14ac:dyDescent="0.25">
      <c r="A1307" s="152">
        <v>45412</v>
      </c>
      <c r="B1307" s="41" t="s">
        <v>2365</v>
      </c>
      <c r="C1307" s="41" t="s">
        <v>108</v>
      </c>
      <c r="D1307" s="42" t="s">
        <v>2509</v>
      </c>
      <c r="E1307" s="226">
        <v>17469</v>
      </c>
    </row>
    <row r="1308" spans="1:6" x14ac:dyDescent="0.25">
      <c r="A1308" s="152">
        <v>45412</v>
      </c>
      <c r="B1308" s="41" t="s">
        <v>2264</v>
      </c>
      <c r="C1308" s="41" t="s">
        <v>108</v>
      </c>
      <c r="D1308" s="42" t="s">
        <v>2510</v>
      </c>
      <c r="E1308" s="226">
        <v>16000</v>
      </c>
    </row>
    <row r="1309" spans="1:6" x14ac:dyDescent="0.25">
      <c r="A1309" s="152">
        <v>45413</v>
      </c>
      <c r="B1309" s="41" t="s">
        <v>2365</v>
      </c>
      <c r="C1309" s="41" t="s">
        <v>108</v>
      </c>
      <c r="D1309" s="42" t="s">
        <v>2511</v>
      </c>
      <c r="E1309" s="226">
        <v>51937</v>
      </c>
    </row>
    <row r="1310" spans="1:6" x14ac:dyDescent="0.25">
      <c r="A1310" s="152">
        <v>45414</v>
      </c>
      <c r="B1310" s="41" t="s">
        <v>320</v>
      </c>
      <c r="C1310" s="41" t="s">
        <v>324</v>
      </c>
      <c r="D1310" s="42" t="s">
        <v>1656</v>
      </c>
      <c r="E1310" s="226">
        <v>1320</v>
      </c>
      <c r="F1310" s="226"/>
    </row>
    <row r="1311" spans="1:6" x14ac:dyDescent="0.25">
      <c r="A1311" s="152">
        <v>45414</v>
      </c>
      <c r="B1311" s="41" t="s">
        <v>2365</v>
      </c>
      <c r="C1311" s="41" t="s">
        <v>108</v>
      </c>
      <c r="D1311" s="42" t="s">
        <v>2512</v>
      </c>
      <c r="E1311" s="226">
        <v>45887</v>
      </c>
    </row>
    <row r="1312" spans="1:6" x14ac:dyDescent="0.25">
      <c r="A1312" s="152">
        <v>45414</v>
      </c>
      <c r="B1312" s="41" t="s">
        <v>2365</v>
      </c>
      <c r="C1312" s="41" t="s">
        <v>108</v>
      </c>
      <c r="D1312" s="42" t="s">
        <v>2513</v>
      </c>
      <c r="E1312" s="226">
        <v>37064</v>
      </c>
    </row>
    <row r="1313" spans="1:6" x14ac:dyDescent="0.25">
      <c r="A1313" s="152">
        <v>45416</v>
      </c>
      <c r="B1313" s="41" t="s">
        <v>2369</v>
      </c>
      <c r="C1313" s="41" t="s">
        <v>108</v>
      </c>
      <c r="D1313" s="42" t="s">
        <v>114</v>
      </c>
      <c r="E1313" s="226">
        <v>52300</v>
      </c>
    </row>
    <row r="1314" spans="1:6" x14ac:dyDescent="0.25">
      <c r="A1314" s="152">
        <v>45416</v>
      </c>
      <c r="B1314" s="41" t="s">
        <v>2514</v>
      </c>
      <c r="C1314" s="41" t="s">
        <v>108</v>
      </c>
      <c r="D1314" s="42" t="s">
        <v>2515</v>
      </c>
      <c r="E1314" s="226">
        <v>600</v>
      </c>
    </row>
    <row r="1315" spans="1:6" x14ac:dyDescent="0.25">
      <c r="A1315" s="152">
        <v>45419</v>
      </c>
      <c r="B1315" s="41" t="s">
        <v>2516</v>
      </c>
      <c r="C1315" s="41" t="s">
        <v>108</v>
      </c>
      <c r="D1315" s="42" t="s">
        <v>2517</v>
      </c>
      <c r="E1315" s="226">
        <v>186377</v>
      </c>
    </row>
    <row r="1316" spans="1:6" x14ac:dyDescent="0.25">
      <c r="A1316" s="152">
        <v>45426</v>
      </c>
      <c r="B1316" s="41" t="s">
        <v>320</v>
      </c>
      <c r="C1316" s="41" t="s">
        <v>324</v>
      </c>
      <c r="D1316" s="42" t="s">
        <v>1943</v>
      </c>
      <c r="E1316" s="226">
        <v>3000</v>
      </c>
      <c r="F1316" s="226"/>
    </row>
    <row r="1317" spans="1:6" x14ac:dyDescent="0.25">
      <c r="A1317" s="152">
        <v>45426</v>
      </c>
      <c r="B1317" s="41" t="s">
        <v>2518</v>
      </c>
      <c r="C1317" s="41" t="s">
        <v>108</v>
      </c>
      <c r="D1317" s="42" t="s">
        <v>2519</v>
      </c>
      <c r="E1317" s="226">
        <v>87975</v>
      </c>
    </row>
    <row r="1318" spans="1:6" x14ac:dyDescent="0.25">
      <c r="A1318" s="152">
        <v>45426</v>
      </c>
      <c r="B1318" s="41" t="s">
        <v>2518</v>
      </c>
      <c r="C1318" s="41" t="s">
        <v>108</v>
      </c>
      <c r="D1318" s="42" t="s">
        <v>2520</v>
      </c>
      <c r="E1318" s="226">
        <v>52780</v>
      </c>
    </row>
    <row r="1319" spans="1:6" x14ac:dyDescent="0.25">
      <c r="A1319" s="152">
        <v>45427</v>
      </c>
      <c r="B1319" s="41" t="s">
        <v>320</v>
      </c>
      <c r="C1319" s="41" t="s">
        <v>324</v>
      </c>
      <c r="D1319" s="42" t="s">
        <v>1123</v>
      </c>
      <c r="E1319" s="226">
        <v>900</v>
      </c>
      <c r="F1319" s="226"/>
    </row>
    <row r="1320" spans="1:6" x14ac:dyDescent="0.25">
      <c r="A1320" s="152">
        <v>45428</v>
      </c>
      <c r="B1320" s="41" t="s">
        <v>320</v>
      </c>
      <c r="C1320" s="41" t="s">
        <v>324</v>
      </c>
      <c r="D1320" s="42" t="s">
        <v>1212</v>
      </c>
      <c r="E1320" s="226">
        <v>295</v>
      </c>
      <c r="F1320" s="226"/>
    </row>
    <row r="1321" spans="1:6" x14ac:dyDescent="0.25">
      <c r="A1321" s="152">
        <v>45429</v>
      </c>
      <c r="B1321" s="41" t="s">
        <v>2365</v>
      </c>
      <c r="C1321" s="41" t="s">
        <v>108</v>
      </c>
      <c r="D1321" s="42" t="s">
        <v>2521</v>
      </c>
      <c r="E1321" s="226">
        <v>28883</v>
      </c>
    </row>
    <row r="1322" spans="1:6" x14ac:dyDescent="0.25">
      <c r="A1322" s="152">
        <v>45434</v>
      </c>
      <c r="B1322" s="41" t="s">
        <v>2462</v>
      </c>
      <c r="C1322" s="41" t="s">
        <v>108</v>
      </c>
      <c r="D1322" s="42" t="s">
        <v>2522</v>
      </c>
      <c r="E1322" s="226">
        <v>60353</v>
      </c>
    </row>
    <row r="1323" spans="1:6" x14ac:dyDescent="0.25">
      <c r="A1323" s="152">
        <v>45435</v>
      </c>
      <c r="B1323" s="41" t="s">
        <v>1860</v>
      </c>
      <c r="C1323" s="41" t="s">
        <v>108</v>
      </c>
      <c r="D1323" s="42" t="s">
        <v>959</v>
      </c>
      <c r="E1323" s="226">
        <v>18040</v>
      </c>
    </row>
    <row r="1324" spans="1:6" x14ac:dyDescent="0.25">
      <c r="A1324" s="152">
        <v>45435</v>
      </c>
      <c r="B1324" s="41" t="s">
        <v>2365</v>
      </c>
      <c r="C1324" s="41" t="s">
        <v>108</v>
      </c>
      <c r="D1324" s="42" t="s">
        <v>2523</v>
      </c>
      <c r="E1324" s="226">
        <v>64841</v>
      </c>
    </row>
    <row r="1325" spans="1:6" x14ac:dyDescent="0.25">
      <c r="A1325" s="152">
        <v>45436</v>
      </c>
      <c r="B1325" s="41" t="s">
        <v>2363</v>
      </c>
      <c r="C1325" s="41" t="s">
        <v>108</v>
      </c>
      <c r="D1325" s="42" t="s">
        <v>2524</v>
      </c>
      <c r="E1325" s="226">
        <v>2800</v>
      </c>
    </row>
    <row r="1326" spans="1:6" x14ac:dyDescent="0.25">
      <c r="A1326" s="152">
        <v>45437</v>
      </c>
      <c r="B1326" s="41" t="s">
        <v>178</v>
      </c>
      <c r="C1326" s="41" t="s">
        <v>108</v>
      </c>
      <c r="D1326" s="42" t="s">
        <v>2525</v>
      </c>
      <c r="E1326" s="226">
        <v>800</v>
      </c>
    </row>
    <row r="1327" spans="1:6" x14ac:dyDescent="0.25">
      <c r="A1327" s="152">
        <v>45437</v>
      </c>
      <c r="B1327" s="41" t="s">
        <v>2526</v>
      </c>
      <c r="C1327" s="41" t="s">
        <v>108</v>
      </c>
      <c r="D1327" s="42" t="s">
        <v>114</v>
      </c>
      <c r="E1327" s="226">
        <v>559104</v>
      </c>
    </row>
    <row r="1328" spans="1:6" x14ac:dyDescent="0.25">
      <c r="A1328" s="152">
        <v>45438</v>
      </c>
      <c r="B1328" s="41" t="s">
        <v>2375</v>
      </c>
      <c r="C1328" s="41" t="s">
        <v>108</v>
      </c>
      <c r="D1328" s="42" t="s">
        <v>1321</v>
      </c>
      <c r="E1328" s="226">
        <v>1450</v>
      </c>
    </row>
    <row r="1329" spans="1:6" x14ac:dyDescent="0.25">
      <c r="A1329" s="152">
        <v>45441</v>
      </c>
      <c r="B1329" s="41" t="s">
        <v>320</v>
      </c>
      <c r="C1329" s="41" t="s">
        <v>324</v>
      </c>
      <c r="D1329" s="42" t="s">
        <v>1126</v>
      </c>
      <c r="E1329" s="226">
        <v>590</v>
      </c>
      <c r="F1329" s="226"/>
    </row>
    <row r="1330" spans="1:6" x14ac:dyDescent="0.25">
      <c r="A1330" s="152">
        <v>45444</v>
      </c>
      <c r="B1330" s="41" t="s">
        <v>2245</v>
      </c>
      <c r="C1330" s="41" t="s">
        <v>1639</v>
      </c>
      <c r="D1330" s="42" t="s">
        <v>570</v>
      </c>
      <c r="E1330" s="226">
        <v>12508</v>
      </c>
      <c r="F1330" s="226"/>
    </row>
    <row r="1331" spans="1:6" x14ac:dyDescent="0.25">
      <c r="A1331" s="152">
        <v>45444</v>
      </c>
      <c r="B1331" s="41" t="s">
        <v>2245</v>
      </c>
      <c r="C1331" s="41" t="s">
        <v>1639</v>
      </c>
      <c r="D1331" s="42" t="s">
        <v>1090</v>
      </c>
      <c r="E1331" s="226">
        <v>18408</v>
      </c>
      <c r="F1331" s="226"/>
    </row>
    <row r="1332" spans="1:6" x14ac:dyDescent="0.25">
      <c r="A1332" s="152">
        <v>45444</v>
      </c>
      <c r="B1332" s="41" t="s">
        <v>828</v>
      </c>
      <c r="C1332" s="41" t="s">
        <v>108</v>
      </c>
      <c r="D1332" s="42" t="s">
        <v>2527</v>
      </c>
      <c r="E1332" s="226">
        <v>600</v>
      </c>
    </row>
    <row r="1333" spans="1:6" x14ac:dyDescent="0.25">
      <c r="A1333" s="152">
        <v>45444</v>
      </c>
      <c r="B1333" s="41" t="s">
        <v>2245</v>
      </c>
      <c r="C1333" s="41" t="s">
        <v>108</v>
      </c>
      <c r="D1333" s="42" t="s">
        <v>2528</v>
      </c>
      <c r="E1333" s="226">
        <v>18408</v>
      </c>
    </row>
    <row r="1334" spans="1:6" x14ac:dyDescent="0.25">
      <c r="A1334" s="152">
        <v>45444</v>
      </c>
      <c r="B1334" s="41" t="s">
        <v>2360</v>
      </c>
      <c r="C1334" s="41" t="s">
        <v>108</v>
      </c>
      <c r="D1334" s="42" t="s">
        <v>2529</v>
      </c>
      <c r="E1334" s="226">
        <v>5090</v>
      </c>
    </row>
    <row r="1335" spans="1:6" x14ac:dyDescent="0.25">
      <c r="A1335" s="152">
        <v>45444</v>
      </c>
      <c r="B1335" s="41" t="s">
        <v>2360</v>
      </c>
      <c r="C1335" s="41" t="s">
        <v>108</v>
      </c>
      <c r="D1335" s="42" t="s">
        <v>2530</v>
      </c>
      <c r="E1335" s="226">
        <v>54910</v>
      </c>
    </row>
    <row r="1336" spans="1:6" x14ac:dyDescent="0.25">
      <c r="A1336" s="152">
        <v>45444</v>
      </c>
      <c r="B1336" s="41" t="s">
        <v>2375</v>
      </c>
      <c r="C1336" s="41" t="s">
        <v>108</v>
      </c>
      <c r="D1336" s="42" t="s">
        <v>2531</v>
      </c>
      <c r="E1336" s="226">
        <v>1690</v>
      </c>
    </row>
    <row r="1337" spans="1:6" x14ac:dyDescent="0.25">
      <c r="A1337" s="152">
        <v>45446</v>
      </c>
      <c r="B1337" s="41" t="s">
        <v>2532</v>
      </c>
      <c r="C1337" s="41" t="s">
        <v>108</v>
      </c>
      <c r="D1337" s="42" t="s">
        <v>2533</v>
      </c>
      <c r="E1337" s="226">
        <v>8000</v>
      </c>
    </row>
    <row r="1338" spans="1:6" x14ac:dyDescent="0.25">
      <c r="A1338" s="152">
        <v>45449</v>
      </c>
      <c r="B1338" s="41" t="s">
        <v>2534</v>
      </c>
      <c r="C1338" s="41" t="s">
        <v>108</v>
      </c>
      <c r="D1338" s="42" t="s">
        <v>2535</v>
      </c>
      <c r="E1338" s="226">
        <v>354</v>
      </c>
    </row>
    <row r="1339" spans="1:6" x14ac:dyDescent="0.25">
      <c r="A1339" s="152">
        <v>45450</v>
      </c>
      <c r="B1339" s="41" t="s">
        <v>320</v>
      </c>
      <c r="C1339" s="41" t="s">
        <v>324</v>
      </c>
      <c r="D1339" s="42" t="s">
        <v>1974</v>
      </c>
      <c r="E1339" s="226">
        <v>440</v>
      </c>
      <c r="F1339" s="226"/>
    </row>
    <row r="1340" spans="1:6" x14ac:dyDescent="0.25">
      <c r="A1340" s="152">
        <v>45450</v>
      </c>
      <c r="B1340" s="41" t="s">
        <v>320</v>
      </c>
      <c r="C1340" s="41" t="s">
        <v>324</v>
      </c>
      <c r="D1340" s="42" t="s">
        <v>1131</v>
      </c>
      <c r="E1340" s="226">
        <v>505</v>
      </c>
      <c r="F1340" s="226"/>
    </row>
    <row r="1341" spans="1:6" x14ac:dyDescent="0.25">
      <c r="A1341" s="152">
        <v>45450</v>
      </c>
      <c r="B1341" s="41" t="s">
        <v>320</v>
      </c>
      <c r="C1341" s="41" t="s">
        <v>324</v>
      </c>
      <c r="D1341" s="42" t="s">
        <v>754</v>
      </c>
      <c r="E1341" s="226">
        <v>352</v>
      </c>
      <c r="F1341" s="226"/>
    </row>
    <row r="1342" spans="1:6" x14ac:dyDescent="0.25">
      <c r="A1342" s="152">
        <v>45450</v>
      </c>
      <c r="B1342" s="41" t="s">
        <v>320</v>
      </c>
      <c r="C1342" s="41" t="s">
        <v>324</v>
      </c>
      <c r="D1342" s="42" t="s">
        <v>879</v>
      </c>
      <c r="E1342" s="226">
        <v>1000</v>
      </c>
      <c r="F1342" s="226"/>
    </row>
    <row r="1343" spans="1:6" x14ac:dyDescent="0.25">
      <c r="A1343" s="152">
        <v>45451</v>
      </c>
      <c r="B1343" s="41" t="s">
        <v>320</v>
      </c>
      <c r="C1343" s="41" t="s">
        <v>324</v>
      </c>
      <c r="D1343" s="42" t="s">
        <v>1233</v>
      </c>
      <c r="E1343" s="226">
        <v>3000</v>
      </c>
      <c r="F1343" s="226"/>
    </row>
    <row r="1344" spans="1:6" x14ac:dyDescent="0.25">
      <c r="A1344" s="152">
        <v>45451</v>
      </c>
      <c r="B1344" s="41" t="s">
        <v>2365</v>
      </c>
      <c r="C1344" s="41" t="s">
        <v>108</v>
      </c>
      <c r="D1344" s="42" t="s">
        <v>2536</v>
      </c>
      <c r="E1344" s="226">
        <v>20439</v>
      </c>
    </row>
    <row r="1345" spans="1:6" x14ac:dyDescent="0.25">
      <c r="A1345" s="152">
        <v>45453</v>
      </c>
      <c r="B1345" s="41" t="s">
        <v>2363</v>
      </c>
      <c r="C1345" s="41" t="s">
        <v>108</v>
      </c>
      <c r="D1345" s="42" t="s">
        <v>2537</v>
      </c>
      <c r="E1345" s="226">
        <v>123300</v>
      </c>
    </row>
    <row r="1346" spans="1:6" x14ac:dyDescent="0.25">
      <c r="A1346" s="152">
        <v>45453</v>
      </c>
      <c r="B1346" s="41" t="s">
        <v>2264</v>
      </c>
      <c r="C1346" s="41" t="s">
        <v>108</v>
      </c>
      <c r="D1346" s="42" t="s">
        <v>1031</v>
      </c>
      <c r="E1346" s="226">
        <v>32000</v>
      </c>
    </row>
    <row r="1347" spans="1:6" x14ac:dyDescent="0.25">
      <c r="A1347" s="152">
        <v>45454</v>
      </c>
      <c r="B1347" s="41" t="s">
        <v>2245</v>
      </c>
      <c r="C1347" s="41" t="s">
        <v>108</v>
      </c>
      <c r="D1347" s="42" t="s">
        <v>2538</v>
      </c>
      <c r="E1347" s="226">
        <v>11328</v>
      </c>
    </row>
    <row r="1348" spans="1:6" x14ac:dyDescent="0.25">
      <c r="A1348" s="152">
        <v>45454</v>
      </c>
      <c r="B1348" s="41" t="s">
        <v>2245</v>
      </c>
      <c r="C1348" s="41" t="s">
        <v>108</v>
      </c>
      <c r="D1348" s="42" t="s">
        <v>2539</v>
      </c>
      <c r="E1348" s="226">
        <v>17228</v>
      </c>
    </row>
    <row r="1349" spans="1:6" x14ac:dyDescent="0.25">
      <c r="A1349" s="152">
        <v>45454</v>
      </c>
      <c r="B1349" s="41" t="s">
        <v>2540</v>
      </c>
      <c r="C1349" s="41" t="s">
        <v>108</v>
      </c>
      <c r="D1349" s="42" t="s">
        <v>2541</v>
      </c>
      <c r="E1349" s="226">
        <v>243068</v>
      </c>
    </row>
    <row r="1350" spans="1:6" x14ac:dyDescent="0.25">
      <c r="A1350" s="152">
        <v>45454</v>
      </c>
      <c r="B1350" s="41" t="s">
        <v>2540</v>
      </c>
      <c r="C1350" s="41" t="s">
        <v>108</v>
      </c>
      <c r="D1350" s="42" t="s">
        <v>2542</v>
      </c>
      <c r="E1350" s="226">
        <v>3905</v>
      </c>
    </row>
    <row r="1351" spans="1:6" x14ac:dyDescent="0.25">
      <c r="A1351" s="152">
        <v>45455</v>
      </c>
      <c r="B1351" s="41" t="s">
        <v>2363</v>
      </c>
      <c r="C1351" s="41" t="s">
        <v>108</v>
      </c>
      <c r="D1351" s="42" t="s">
        <v>2543</v>
      </c>
      <c r="E1351" s="226">
        <v>660</v>
      </c>
    </row>
    <row r="1352" spans="1:6" x14ac:dyDescent="0.25">
      <c r="A1352" s="152">
        <v>45456</v>
      </c>
      <c r="B1352" s="41" t="s">
        <v>2363</v>
      </c>
      <c r="C1352" s="41" t="s">
        <v>108</v>
      </c>
      <c r="D1352" s="42" t="s">
        <v>2544</v>
      </c>
      <c r="E1352" s="226">
        <v>165499</v>
      </c>
    </row>
    <row r="1353" spans="1:6" x14ac:dyDescent="0.25">
      <c r="A1353" s="152">
        <v>45457</v>
      </c>
      <c r="B1353" s="41" t="s">
        <v>320</v>
      </c>
      <c r="C1353" s="41" t="s">
        <v>324</v>
      </c>
      <c r="D1353" s="42" t="s">
        <v>685</v>
      </c>
      <c r="E1353" s="226">
        <v>260</v>
      </c>
      <c r="F1353" s="226"/>
    </row>
    <row r="1354" spans="1:6" x14ac:dyDescent="0.25">
      <c r="A1354" s="152">
        <v>45457</v>
      </c>
      <c r="B1354" s="41" t="s">
        <v>1860</v>
      </c>
      <c r="C1354" s="41" t="s">
        <v>108</v>
      </c>
      <c r="D1354" s="42" t="s">
        <v>2545</v>
      </c>
      <c r="E1354" s="226">
        <v>7000</v>
      </c>
    </row>
    <row r="1355" spans="1:6" x14ac:dyDescent="0.25">
      <c r="A1355" s="152">
        <v>45458</v>
      </c>
      <c r="B1355" s="41" t="s">
        <v>2540</v>
      </c>
      <c r="C1355" s="41" t="s">
        <v>108</v>
      </c>
      <c r="D1355" s="42" t="s">
        <v>2546</v>
      </c>
      <c r="E1355" s="226">
        <v>9558</v>
      </c>
    </row>
    <row r="1356" spans="1:6" x14ac:dyDescent="0.25">
      <c r="A1356" s="152">
        <v>45459</v>
      </c>
      <c r="B1356" s="41" t="s">
        <v>2363</v>
      </c>
      <c r="C1356" s="41" t="s">
        <v>108</v>
      </c>
      <c r="D1356" s="42" t="s">
        <v>2547</v>
      </c>
      <c r="E1356" s="226">
        <v>2395</v>
      </c>
    </row>
    <row r="1357" spans="1:6" x14ac:dyDescent="0.25">
      <c r="A1357" s="152">
        <v>45459</v>
      </c>
      <c r="B1357" s="41" t="s">
        <v>2264</v>
      </c>
      <c r="C1357" s="41" t="s">
        <v>108</v>
      </c>
      <c r="D1357" s="42" t="s">
        <v>2460</v>
      </c>
      <c r="E1357" s="226">
        <v>4000</v>
      </c>
    </row>
    <row r="1358" spans="1:6" x14ac:dyDescent="0.25">
      <c r="A1358" s="152">
        <v>45460</v>
      </c>
      <c r="B1358" s="41" t="s">
        <v>320</v>
      </c>
      <c r="C1358" s="41" t="s">
        <v>324</v>
      </c>
      <c r="D1358" s="42" t="s">
        <v>1132</v>
      </c>
      <c r="E1358" s="226">
        <v>7500</v>
      </c>
      <c r="F1358" s="226"/>
    </row>
    <row r="1359" spans="1:6" x14ac:dyDescent="0.25">
      <c r="A1359" s="152">
        <v>45460</v>
      </c>
      <c r="B1359" s="41" t="s">
        <v>320</v>
      </c>
      <c r="C1359" s="41" t="s">
        <v>324</v>
      </c>
      <c r="D1359" s="42" t="s">
        <v>1987</v>
      </c>
      <c r="E1359" s="226">
        <v>280</v>
      </c>
      <c r="F1359" s="226"/>
    </row>
    <row r="1360" spans="1:6" x14ac:dyDescent="0.25">
      <c r="A1360" s="152">
        <v>45462</v>
      </c>
      <c r="B1360" s="41" t="s">
        <v>320</v>
      </c>
      <c r="C1360" s="41" t="s">
        <v>324</v>
      </c>
      <c r="D1360" s="42" t="s">
        <v>1133</v>
      </c>
      <c r="E1360" s="226">
        <v>770</v>
      </c>
      <c r="F1360" s="226"/>
    </row>
    <row r="1361" spans="1:6" x14ac:dyDescent="0.25">
      <c r="A1361" s="152">
        <v>45462</v>
      </c>
      <c r="B1361" s="41" t="s">
        <v>320</v>
      </c>
      <c r="C1361" s="41" t="s">
        <v>324</v>
      </c>
      <c r="D1361" s="42" t="s">
        <v>1311</v>
      </c>
      <c r="E1361" s="226">
        <v>1210</v>
      </c>
      <c r="F1361" s="226"/>
    </row>
    <row r="1362" spans="1:6" x14ac:dyDescent="0.25">
      <c r="A1362" s="152">
        <v>45462</v>
      </c>
      <c r="B1362" s="41" t="s">
        <v>320</v>
      </c>
      <c r="C1362" s="41" t="s">
        <v>324</v>
      </c>
      <c r="D1362" s="42" t="s">
        <v>2003</v>
      </c>
      <c r="E1362" s="226">
        <v>175</v>
      </c>
      <c r="F1362" s="226"/>
    </row>
    <row r="1363" spans="1:6" x14ac:dyDescent="0.25">
      <c r="A1363" s="152">
        <v>45463</v>
      </c>
      <c r="B1363" s="41" t="s">
        <v>757</v>
      </c>
      <c r="C1363" s="41" t="s">
        <v>108</v>
      </c>
      <c r="D1363" s="42" t="s">
        <v>1894</v>
      </c>
      <c r="E1363" s="226">
        <v>9415</v>
      </c>
    </row>
    <row r="1364" spans="1:6" x14ac:dyDescent="0.25">
      <c r="A1364" s="152">
        <v>45465</v>
      </c>
      <c r="B1364" s="41" t="s">
        <v>320</v>
      </c>
      <c r="C1364" s="41" t="s">
        <v>324</v>
      </c>
      <c r="D1364" s="42" t="s">
        <v>1988</v>
      </c>
      <c r="E1364" s="226">
        <v>660</v>
      </c>
      <c r="F1364" s="226"/>
    </row>
    <row r="1365" spans="1:6" x14ac:dyDescent="0.25">
      <c r="A1365" s="152">
        <v>45466</v>
      </c>
      <c r="B1365" s="41" t="s">
        <v>2363</v>
      </c>
      <c r="C1365" s="41" t="s">
        <v>108</v>
      </c>
      <c r="D1365" s="42" t="s">
        <v>2548</v>
      </c>
      <c r="E1365" s="226">
        <v>5199</v>
      </c>
    </row>
    <row r="1366" spans="1:6" x14ac:dyDescent="0.25">
      <c r="A1366" s="152">
        <v>45467</v>
      </c>
      <c r="B1366" s="41" t="s">
        <v>2360</v>
      </c>
      <c r="C1366" s="41" t="s">
        <v>108</v>
      </c>
      <c r="D1366" s="42" t="s">
        <v>2549</v>
      </c>
      <c r="E1366" s="226">
        <v>20370</v>
      </c>
    </row>
    <row r="1367" spans="1:6" x14ac:dyDescent="0.25">
      <c r="A1367" s="152">
        <v>45467</v>
      </c>
      <c r="B1367" s="41" t="s">
        <v>1860</v>
      </c>
      <c r="C1367" s="41" t="s">
        <v>108</v>
      </c>
      <c r="D1367" s="42" t="s">
        <v>2244</v>
      </c>
      <c r="E1367" s="226">
        <v>9840</v>
      </c>
    </row>
    <row r="1368" spans="1:6" x14ac:dyDescent="0.25">
      <c r="A1368" s="152">
        <v>45473</v>
      </c>
      <c r="B1368" s="41" t="s">
        <v>320</v>
      </c>
      <c r="C1368" s="41" t="s">
        <v>324</v>
      </c>
      <c r="D1368" s="42" t="s">
        <v>921</v>
      </c>
      <c r="E1368" s="226">
        <v>17050</v>
      </c>
      <c r="F1368" s="226"/>
    </row>
    <row r="1369" spans="1:6" x14ac:dyDescent="0.25">
      <c r="A1369" s="152">
        <v>45477</v>
      </c>
      <c r="B1369" s="41" t="s">
        <v>1451</v>
      </c>
      <c r="C1369" s="41" t="s">
        <v>108</v>
      </c>
      <c r="D1369" s="42" t="s">
        <v>1595</v>
      </c>
      <c r="E1369" s="226">
        <v>90322</v>
      </c>
      <c r="F1369" s="226"/>
    </row>
    <row r="1370" spans="1:6" x14ac:dyDescent="0.25">
      <c r="A1370" s="152">
        <v>45477</v>
      </c>
      <c r="B1370" s="41" t="s">
        <v>828</v>
      </c>
      <c r="C1370" s="41" t="s">
        <v>108</v>
      </c>
      <c r="D1370" s="42" t="s">
        <v>2569</v>
      </c>
      <c r="E1370" s="226">
        <v>4850</v>
      </c>
      <c r="F1370" s="226"/>
    </row>
    <row r="1371" spans="1:6" x14ac:dyDescent="0.25">
      <c r="A1371" s="152">
        <v>45477</v>
      </c>
      <c r="B1371" s="41" t="s">
        <v>131</v>
      </c>
      <c r="C1371" s="41" t="s">
        <v>108</v>
      </c>
      <c r="D1371" s="42" t="s">
        <v>2570</v>
      </c>
      <c r="E1371" s="226">
        <v>19065</v>
      </c>
      <c r="F1371" s="226"/>
    </row>
    <row r="1372" spans="1:6" x14ac:dyDescent="0.25">
      <c r="A1372" s="152">
        <v>45478</v>
      </c>
      <c r="B1372" s="41" t="s">
        <v>1451</v>
      </c>
      <c r="C1372" s="41" t="s">
        <v>108</v>
      </c>
      <c r="D1372" s="42" t="s">
        <v>2571</v>
      </c>
      <c r="E1372" s="226">
        <v>76457</v>
      </c>
      <c r="F1372" s="226"/>
    </row>
    <row r="1373" spans="1:6" x14ac:dyDescent="0.25">
      <c r="A1373" s="152">
        <v>45479</v>
      </c>
      <c r="B1373" s="41" t="s">
        <v>610</v>
      </c>
      <c r="C1373" s="41" t="s">
        <v>108</v>
      </c>
      <c r="D1373" s="42" t="s">
        <v>2572</v>
      </c>
      <c r="E1373" s="226">
        <v>40337</v>
      </c>
      <c r="F1373" s="226"/>
    </row>
    <row r="1374" spans="1:6" x14ac:dyDescent="0.25">
      <c r="A1374" s="152">
        <v>45479</v>
      </c>
      <c r="B1374" s="41" t="s">
        <v>1451</v>
      </c>
      <c r="C1374" s="41" t="s">
        <v>108</v>
      </c>
      <c r="D1374" s="42" t="s">
        <v>2573</v>
      </c>
      <c r="E1374" s="226">
        <v>67703</v>
      </c>
      <c r="F1374" s="226"/>
    </row>
    <row r="1375" spans="1:6" x14ac:dyDescent="0.25">
      <c r="A1375" s="152">
        <v>45481</v>
      </c>
      <c r="B1375" s="41" t="s">
        <v>320</v>
      </c>
      <c r="C1375" s="41" t="s">
        <v>324</v>
      </c>
      <c r="D1375" s="42" t="s">
        <v>1257</v>
      </c>
      <c r="E1375" s="226">
        <v>3980</v>
      </c>
      <c r="F1375" s="226"/>
    </row>
    <row r="1376" spans="1:6" x14ac:dyDescent="0.25">
      <c r="A1376" s="152">
        <v>45481</v>
      </c>
      <c r="B1376" s="41" t="s">
        <v>1451</v>
      </c>
      <c r="C1376" s="41" t="s">
        <v>108</v>
      </c>
      <c r="D1376" s="42" t="s">
        <v>1573</v>
      </c>
      <c r="E1376" s="226">
        <v>87084</v>
      </c>
      <c r="F1376" s="226"/>
    </row>
    <row r="1377" spans="1:6" x14ac:dyDescent="0.25">
      <c r="A1377" s="152">
        <v>45482</v>
      </c>
      <c r="B1377" s="41" t="s">
        <v>320</v>
      </c>
      <c r="C1377" s="41" t="s">
        <v>324</v>
      </c>
      <c r="D1377" s="42" t="s">
        <v>2100</v>
      </c>
      <c r="E1377" s="226">
        <v>140</v>
      </c>
      <c r="F1377" s="226"/>
    </row>
    <row r="1378" spans="1:6" x14ac:dyDescent="0.25">
      <c r="A1378" s="152">
        <v>45482</v>
      </c>
      <c r="B1378" s="41" t="s">
        <v>1451</v>
      </c>
      <c r="C1378" s="41" t="s">
        <v>108</v>
      </c>
      <c r="D1378" s="42" t="s">
        <v>2574</v>
      </c>
      <c r="E1378" s="226">
        <v>57338</v>
      </c>
      <c r="F1378" s="226"/>
    </row>
    <row r="1379" spans="1:6" x14ac:dyDescent="0.25">
      <c r="A1379" s="152">
        <v>45482</v>
      </c>
      <c r="B1379" s="41" t="s">
        <v>2575</v>
      </c>
      <c r="C1379" s="41" t="s">
        <v>108</v>
      </c>
      <c r="D1379" s="42" t="s">
        <v>2576</v>
      </c>
      <c r="E1379" s="226">
        <v>50905</v>
      </c>
      <c r="F1379" s="226"/>
    </row>
    <row r="1380" spans="1:6" x14ac:dyDescent="0.25">
      <c r="A1380" s="152">
        <v>45483</v>
      </c>
      <c r="B1380" s="41" t="s">
        <v>320</v>
      </c>
      <c r="C1380" s="41" t="s">
        <v>324</v>
      </c>
      <c r="D1380" s="42" t="s">
        <v>1255</v>
      </c>
      <c r="E1380" s="226">
        <v>3000</v>
      </c>
      <c r="F1380" s="226"/>
    </row>
    <row r="1381" spans="1:6" x14ac:dyDescent="0.25">
      <c r="A1381" s="152">
        <v>45484</v>
      </c>
      <c r="B1381" s="41" t="s">
        <v>320</v>
      </c>
      <c r="C1381" s="41" t="s">
        <v>324</v>
      </c>
      <c r="D1381" s="42" t="s">
        <v>1149</v>
      </c>
      <c r="E1381" s="226">
        <v>580</v>
      </c>
      <c r="F1381" s="226"/>
    </row>
    <row r="1382" spans="1:6" x14ac:dyDescent="0.25">
      <c r="A1382" s="152">
        <v>45486</v>
      </c>
      <c r="B1382" s="41" t="s">
        <v>610</v>
      </c>
      <c r="C1382" s="41" t="s">
        <v>108</v>
      </c>
      <c r="D1382" s="42" t="s">
        <v>2577</v>
      </c>
      <c r="E1382" s="226">
        <v>2198</v>
      </c>
      <c r="F1382" s="226"/>
    </row>
    <row r="1383" spans="1:6" x14ac:dyDescent="0.25">
      <c r="A1383" s="152">
        <v>45486</v>
      </c>
      <c r="B1383" s="41" t="s">
        <v>2281</v>
      </c>
      <c r="C1383" s="41" t="s">
        <v>108</v>
      </c>
      <c r="D1383" s="42" t="s">
        <v>2578</v>
      </c>
      <c r="E1383" s="226">
        <v>990</v>
      </c>
      <c r="F1383" s="226"/>
    </row>
    <row r="1384" spans="1:6" x14ac:dyDescent="0.25">
      <c r="A1384" s="152">
        <v>45490</v>
      </c>
      <c r="B1384" s="41" t="s">
        <v>320</v>
      </c>
      <c r="C1384" s="41" t="s">
        <v>324</v>
      </c>
      <c r="D1384" s="42" t="s">
        <v>1256</v>
      </c>
      <c r="E1384" s="226">
        <v>990</v>
      </c>
      <c r="F1384" s="226"/>
    </row>
    <row r="1385" spans="1:6" x14ac:dyDescent="0.25">
      <c r="A1385" s="152">
        <v>45490</v>
      </c>
      <c r="B1385" s="41" t="s">
        <v>2281</v>
      </c>
      <c r="C1385" s="41" t="s">
        <v>108</v>
      </c>
      <c r="D1385" s="42" t="s">
        <v>2579</v>
      </c>
      <c r="E1385" s="226">
        <v>27600</v>
      </c>
      <c r="F1385" s="226"/>
    </row>
    <row r="1386" spans="1:6" x14ac:dyDescent="0.25">
      <c r="A1386" s="152">
        <v>45491</v>
      </c>
      <c r="B1386" s="41" t="s">
        <v>2575</v>
      </c>
      <c r="C1386" s="41" t="s">
        <v>108</v>
      </c>
      <c r="D1386" s="42" t="s">
        <v>2580</v>
      </c>
      <c r="E1386" s="226">
        <v>62840</v>
      </c>
      <c r="F1386" s="226"/>
    </row>
    <row r="1387" spans="1:6" x14ac:dyDescent="0.25">
      <c r="A1387" s="152">
        <v>45492</v>
      </c>
      <c r="B1387" s="41" t="s">
        <v>2281</v>
      </c>
      <c r="C1387" s="41" t="s">
        <v>108</v>
      </c>
      <c r="D1387" s="42" t="s">
        <v>2581</v>
      </c>
      <c r="E1387" s="226">
        <v>36500</v>
      </c>
      <c r="F1387" s="226"/>
    </row>
    <row r="1388" spans="1:6" x14ac:dyDescent="0.25">
      <c r="A1388" s="152">
        <v>45493</v>
      </c>
      <c r="B1388" s="41" t="s">
        <v>2264</v>
      </c>
      <c r="C1388" s="41" t="s">
        <v>108</v>
      </c>
      <c r="D1388" s="42" t="s">
        <v>1034</v>
      </c>
      <c r="E1388" s="226">
        <v>16000</v>
      </c>
      <c r="F1388" s="226"/>
    </row>
    <row r="1389" spans="1:6" x14ac:dyDescent="0.25">
      <c r="A1389" s="152">
        <v>45493</v>
      </c>
      <c r="B1389" s="41" t="s">
        <v>757</v>
      </c>
      <c r="C1389" s="41" t="s">
        <v>108</v>
      </c>
      <c r="D1389" s="42" t="s">
        <v>1452</v>
      </c>
      <c r="E1389" s="226">
        <v>1800</v>
      </c>
      <c r="F1389" s="226"/>
    </row>
    <row r="1390" spans="1:6" x14ac:dyDescent="0.25">
      <c r="A1390" s="152">
        <v>45495</v>
      </c>
      <c r="B1390" s="41" t="s">
        <v>828</v>
      </c>
      <c r="C1390" s="41" t="s">
        <v>108</v>
      </c>
      <c r="D1390" s="42" t="s">
        <v>2582</v>
      </c>
      <c r="E1390" s="226">
        <v>5340</v>
      </c>
      <c r="F1390" s="226"/>
    </row>
    <row r="1391" spans="1:6" x14ac:dyDescent="0.25">
      <c r="A1391" s="152">
        <v>45500</v>
      </c>
      <c r="B1391" s="41" t="s">
        <v>2496</v>
      </c>
      <c r="C1391" s="41" t="s">
        <v>108</v>
      </c>
      <c r="D1391" s="42" t="s">
        <v>2583</v>
      </c>
      <c r="E1391" s="226">
        <v>163750</v>
      </c>
      <c r="F1391" s="226"/>
    </row>
    <row r="1392" spans="1:6" x14ac:dyDescent="0.25">
      <c r="A1392" s="152">
        <v>45505</v>
      </c>
      <c r="B1392" s="41" t="s">
        <v>320</v>
      </c>
      <c r="C1392" s="41" t="s">
        <v>324</v>
      </c>
      <c r="D1392" s="42" t="s">
        <v>2035</v>
      </c>
      <c r="E1392" s="226">
        <v>300</v>
      </c>
      <c r="F1392" s="226"/>
    </row>
    <row r="1393" spans="1:6" x14ac:dyDescent="0.25">
      <c r="A1393" s="152">
        <v>45505</v>
      </c>
      <c r="B1393" s="41" t="s">
        <v>320</v>
      </c>
      <c r="C1393" s="41" t="s">
        <v>324</v>
      </c>
      <c r="D1393" s="42" t="s">
        <v>1721</v>
      </c>
      <c r="E1393" s="226">
        <v>1340</v>
      </c>
      <c r="F1393" s="226"/>
    </row>
    <row r="1394" spans="1:6" x14ac:dyDescent="0.25">
      <c r="A1394" s="152">
        <v>45505</v>
      </c>
      <c r="B1394" s="41" t="s">
        <v>320</v>
      </c>
      <c r="C1394" s="41" t="s">
        <v>324</v>
      </c>
      <c r="D1394" s="42" t="s">
        <v>1771</v>
      </c>
      <c r="E1394" s="226">
        <v>140</v>
      </c>
      <c r="F1394" s="226"/>
    </row>
    <row r="1395" spans="1:6" x14ac:dyDescent="0.25">
      <c r="A1395" s="152">
        <v>45505</v>
      </c>
      <c r="B1395" s="41" t="s">
        <v>320</v>
      </c>
      <c r="C1395" s="41" t="s">
        <v>324</v>
      </c>
      <c r="D1395" s="42" t="s">
        <v>686</v>
      </c>
      <c r="E1395" s="226">
        <v>324</v>
      </c>
      <c r="F1395" s="226"/>
    </row>
    <row r="1396" spans="1:6" x14ac:dyDescent="0.25">
      <c r="A1396" s="152">
        <v>45505</v>
      </c>
      <c r="B1396" s="41" t="s">
        <v>2584</v>
      </c>
      <c r="C1396" s="41" t="s">
        <v>108</v>
      </c>
      <c r="D1396" s="42" t="s">
        <v>1026</v>
      </c>
      <c r="E1396" s="226">
        <v>12272</v>
      </c>
      <c r="F1396" s="226"/>
    </row>
    <row r="1397" spans="1:6" x14ac:dyDescent="0.25">
      <c r="A1397" s="152">
        <v>45505</v>
      </c>
      <c r="B1397" s="41" t="s">
        <v>2369</v>
      </c>
      <c r="C1397" s="41" t="s">
        <v>108</v>
      </c>
      <c r="D1397" s="42" t="s">
        <v>114</v>
      </c>
      <c r="E1397" s="226">
        <v>213600</v>
      </c>
      <c r="F1397" s="226"/>
    </row>
    <row r="1398" spans="1:6" x14ac:dyDescent="0.25">
      <c r="A1398" s="152">
        <v>45507</v>
      </c>
      <c r="B1398" s="41" t="s">
        <v>320</v>
      </c>
      <c r="C1398" s="41" t="s">
        <v>324</v>
      </c>
      <c r="D1398" s="42" t="s">
        <v>2097</v>
      </c>
      <c r="E1398" s="226">
        <v>440</v>
      </c>
      <c r="F1398" s="226"/>
    </row>
    <row r="1399" spans="1:6" x14ac:dyDescent="0.25">
      <c r="A1399" s="152">
        <v>45507</v>
      </c>
      <c r="B1399" s="41" t="s">
        <v>320</v>
      </c>
      <c r="C1399" s="41" t="s">
        <v>324</v>
      </c>
      <c r="D1399" s="42" t="s">
        <v>1225</v>
      </c>
      <c r="E1399" s="226">
        <v>250</v>
      </c>
      <c r="F1399" s="226"/>
    </row>
    <row r="1400" spans="1:6" x14ac:dyDescent="0.25">
      <c r="A1400" s="152">
        <v>45507</v>
      </c>
      <c r="B1400" s="41" t="s">
        <v>610</v>
      </c>
      <c r="C1400" s="41" t="s">
        <v>108</v>
      </c>
      <c r="D1400" s="42" t="s">
        <v>2585</v>
      </c>
      <c r="E1400" s="226">
        <v>7993</v>
      </c>
      <c r="F1400" s="226"/>
    </row>
    <row r="1401" spans="1:6" x14ac:dyDescent="0.25">
      <c r="A1401" s="152">
        <v>45514</v>
      </c>
      <c r="B1401" s="41" t="s">
        <v>320</v>
      </c>
      <c r="C1401" s="41" t="s">
        <v>324</v>
      </c>
      <c r="D1401" s="42" t="s">
        <v>2036</v>
      </c>
      <c r="E1401" s="226">
        <v>1470</v>
      </c>
      <c r="F1401" s="226"/>
    </row>
    <row r="1402" spans="1:6" x14ac:dyDescent="0.25">
      <c r="A1402" s="152">
        <v>45514</v>
      </c>
      <c r="B1402" s="41" t="s">
        <v>928</v>
      </c>
      <c r="C1402" s="41" t="s">
        <v>108</v>
      </c>
      <c r="D1402" s="42" t="s">
        <v>1133</v>
      </c>
      <c r="E1402" s="226">
        <v>37389</v>
      </c>
      <c r="F1402" s="226"/>
    </row>
    <row r="1403" spans="1:6" x14ac:dyDescent="0.25">
      <c r="A1403" s="152">
        <v>45515</v>
      </c>
      <c r="B1403" s="41" t="s">
        <v>320</v>
      </c>
      <c r="C1403" s="41" t="s">
        <v>324</v>
      </c>
      <c r="D1403" s="42" t="s">
        <v>2103</v>
      </c>
      <c r="E1403" s="226">
        <v>120</v>
      </c>
      <c r="F1403" s="226"/>
    </row>
    <row r="1404" spans="1:6" x14ac:dyDescent="0.25">
      <c r="A1404" s="152">
        <v>45516</v>
      </c>
      <c r="B1404" s="41" t="s">
        <v>320</v>
      </c>
      <c r="C1404" s="41" t="s">
        <v>324</v>
      </c>
      <c r="D1404" s="42" t="s">
        <v>2104</v>
      </c>
      <c r="E1404" s="226">
        <v>440</v>
      </c>
      <c r="F1404" s="226"/>
    </row>
    <row r="1405" spans="1:6" x14ac:dyDescent="0.25">
      <c r="A1405" s="152">
        <v>45517</v>
      </c>
      <c r="B1405" s="41" t="s">
        <v>610</v>
      </c>
      <c r="C1405" s="41" t="s">
        <v>108</v>
      </c>
      <c r="D1405" s="42" t="s">
        <v>2586</v>
      </c>
      <c r="E1405" s="226">
        <v>3280</v>
      </c>
      <c r="F1405" s="226"/>
    </row>
    <row r="1406" spans="1:6" x14ac:dyDescent="0.25">
      <c r="A1406" s="152">
        <v>45517</v>
      </c>
      <c r="B1406" s="41" t="s">
        <v>2587</v>
      </c>
      <c r="C1406" s="41" t="s">
        <v>108</v>
      </c>
      <c r="D1406" s="42" t="s">
        <v>114</v>
      </c>
      <c r="E1406" s="226">
        <v>225000</v>
      </c>
      <c r="F1406" s="226"/>
    </row>
    <row r="1407" spans="1:6" x14ac:dyDescent="0.25">
      <c r="A1407" s="152">
        <v>45518</v>
      </c>
      <c r="B1407" s="41" t="s">
        <v>320</v>
      </c>
      <c r="C1407" s="41" t="s">
        <v>324</v>
      </c>
      <c r="D1407" s="42" t="s">
        <v>2011</v>
      </c>
      <c r="E1407" s="226">
        <v>460</v>
      </c>
      <c r="F1407" s="226"/>
    </row>
    <row r="1408" spans="1:6" x14ac:dyDescent="0.25">
      <c r="A1408" s="152">
        <v>45519</v>
      </c>
      <c r="B1408" s="41" t="s">
        <v>2369</v>
      </c>
      <c r="C1408" s="41" t="s">
        <v>108</v>
      </c>
      <c r="D1408" s="42" t="s">
        <v>114</v>
      </c>
      <c r="E1408" s="226">
        <v>54800</v>
      </c>
      <c r="F1408" s="226"/>
    </row>
    <row r="1409" spans="1:6" x14ac:dyDescent="0.25">
      <c r="A1409" s="152">
        <v>45520</v>
      </c>
      <c r="B1409" s="41" t="s">
        <v>2281</v>
      </c>
      <c r="C1409" s="41" t="s">
        <v>108</v>
      </c>
      <c r="D1409" s="42" t="s">
        <v>2588</v>
      </c>
      <c r="E1409" s="226">
        <v>18320</v>
      </c>
      <c r="F1409" s="226"/>
    </row>
    <row r="1410" spans="1:6" x14ac:dyDescent="0.25">
      <c r="A1410" s="152">
        <v>45524</v>
      </c>
      <c r="B1410" s="41" t="s">
        <v>1446</v>
      </c>
      <c r="C1410" s="41" t="s">
        <v>108</v>
      </c>
      <c r="D1410" s="42" t="s">
        <v>2589</v>
      </c>
      <c r="E1410" s="226">
        <v>225474</v>
      </c>
      <c r="F1410" s="226"/>
    </row>
    <row r="1411" spans="1:6" x14ac:dyDescent="0.25">
      <c r="A1411" s="152">
        <v>45525</v>
      </c>
      <c r="B1411" s="41" t="s">
        <v>1446</v>
      </c>
      <c r="C1411" s="41" t="s">
        <v>108</v>
      </c>
      <c r="D1411" s="42" t="s">
        <v>2590</v>
      </c>
      <c r="E1411" s="226">
        <v>531000</v>
      </c>
      <c r="F1411" s="226"/>
    </row>
    <row r="1412" spans="1:6" x14ac:dyDescent="0.25">
      <c r="A1412" s="152">
        <v>45528</v>
      </c>
      <c r="B1412" s="41" t="s">
        <v>320</v>
      </c>
      <c r="C1412" s="41" t="s">
        <v>324</v>
      </c>
      <c r="D1412" s="42" t="s">
        <v>2106</v>
      </c>
      <c r="E1412" s="226">
        <v>440</v>
      </c>
      <c r="F1412" s="226"/>
    </row>
    <row r="1413" spans="1:6" x14ac:dyDescent="0.25">
      <c r="A1413" s="152">
        <v>45528</v>
      </c>
      <c r="B1413" s="41" t="s">
        <v>971</v>
      </c>
      <c r="C1413" s="41" t="s">
        <v>108</v>
      </c>
      <c r="D1413" s="42" t="s">
        <v>2591</v>
      </c>
      <c r="E1413" s="226">
        <v>10431</v>
      </c>
      <c r="F1413" s="226"/>
    </row>
    <row r="1414" spans="1:6" x14ac:dyDescent="0.25">
      <c r="A1414" s="152">
        <v>45532</v>
      </c>
      <c r="B1414" s="41" t="s">
        <v>2592</v>
      </c>
      <c r="C1414" s="41" t="s">
        <v>108</v>
      </c>
      <c r="D1414" s="42" t="s">
        <v>2593</v>
      </c>
      <c r="E1414" s="226">
        <v>15825</v>
      </c>
      <c r="F1414" s="226"/>
    </row>
    <row r="1415" spans="1:6" x14ac:dyDescent="0.25">
      <c r="A1415" s="152">
        <v>45535</v>
      </c>
      <c r="B1415" s="41" t="s">
        <v>928</v>
      </c>
      <c r="C1415" s="41" t="s">
        <v>108</v>
      </c>
      <c r="D1415" s="42" t="s">
        <v>685</v>
      </c>
      <c r="E1415" s="226">
        <v>47250</v>
      </c>
      <c r="F1415" s="226"/>
    </row>
    <row r="1416" spans="1:6" x14ac:dyDescent="0.25">
      <c r="A1416" s="152">
        <v>45536</v>
      </c>
      <c r="B1416" s="41" t="s">
        <v>2575</v>
      </c>
      <c r="C1416" s="41" t="s">
        <v>108</v>
      </c>
      <c r="D1416" s="42" t="s">
        <v>2594</v>
      </c>
      <c r="E1416" s="226">
        <v>91201</v>
      </c>
      <c r="F1416" s="226"/>
    </row>
    <row r="1417" spans="1:6" x14ac:dyDescent="0.25">
      <c r="A1417" s="152">
        <v>45539</v>
      </c>
      <c r="B1417" s="41" t="s">
        <v>610</v>
      </c>
      <c r="C1417" s="41" t="s">
        <v>108</v>
      </c>
      <c r="D1417" s="42" t="s">
        <v>2595</v>
      </c>
      <c r="E1417" s="226">
        <v>7531</v>
      </c>
      <c r="F1417" s="226"/>
    </row>
    <row r="1418" spans="1:6" x14ac:dyDescent="0.25">
      <c r="A1418" s="152">
        <v>45543</v>
      </c>
      <c r="B1418" s="41" t="s">
        <v>320</v>
      </c>
      <c r="C1418" s="41" t="s">
        <v>324</v>
      </c>
      <c r="D1418" s="42" t="s">
        <v>1342</v>
      </c>
      <c r="E1418" s="226">
        <v>440</v>
      </c>
      <c r="F1418" s="226"/>
    </row>
    <row r="1419" spans="1:6" x14ac:dyDescent="0.25">
      <c r="A1419" s="152">
        <v>45544</v>
      </c>
      <c r="B1419" s="41" t="s">
        <v>2596</v>
      </c>
      <c r="C1419" s="41" t="s">
        <v>108</v>
      </c>
      <c r="D1419" s="42" t="s">
        <v>114</v>
      </c>
      <c r="E1419" s="226">
        <v>42200</v>
      </c>
      <c r="F1419" s="226"/>
    </row>
    <row r="1420" spans="1:6" x14ac:dyDescent="0.25">
      <c r="A1420" s="152">
        <v>45545</v>
      </c>
      <c r="B1420" s="41" t="s">
        <v>2375</v>
      </c>
      <c r="C1420" s="41" t="s">
        <v>108</v>
      </c>
      <c r="D1420" s="42" t="s">
        <v>2597</v>
      </c>
      <c r="E1420" s="226">
        <v>1450</v>
      </c>
      <c r="F1420" s="226"/>
    </row>
    <row r="1421" spans="1:6" x14ac:dyDescent="0.25">
      <c r="A1421" s="152">
        <v>45548</v>
      </c>
      <c r="B1421" s="41" t="s">
        <v>2264</v>
      </c>
      <c r="C1421" s="41" t="s">
        <v>108</v>
      </c>
      <c r="D1421" s="42" t="s">
        <v>2598</v>
      </c>
      <c r="E1421" s="226">
        <v>16000</v>
      </c>
      <c r="F1421" s="226"/>
    </row>
    <row r="1422" spans="1:6" x14ac:dyDescent="0.25">
      <c r="A1422" s="152">
        <v>45550</v>
      </c>
      <c r="B1422" s="41" t="s">
        <v>2599</v>
      </c>
      <c r="C1422" s="41" t="s">
        <v>108</v>
      </c>
      <c r="D1422" s="42" t="s">
        <v>1098</v>
      </c>
      <c r="E1422" s="226">
        <v>1100000.72</v>
      </c>
      <c r="F1422" s="226"/>
    </row>
    <row r="1423" spans="1:6" x14ac:dyDescent="0.25">
      <c r="A1423" s="152">
        <v>45553</v>
      </c>
      <c r="B1423" s="41" t="s">
        <v>320</v>
      </c>
      <c r="C1423" s="41" t="s">
        <v>324</v>
      </c>
      <c r="D1423" s="42" t="s">
        <v>1468</v>
      </c>
      <c r="E1423" s="226">
        <v>590</v>
      </c>
      <c r="F1423" s="226"/>
    </row>
    <row r="1424" spans="1:6" x14ac:dyDescent="0.25">
      <c r="A1424" s="152">
        <v>45553</v>
      </c>
      <c r="B1424" s="41" t="s">
        <v>320</v>
      </c>
      <c r="C1424" s="41" t="s">
        <v>324</v>
      </c>
      <c r="D1424" s="42" t="s">
        <v>2486</v>
      </c>
      <c r="E1424" s="226">
        <v>160</v>
      </c>
      <c r="F1424" s="226"/>
    </row>
    <row r="1425" spans="1:6" x14ac:dyDescent="0.25">
      <c r="A1425" s="152">
        <v>45554</v>
      </c>
      <c r="B1425" s="41" t="s">
        <v>2575</v>
      </c>
      <c r="C1425" s="41" t="s">
        <v>108</v>
      </c>
      <c r="D1425" s="42" t="s">
        <v>2600</v>
      </c>
      <c r="E1425" s="226">
        <v>90465</v>
      </c>
      <c r="F1425" s="226"/>
    </row>
    <row r="1426" spans="1:6" x14ac:dyDescent="0.25">
      <c r="A1426" s="152">
        <v>45554</v>
      </c>
      <c r="B1426" s="41" t="s">
        <v>2540</v>
      </c>
      <c r="C1426" s="41" t="s">
        <v>108</v>
      </c>
      <c r="D1426" s="42" t="s">
        <v>2601</v>
      </c>
      <c r="E1426" s="226">
        <v>3207.71</v>
      </c>
      <c r="F1426" s="226"/>
    </row>
    <row r="1427" spans="1:6" x14ac:dyDescent="0.25">
      <c r="A1427" s="152">
        <v>45556</v>
      </c>
      <c r="B1427" s="41" t="s">
        <v>2496</v>
      </c>
      <c r="C1427" s="41" t="s">
        <v>108</v>
      </c>
      <c r="D1427" s="42" t="s">
        <v>2602</v>
      </c>
      <c r="E1427" s="226">
        <v>26416</v>
      </c>
      <c r="F1427" s="226"/>
    </row>
    <row r="1428" spans="1:6" x14ac:dyDescent="0.25">
      <c r="A1428" s="152">
        <v>45558</v>
      </c>
      <c r="B1428" s="41" t="s">
        <v>320</v>
      </c>
      <c r="C1428" s="41" t="s">
        <v>324</v>
      </c>
      <c r="D1428" s="42" t="s">
        <v>1469</v>
      </c>
      <c r="E1428" s="226">
        <v>440</v>
      </c>
      <c r="F1428" s="226"/>
    </row>
    <row r="1429" spans="1:6" x14ac:dyDescent="0.25">
      <c r="A1429" s="152"/>
      <c r="B1429" s="171"/>
      <c r="C1429" s="171"/>
      <c r="D1429" s="42"/>
      <c r="E1429" s="134"/>
      <c r="F1429" s="134"/>
    </row>
    <row r="1430" spans="1:6" x14ac:dyDescent="0.25">
      <c r="A1430" s="152"/>
      <c r="B1430" s="171"/>
      <c r="C1430" s="171"/>
      <c r="D1430" s="42"/>
      <c r="E1430" s="134"/>
      <c r="F1430" s="134"/>
    </row>
    <row r="1431" spans="1:6" x14ac:dyDescent="0.25">
      <c r="A1431" s="152"/>
      <c r="B1431" s="171"/>
      <c r="C1431" s="171"/>
      <c r="D1431" s="42"/>
      <c r="E1431" s="237"/>
    </row>
    <row r="1432" spans="1:6" x14ac:dyDescent="0.25">
      <c r="A1432" s="152"/>
      <c r="B1432" s="171"/>
      <c r="C1432" s="171"/>
      <c r="D1432" s="42"/>
      <c r="E1432" s="237"/>
    </row>
    <row r="1433" spans="1:6" x14ac:dyDescent="0.25">
      <c r="A1433" s="152"/>
      <c r="B1433" s="171"/>
      <c r="C1433" s="171"/>
      <c r="D1433" s="42"/>
      <c r="E1433" s="237"/>
    </row>
    <row r="1434" spans="1:6" x14ac:dyDescent="0.25">
      <c r="A1434" s="152"/>
      <c r="B1434" s="171"/>
      <c r="C1434" s="171"/>
      <c r="D1434" s="42"/>
      <c r="E1434" s="237"/>
    </row>
    <row r="1435" spans="1:6" x14ac:dyDescent="0.25">
      <c r="A1435" s="152"/>
      <c r="B1435" s="41"/>
      <c r="C1435" s="41"/>
      <c r="D1435" s="42"/>
      <c r="E1435" s="215">
        <f>SUM(E2:E1434)</f>
        <v>184784171.31000006</v>
      </c>
    </row>
    <row r="1436" spans="1:6" x14ac:dyDescent="0.25">
      <c r="A1436" s="152"/>
      <c r="B1436" s="41"/>
      <c r="C1436" s="41"/>
      <c r="D1436" s="42"/>
      <c r="E1436" s="215"/>
    </row>
    <row r="1437" spans="1:6" x14ac:dyDescent="0.25">
      <c r="A1437" s="152"/>
      <c r="B1437" s="41"/>
      <c r="C1437" s="41"/>
      <c r="D1437" s="42"/>
      <c r="E1437" s="215"/>
    </row>
    <row r="1438" spans="1:6" x14ac:dyDescent="0.25">
      <c r="A1438" s="152"/>
      <c r="B1438" s="41"/>
      <c r="C1438" s="41"/>
      <c r="D1438" s="42"/>
      <c r="E1438" s="215"/>
    </row>
    <row r="1439" spans="1:6" x14ac:dyDescent="0.25">
      <c r="A1439" s="152"/>
      <c r="B1439" s="41"/>
      <c r="C1439" s="41"/>
      <c r="D1439" s="42"/>
      <c r="E1439" s="215"/>
    </row>
    <row r="1440" spans="1:6" x14ac:dyDescent="0.25">
      <c r="A1440" s="152"/>
      <c r="B1440" s="41"/>
      <c r="C1440" s="41"/>
      <c r="D1440" s="42"/>
      <c r="E1440" s="215"/>
    </row>
    <row r="1441" spans="1:5" x14ac:dyDescent="0.25">
      <c r="A1441" s="152"/>
      <c r="B1441" s="41"/>
      <c r="C1441" s="41"/>
      <c r="D1441" s="42"/>
      <c r="E1441" s="215"/>
    </row>
    <row r="1442" spans="1:5" x14ac:dyDescent="0.25">
      <c r="A1442" s="152"/>
      <c r="B1442" s="41"/>
      <c r="C1442" s="41"/>
      <c r="D1442" s="42"/>
      <c r="E1442" s="215"/>
    </row>
    <row r="1443" spans="1:5" x14ac:dyDescent="0.25">
      <c r="A1443" s="152"/>
      <c r="B1443" s="41"/>
      <c r="C1443" s="41"/>
      <c r="D1443" s="42"/>
      <c r="E1443" s="215"/>
    </row>
    <row r="1444" spans="1:5" x14ac:dyDescent="0.25">
      <c r="A1444" s="152"/>
      <c r="B1444" s="41"/>
      <c r="C1444" s="41"/>
      <c r="D1444" s="42"/>
      <c r="E1444" s="215"/>
    </row>
    <row r="1445" spans="1:5" x14ac:dyDescent="0.25">
      <c r="A1445" s="152"/>
      <c r="B1445" s="171"/>
      <c r="C1445" s="171"/>
      <c r="D1445" s="42"/>
      <c r="E1445" s="180"/>
    </row>
    <row r="1446" spans="1:5" x14ac:dyDescent="0.25">
      <c r="A1446" s="152"/>
      <c r="B1446" s="171"/>
      <c r="C1446" s="171"/>
      <c r="D1446" s="42"/>
      <c r="E1446" s="180"/>
    </row>
    <row r="1447" spans="1:5" x14ac:dyDescent="0.25">
      <c r="A1447" s="152"/>
      <c r="B1447" s="171"/>
      <c r="C1447" s="171"/>
      <c r="D1447" s="42"/>
      <c r="E1447" s="180"/>
    </row>
    <row r="1448" spans="1:5" x14ac:dyDescent="0.25">
      <c r="A1448" s="152"/>
      <c r="B1448" s="171"/>
      <c r="C1448" s="171"/>
      <c r="D1448" s="42"/>
      <c r="E1448" s="180"/>
    </row>
    <row r="1449" spans="1:5" x14ac:dyDescent="0.25">
      <c r="A1449" s="152"/>
      <c r="B1449" s="171"/>
      <c r="C1449" s="171"/>
      <c r="D1449" s="42"/>
      <c r="E1449" s="180"/>
    </row>
    <row r="1450" spans="1:5" x14ac:dyDescent="0.25">
      <c r="A1450" s="152"/>
      <c r="B1450" s="171"/>
      <c r="C1450" s="171"/>
      <c r="D1450" s="42"/>
      <c r="E1450" s="180"/>
    </row>
    <row r="1451" spans="1:5" x14ac:dyDescent="0.25">
      <c r="A1451" s="152"/>
      <c r="B1451" s="171"/>
      <c r="C1451" s="171"/>
      <c r="D1451" s="42"/>
      <c r="E1451" s="180"/>
    </row>
    <row r="1452" spans="1:5" x14ac:dyDescent="0.25">
      <c r="A1452" s="152"/>
      <c r="B1452" s="171"/>
      <c r="C1452" s="171"/>
      <c r="D1452" s="42"/>
      <c r="E1452" s="180"/>
    </row>
    <row r="1453" spans="1:5" x14ac:dyDescent="0.25">
      <c r="A1453" s="152"/>
      <c r="B1453" s="171"/>
      <c r="C1453" s="171"/>
      <c r="D1453" s="42"/>
      <c r="E1453" s="180"/>
    </row>
    <row r="1454" spans="1:5" x14ac:dyDescent="0.25">
      <c r="A1454" s="152"/>
      <c r="B1454" s="171"/>
      <c r="C1454" s="171"/>
      <c r="D1454" s="42"/>
      <c r="E1454" s="180"/>
    </row>
    <row r="1455" spans="1:5" x14ac:dyDescent="0.25">
      <c r="A1455" s="152"/>
      <c r="B1455" s="171"/>
      <c r="C1455" s="171"/>
      <c r="D1455" s="42"/>
      <c r="E1455" s="180"/>
    </row>
    <row r="1456" spans="1:5" x14ac:dyDescent="0.25">
      <c r="A1456" s="152"/>
      <c r="B1456" s="171"/>
      <c r="C1456" s="171"/>
      <c r="D1456" s="42"/>
      <c r="E1456" s="180"/>
    </row>
    <row r="1457" spans="1:7" x14ac:dyDescent="0.25">
      <c r="A1457" s="152"/>
      <c r="B1457" s="171"/>
      <c r="C1457" s="171"/>
      <c r="D1457" s="42"/>
      <c r="E1457" s="180"/>
    </row>
    <row r="1458" spans="1:7" x14ac:dyDescent="0.25">
      <c r="A1458" s="152"/>
      <c r="B1458" s="171"/>
      <c r="C1458" s="171"/>
      <c r="D1458" s="42"/>
      <c r="E1458" s="180"/>
    </row>
    <row r="1459" spans="1:7" x14ac:dyDescent="0.25">
      <c r="B1459" t="s">
        <v>591</v>
      </c>
    </row>
    <row r="1460" spans="1:7" x14ac:dyDescent="0.25">
      <c r="F1460" t="s">
        <v>634</v>
      </c>
    </row>
    <row r="1461" spans="1:7" x14ac:dyDescent="0.25">
      <c r="A1461" s="119">
        <v>44279</v>
      </c>
      <c r="B1461" t="s">
        <v>593</v>
      </c>
      <c r="C1461" t="s">
        <v>324</v>
      </c>
      <c r="E1461" s="130">
        <v>50000</v>
      </c>
      <c r="F1461" t="s">
        <v>635</v>
      </c>
      <c r="G1461" s="5"/>
    </row>
    <row r="1462" spans="1:7" x14ac:dyDescent="0.25">
      <c r="A1462" s="119">
        <v>44285</v>
      </c>
      <c r="B1462" t="s">
        <v>594</v>
      </c>
      <c r="C1462" t="s">
        <v>324</v>
      </c>
      <c r="E1462" s="74">
        <v>50000</v>
      </c>
      <c r="F1462" t="s">
        <v>636</v>
      </c>
    </row>
    <row r="1463" spans="1:7" x14ac:dyDescent="0.25">
      <c r="A1463" s="119">
        <v>44286</v>
      </c>
      <c r="B1463" t="s">
        <v>592</v>
      </c>
      <c r="C1463" t="s">
        <v>599</v>
      </c>
      <c r="E1463" s="74">
        <v>766267</v>
      </c>
    </row>
    <row r="1464" spans="1:7" x14ac:dyDescent="0.25">
      <c r="E1464" s="74">
        <f>SUM(E1461:E1463)</f>
        <v>866267</v>
      </c>
    </row>
    <row r="1465" spans="1:7" x14ac:dyDescent="0.25">
      <c r="E1465" s="74">
        <f>E1464/10^7</f>
        <v>8.6626700000000001E-2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9"/>
  <sheetViews>
    <sheetView topLeftCell="A321" workbookViewId="0">
      <selection activeCell="J347" sqref="J347"/>
    </sheetView>
  </sheetViews>
  <sheetFormatPr defaultRowHeight="15" x14ac:dyDescent="0.25"/>
  <cols>
    <col min="2" max="2" width="10.140625" bestFit="1" customWidth="1"/>
    <col min="3" max="3" width="28.28515625" bestFit="1" customWidth="1"/>
    <col min="4" max="4" width="8.85546875" bestFit="1" customWidth="1"/>
    <col min="5" max="5" width="17.85546875" bestFit="1" customWidth="1"/>
    <col min="6" max="6" width="14.85546875" style="74" bestFit="1" customWidth="1"/>
    <col min="7" max="7" width="9.7109375" bestFit="1" customWidth="1"/>
  </cols>
  <sheetData>
    <row r="1" spans="1:6" x14ac:dyDescent="0.25">
      <c r="B1" s="57" t="s">
        <v>103</v>
      </c>
      <c r="C1" s="58" t="s">
        <v>99</v>
      </c>
      <c r="D1" s="59" t="s">
        <v>104</v>
      </c>
      <c r="E1" s="60" t="s">
        <v>105</v>
      </c>
      <c r="F1" s="108" t="s">
        <v>106</v>
      </c>
    </row>
    <row r="2" spans="1:6" x14ac:dyDescent="0.25">
      <c r="A2">
        <v>1</v>
      </c>
      <c r="B2" s="48">
        <v>43850</v>
      </c>
      <c r="C2" s="49" t="s">
        <v>175</v>
      </c>
      <c r="D2" s="49" t="s">
        <v>108</v>
      </c>
      <c r="E2" s="50" t="s">
        <v>176</v>
      </c>
      <c r="F2" s="73">
        <v>47438</v>
      </c>
    </row>
    <row r="3" spans="1:6" x14ac:dyDescent="0.25">
      <c r="A3">
        <v>2</v>
      </c>
      <c r="B3" s="51">
        <v>43851</v>
      </c>
      <c r="C3" s="52" t="s">
        <v>175</v>
      </c>
      <c r="D3" s="52" t="s">
        <v>108</v>
      </c>
      <c r="E3" s="53" t="s">
        <v>177</v>
      </c>
      <c r="F3" s="109">
        <v>63250</v>
      </c>
    </row>
    <row r="4" spans="1:6" x14ac:dyDescent="0.25">
      <c r="A4">
        <v>3</v>
      </c>
      <c r="B4" s="48">
        <v>43852</v>
      </c>
      <c r="C4" s="49" t="s">
        <v>175</v>
      </c>
      <c r="D4" s="49" t="s">
        <v>108</v>
      </c>
      <c r="E4" s="50" t="s">
        <v>180</v>
      </c>
      <c r="F4" s="73">
        <v>66413</v>
      </c>
    </row>
    <row r="5" spans="1:6" x14ac:dyDescent="0.25">
      <c r="A5">
        <v>4</v>
      </c>
      <c r="B5" s="51">
        <v>43853</v>
      </c>
      <c r="C5" s="52" t="s">
        <v>175</v>
      </c>
      <c r="D5" s="52" t="s">
        <v>108</v>
      </c>
      <c r="E5" s="53" t="s">
        <v>182</v>
      </c>
      <c r="F5" s="109">
        <v>63250</v>
      </c>
    </row>
    <row r="6" spans="1:6" x14ac:dyDescent="0.25">
      <c r="A6">
        <v>5</v>
      </c>
      <c r="B6" s="48">
        <v>43854</v>
      </c>
      <c r="C6" s="49" t="s">
        <v>175</v>
      </c>
      <c r="D6" s="49" t="s">
        <v>108</v>
      </c>
      <c r="E6" s="50" t="s">
        <v>183</v>
      </c>
      <c r="F6" s="73">
        <v>85388</v>
      </c>
    </row>
    <row r="7" spans="1:6" x14ac:dyDescent="0.25">
      <c r="A7">
        <v>6</v>
      </c>
      <c r="B7" s="51">
        <v>43855</v>
      </c>
      <c r="C7" s="52" t="s">
        <v>175</v>
      </c>
      <c r="D7" s="52" t="s">
        <v>108</v>
      </c>
      <c r="E7" s="53" t="s">
        <v>184</v>
      </c>
      <c r="F7" s="109">
        <v>66413</v>
      </c>
    </row>
    <row r="8" spans="1:6" x14ac:dyDescent="0.25">
      <c r="A8">
        <v>7</v>
      </c>
      <c r="B8" s="48">
        <v>43858</v>
      </c>
      <c r="C8" s="49" t="s">
        <v>175</v>
      </c>
      <c r="D8" s="49" t="s">
        <v>108</v>
      </c>
      <c r="E8" s="50" t="s">
        <v>186</v>
      </c>
      <c r="F8" s="73">
        <v>63250</v>
      </c>
    </row>
    <row r="9" spans="1:6" x14ac:dyDescent="0.25">
      <c r="A9">
        <v>8</v>
      </c>
      <c r="B9" s="51">
        <v>43871</v>
      </c>
      <c r="C9" s="52" t="s">
        <v>175</v>
      </c>
      <c r="D9" s="52" t="s">
        <v>108</v>
      </c>
      <c r="E9" s="53" t="s">
        <v>192</v>
      </c>
      <c r="F9" s="109">
        <v>38802</v>
      </c>
    </row>
    <row r="10" spans="1:6" x14ac:dyDescent="0.25">
      <c r="A10">
        <v>9</v>
      </c>
      <c r="B10" s="48">
        <v>43873</v>
      </c>
      <c r="C10" s="49" t="s">
        <v>175</v>
      </c>
      <c r="D10" s="49" t="s">
        <v>108</v>
      </c>
      <c r="E10" s="50" t="s">
        <v>193</v>
      </c>
      <c r="F10" s="73">
        <v>32335</v>
      </c>
    </row>
    <row r="11" spans="1:6" x14ac:dyDescent="0.25">
      <c r="A11">
        <v>10</v>
      </c>
      <c r="B11" s="51">
        <v>43874</v>
      </c>
      <c r="C11" s="52" t="s">
        <v>175</v>
      </c>
      <c r="D11" s="52" t="s">
        <v>108</v>
      </c>
      <c r="E11" s="53" t="s">
        <v>194</v>
      </c>
      <c r="F11" s="109">
        <v>64670</v>
      </c>
    </row>
    <row r="12" spans="1:6" x14ac:dyDescent="0.25">
      <c r="A12">
        <v>11</v>
      </c>
      <c r="B12" s="48">
        <v>43876</v>
      </c>
      <c r="C12" s="49" t="s">
        <v>175</v>
      </c>
      <c r="D12" s="49" t="s">
        <v>108</v>
      </c>
      <c r="E12" s="50" t="s">
        <v>195</v>
      </c>
      <c r="F12" s="73">
        <v>84071</v>
      </c>
    </row>
    <row r="13" spans="1:6" x14ac:dyDescent="0.25">
      <c r="A13">
        <v>12</v>
      </c>
      <c r="B13" s="51">
        <v>43879</v>
      </c>
      <c r="C13" s="52" t="s">
        <v>175</v>
      </c>
      <c r="D13" s="52" t="s">
        <v>108</v>
      </c>
      <c r="E13" s="53" t="s">
        <v>197</v>
      </c>
      <c r="F13" s="109">
        <v>90538</v>
      </c>
    </row>
    <row r="14" spans="1:6" x14ac:dyDescent="0.25">
      <c r="A14">
        <v>13</v>
      </c>
      <c r="B14" s="48">
        <v>43881</v>
      </c>
      <c r="C14" s="49" t="s">
        <v>175</v>
      </c>
      <c r="D14" s="49" t="s">
        <v>108</v>
      </c>
      <c r="E14" s="50" t="s">
        <v>200</v>
      </c>
      <c r="F14" s="73">
        <v>77604</v>
      </c>
    </row>
    <row r="15" spans="1:6" x14ac:dyDescent="0.25">
      <c r="A15">
        <v>14</v>
      </c>
      <c r="B15" s="51">
        <v>43891</v>
      </c>
      <c r="C15" s="52" t="s">
        <v>175</v>
      </c>
      <c r="D15" s="52" t="s">
        <v>108</v>
      </c>
      <c r="E15" s="53" t="s">
        <v>201</v>
      </c>
      <c r="F15" s="109">
        <v>25868</v>
      </c>
    </row>
    <row r="16" spans="1:6" x14ac:dyDescent="0.25">
      <c r="A16">
        <v>15</v>
      </c>
      <c r="B16" s="48">
        <v>43892</v>
      </c>
      <c r="C16" s="49" t="s">
        <v>175</v>
      </c>
      <c r="D16" s="49" t="s">
        <v>108</v>
      </c>
      <c r="E16" s="50" t="s">
        <v>203</v>
      </c>
      <c r="F16" s="73">
        <v>25868</v>
      </c>
    </row>
    <row r="17" spans="1:6" x14ac:dyDescent="0.25">
      <c r="A17">
        <v>16</v>
      </c>
      <c r="B17" s="51">
        <v>43893</v>
      </c>
      <c r="C17" s="52" t="s">
        <v>175</v>
      </c>
      <c r="D17" s="52" t="s">
        <v>108</v>
      </c>
      <c r="E17" s="53" t="s">
        <v>204</v>
      </c>
      <c r="F17" s="109">
        <v>25868</v>
      </c>
    </row>
    <row r="18" spans="1:6" x14ac:dyDescent="0.25">
      <c r="A18">
        <v>17</v>
      </c>
      <c r="B18" s="48">
        <v>43894</v>
      </c>
      <c r="C18" s="49" t="s">
        <v>175</v>
      </c>
      <c r="D18" s="49" t="s">
        <v>108</v>
      </c>
      <c r="E18" s="50" t="s">
        <v>205</v>
      </c>
      <c r="F18" s="73">
        <v>25868</v>
      </c>
    </row>
    <row r="19" spans="1:6" x14ac:dyDescent="0.25">
      <c r="A19">
        <v>18</v>
      </c>
      <c r="B19" s="51">
        <v>43903</v>
      </c>
      <c r="C19" s="52" t="s">
        <v>175</v>
      </c>
      <c r="D19" s="52" t="s">
        <v>108</v>
      </c>
      <c r="E19" s="53" t="s">
        <v>209</v>
      </c>
      <c r="F19" s="109">
        <v>58203</v>
      </c>
    </row>
    <row r="20" spans="1:6" x14ac:dyDescent="0.25">
      <c r="A20">
        <v>19</v>
      </c>
      <c r="B20" s="48">
        <v>43904</v>
      </c>
      <c r="C20" s="49" t="s">
        <v>175</v>
      </c>
      <c r="D20" s="49" t="s">
        <v>108</v>
      </c>
      <c r="E20" s="50" t="s">
        <v>213</v>
      </c>
      <c r="F20" s="73">
        <v>48503</v>
      </c>
    </row>
    <row r="21" spans="1:6" x14ac:dyDescent="0.25">
      <c r="A21">
        <v>20</v>
      </c>
      <c r="B21" s="51">
        <v>43906</v>
      </c>
      <c r="C21" s="52" t="s">
        <v>175</v>
      </c>
      <c r="D21" s="52" t="s">
        <v>108</v>
      </c>
      <c r="E21" s="53" t="s">
        <v>214</v>
      </c>
      <c r="F21" s="109">
        <v>54970</v>
      </c>
    </row>
    <row r="22" spans="1:6" x14ac:dyDescent="0.25">
      <c r="A22">
        <v>21</v>
      </c>
      <c r="B22" s="48">
        <v>43907</v>
      </c>
      <c r="C22" s="49" t="s">
        <v>175</v>
      </c>
      <c r="D22" s="49" t="s">
        <v>108</v>
      </c>
      <c r="E22" s="50" t="s">
        <v>215</v>
      </c>
      <c r="F22" s="73">
        <v>48502.879999999997</v>
      </c>
    </row>
    <row r="23" spans="1:6" x14ac:dyDescent="0.25">
      <c r="A23">
        <v>22</v>
      </c>
      <c r="B23" s="51">
        <v>43909</v>
      </c>
      <c r="C23" s="52" t="s">
        <v>175</v>
      </c>
      <c r="D23" s="52" t="s">
        <v>108</v>
      </c>
      <c r="E23" s="53" t="s">
        <v>216</v>
      </c>
      <c r="F23" s="109">
        <v>77604</v>
      </c>
    </row>
    <row r="24" spans="1:6" x14ac:dyDescent="0.25">
      <c r="A24">
        <v>23</v>
      </c>
      <c r="B24" s="48">
        <v>44084</v>
      </c>
      <c r="C24" s="49" t="s">
        <v>175</v>
      </c>
      <c r="D24" s="49" t="s">
        <v>108</v>
      </c>
      <c r="E24" s="50" t="s">
        <v>219</v>
      </c>
      <c r="F24" s="73">
        <v>72435.61</v>
      </c>
    </row>
    <row r="25" spans="1:6" x14ac:dyDescent="0.25">
      <c r="A25">
        <v>24</v>
      </c>
      <c r="B25" s="51">
        <v>44085</v>
      </c>
      <c r="C25" s="52" t="s">
        <v>175</v>
      </c>
      <c r="D25" s="52" t="s">
        <v>108</v>
      </c>
      <c r="E25" s="53" t="s">
        <v>220</v>
      </c>
      <c r="F25" s="109">
        <v>29632.3</v>
      </c>
    </row>
    <row r="26" spans="1:6" x14ac:dyDescent="0.25">
      <c r="A26">
        <v>25</v>
      </c>
      <c r="B26" s="48">
        <v>44086</v>
      </c>
      <c r="C26" s="49" t="s">
        <v>175</v>
      </c>
      <c r="D26" s="49" t="s">
        <v>108</v>
      </c>
      <c r="E26" s="50" t="s">
        <v>221</v>
      </c>
      <c r="F26" s="73">
        <v>52680.08</v>
      </c>
    </row>
    <row r="27" spans="1:6" x14ac:dyDescent="0.25">
      <c r="A27">
        <v>26</v>
      </c>
      <c r="B27" s="51">
        <v>44088</v>
      </c>
      <c r="C27" s="52" t="s">
        <v>175</v>
      </c>
      <c r="D27" s="52" t="s">
        <v>108</v>
      </c>
      <c r="E27" s="53" t="s">
        <v>222</v>
      </c>
      <c r="F27" s="109">
        <v>26340.04</v>
      </c>
    </row>
    <row r="28" spans="1:6" x14ac:dyDescent="0.25">
      <c r="A28">
        <v>27</v>
      </c>
      <c r="B28" s="48">
        <v>44089</v>
      </c>
      <c r="C28" s="49" t="s">
        <v>175</v>
      </c>
      <c r="D28" s="49" t="s">
        <v>108</v>
      </c>
      <c r="E28" s="50" t="s">
        <v>223</v>
      </c>
      <c r="F28" s="73">
        <v>55972.34</v>
      </c>
    </row>
    <row r="29" spans="1:6" x14ac:dyDescent="0.25">
      <c r="A29">
        <v>28</v>
      </c>
      <c r="B29" s="51">
        <v>44091</v>
      </c>
      <c r="C29" s="52" t="s">
        <v>175</v>
      </c>
      <c r="D29" s="52" t="s">
        <v>108</v>
      </c>
      <c r="E29" s="53" t="s">
        <v>224</v>
      </c>
      <c r="F29" s="109">
        <v>42803.32</v>
      </c>
    </row>
    <row r="30" spans="1:6" x14ac:dyDescent="0.25">
      <c r="A30">
        <v>29</v>
      </c>
      <c r="B30" s="48">
        <v>44092</v>
      </c>
      <c r="C30" s="49" t="s">
        <v>175</v>
      </c>
      <c r="D30" s="49" t="s">
        <v>108</v>
      </c>
      <c r="E30" s="50" t="s">
        <v>225</v>
      </c>
      <c r="F30" s="73">
        <v>59264.59</v>
      </c>
    </row>
    <row r="31" spans="1:6" x14ac:dyDescent="0.25">
      <c r="A31">
        <v>30</v>
      </c>
      <c r="B31" s="51">
        <v>44093</v>
      </c>
      <c r="C31" s="52" t="s">
        <v>175</v>
      </c>
      <c r="D31" s="52" t="s">
        <v>108</v>
      </c>
      <c r="E31" s="53" t="s">
        <v>226</v>
      </c>
      <c r="F31" s="109">
        <v>42803.32</v>
      </c>
    </row>
    <row r="32" spans="1:6" x14ac:dyDescent="0.25">
      <c r="A32">
        <v>31</v>
      </c>
      <c r="B32" s="48">
        <v>44095</v>
      </c>
      <c r="C32" s="49" t="s">
        <v>175</v>
      </c>
      <c r="D32" s="49" t="s">
        <v>108</v>
      </c>
      <c r="E32" s="50" t="s">
        <v>227</v>
      </c>
      <c r="F32" s="73">
        <v>42804</v>
      </c>
    </row>
    <row r="33" spans="1:6" x14ac:dyDescent="0.25">
      <c r="A33">
        <v>32</v>
      </c>
      <c r="B33" s="51">
        <v>44102</v>
      </c>
      <c r="C33" s="52" t="s">
        <v>175</v>
      </c>
      <c r="D33" s="52" t="s">
        <v>108</v>
      </c>
      <c r="E33" s="53" t="s">
        <v>230</v>
      </c>
      <c r="F33" s="109">
        <v>79020</v>
      </c>
    </row>
    <row r="34" spans="1:6" x14ac:dyDescent="0.25">
      <c r="A34">
        <v>33</v>
      </c>
      <c r="B34" s="48">
        <v>44103</v>
      </c>
      <c r="C34" s="49" t="s">
        <v>175</v>
      </c>
      <c r="D34" s="49" t="s">
        <v>108</v>
      </c>
      <c r="E34" s="50" t="s">
        <v>231</v>
      </c>
      <c r="F34" s="73">
        <v>39510</v>
      </c>
    </row>
    <row r="35" spans="1:6" x14ac:dyDescent="0.25">
      <c r="A35">
        <v>34</v>
      </c>
      <c r="B35" s="51">
        <v>44104</v>
      </c>
      <c r="C35" s="52" t="s">
        <v>175</v>
      </c>
      <c r="D35" s="52" t="s">
        <v>108</v>
      </c>
      <c r="E35" s="53" t="s">
        <v>232</v>
      </c>
      <c r="F35" s="109">
        <v>42804</v>
      </c>
    </row>
    <row r="36" spans="1:6" x14ac:dyDescent="0.25">
      <c r="A36">
        <v>35</v>
      </c>
      <c r="B36" s="48">
        <v>44105</v>
      </c>
      <c r="C36" s="49" t="s">
        <v>175</v>
      </c>
      <c r="D36" s="49" t="s">
        <v>108</v>
      </c>
      <c r="E36" s="50" t="s">
        <v>233</v>
      </c>
      <c r="F36" s="73">
        <v>42803</v>
      </c>
    </row>
    <row r="37" spans="1:6" x14ac:dyDescent="0.25">
      <c r="A37">
        <v>36</v>
      </c>
      <c r="B37" s="51">
        <v>44106</v>
      </c>
      <c r="C37" s="52" t="s">
        <v>175</v>
      </c>
      <c r="D37" s="52" t="s">
        <v>108</v>
      </c>
      <c r="E37" s="53" t="s">
        <v>234</v>
      </c>
      <c r="F37" s="109">
        <v>82313</v>
      </c>
    </row>
    <row r="38" spans="1:6" x14ac:dyDescent="0.25">
      <c r="A38">
        <v>37</v>
      </c>
      <c r="B38" s="48">
        <v>44107</v>
      </c>
      <c r="C38" s="49" t="s">
        <v>175</v>
      </c>
      <c r="D38" s="49" t="s">
        <v>108</v>
      </c>
      <c r="E38" s="50" t="s">
        <v>235</v>
      </c>
      <c r="F38" s="73">
        <v>62557.48</v>
      </c>
    </row>
    <row r="39" spans="1:6" x14ac:dyDescent="0.25">
      <c r="A39">
        <v>38</v>
      </c>
      <c r="B39" s="51">
        <v>44109</v>
      </c>
      <c r="C39" s="52" t="s">
        <v>175</v>
      </c>
      <c r="D39" s="52" t="s">
        <v>108</v>
      </c>
      <c r="E39" s="53" t="s">
        <v>236</v>
      </c>
      <c r="F39" s="109">
        <v>39509.480000000003</v>
      </c>
    </row>
    <row r="40" spans="1:6" x14ac:dyDescent="0.25">
      <c r="A40">
        <v>39</v>
      </c>
      <c r="B40" s="48">
        <v>44110</v>
      </c>
      <c r="C40" s="49" t="s">
        <v>175</v>
      </c>
      <c r="D40" s="49" t="s">
        <v>108</v>
      </c>
      <c r="E40" s="50" t="s">
        <v>237</v>
      </c>
      <c r="F40" s="73">
        <v>65849.48</v>
      </c>
    </row>
    <row r="41" spans="1:6" x14ac:dyDescent="0.25">
      <c r="A41">
        <v>40</v>
      </c>
      <c r="B41" s="51">
        <v>44111</v>
      </c>
      <c r="C41" s="52" t="s">
        <v>175</v>
      </c>
      <c r="D41" s="52" t="s">
        <v>108</v>
      </c>
      <c r="E41" s="53" t="s">
        <v>238</v>
      </c>
      <c r="F41" s="109">
        <v>65849.48</v>
      </c>
    </row>
    <row r="42" spans="1:6" x14ac:dyDescent="0.25">
      <c r="A42">
        <v>41</v>
      </c>
      <c r="B42" s="48">
        <v>44112</v>
      </c>
      <c r="C42" s="49" t="s">
        <v>175</v>
      </c>
      <c r="D42" s="49" t="s">
        <v>108</v>
      </c>
      <c r="E42" s="50" t="s">
        <v>239</v>
      </c>
      <c r="F42" s="73">
        <v>62557.48</v>
      </c>
    </row>
    <row r="43" spans="1:6" x14ac:dyDescent="0.25">
      <c r="A43">
        <v>42</v>
      </c>
      <c r="B43" s="51">
        <v>44113</v>
      </c>
      <c r="C43" s="52" t="s">
        <v>175</v>
      </c>
      <c r="D43" s="52" t="s">
        <v>108</v>
      </c>
      <c r="E43" s="53" t="s">
        <v>240</v>
      </c>
      <c r="F43" s="109">
        <v>62557.48</v>
      </c>
    </row>
    <row r="44" spans="1:6" x14ac:dyDescent="0.25">
      <c r="A44">
        <v>43</v>
      </c>
      <c r="B44" s="48">
        <v>44114</v>
      </c>
      <c r="C44" s="49" t="s">
        <v>175</v>
      </c>
      <c r="D44" s="49" t="s">
        <v>108</v>
      </c>
      <c r="E44" s="50" t="s">
        <v>241</v>
      </c>
      <c r="F44" s="73">
        <v>39510</v>
      </c>
    </row>
    <row r="45" spans="1:6" x14ac:dyDescent="0.25">
      <c r="A45">
        <v>44</v>
      </c>
      <c r="B45" s="51">
        <v>44116</v>
      </c>
      <c r="C45" s="52" t="s">
        <v>175</v>
      </c>
      <c r="D45" s="52" t="s">
        <v>108</v>
      </c>
      <c r="E45" s="53" t="s">
        <v>242</v>
      </c>
      <c r="F45" s="109">
        <v>42803.8</v>
      </c>
    </row>
    <row r="46" spans="1:6" x14ac:dyDescent="0.25">
      <c r="A46">
        <v>45</v>
      </c>
      <c r="B46" s="48">
        <v>44118</v>
      </c>
      <c r="C46" s="49" t="s">
        <v>175</v>
      </c>
      <c r="D46" s="49" t="s">
        <v>108</v>
      </c>
      <c r="E46" s="50" t="s">
        <v>246</v>
      </c>
      <c r="F46" s="73">
        <v>19755.52</v>
      </c>
    </row>
    <row r="47" spans="1:6" x14ac:dyDescent="0.25">
      <c r="A47">
        <v>46</v>
      </c>
      <c r="B47" s="51">
        <v>44119</v>
      </c>
      <c r="C47" s="52" t="s">
        <v>175</v>
      </c>
      <c r="D47" s="52" t="s">
        <v>108</v>
      </c>
      <c r="E47" s="53" t="s">
        <v>248</v>
      </c>
      <c r="F47" s="109">
        <v>39509</v>
      </c>
    </row>
    <row r="48" spans="1:6" x14ac:dyDescent="0.25">
      <c r="A48">
        <v>47</v>
      </c>
      <c r="B48" s="48">
        <v>44120</v>
      </c>
      <c r="C48" s="49" t="s">
        <v>175</v>
      </c>
      <c r="D48" s="49" t="s">
        <v>108</v>
      </c>
      <c r="E48" s="50" t="s">
        <v>249</v>
      </c>
      <c r="F48" s="73">
        <v>59264</v>
      </c>
    </row>
    <row r="49" spans="1:6" x14ac:dyDescent="0.25">
      <c r="A49">
        <v>48</v>
      </c>
      <c r="B49" s="51">
        <v>44121</v>
      </c>
      <c r="C49" s="52" t="s">
        <v>175</v>
      </c>
      <c r="D49" s="52" t="s">
        <v>108</v>
      </c>
      <c r="E49" s="53" t="s">
        <v>250</v>
      </c>
      <c r="F49" s="109">
        <v>19755.52</v>
      </c>
    </row>
    <row r="50" spans="1:6" x14ac:dyDescent="0.25">
      <c r="A50">
        <v>49</v>
      </c>
      <c r="B50" s="48">
        <v>44123</v>
      </c>
      <c r="C50" s="49" t="s">
        <v>175</v>
      </c>
      <c r="D50" s="49" t="s">
        <v>108</v>
      </c>
      <c r="E50" s="50" t="s">
        <v>251</v>
      </c>
      <c r="F50" s="73">
        <v>59264</v>
      </c>
    </row>
    <row r="51" spans="1:6" x14ac:dyDescent="0.25">
      <c r="A51">
        <v>50</v>
      </c>
      <c r="B51" s="51">
        <v>44125</v>
      </c>
      <c r="C51" s="52" t="s">
        <v>175</v>
      </c>
      <c r="D51" s="52" t="s">
        <v>108</v>
      </c>
      <c r="E51" s="53" t="s">
        <v>252</v>
      </c>
      <c r="F51" s="109">
        <v>59264</v>
      </c>
    </row>
    <row r="52" spans="1:6" x14ac:dyDescent="0.25">
      <c r="A52">
        <v>51</v>
      </c>
      <c r="B52" s="48">
        <v>44126</v>
      </c>
      <c r="C52" s="49" t="s">
        <v>175</v>
      </c>
      <c r="D52" s="49" t="s">
        <v>108</v>
      </c>
      <c r="E52" s="50" t="s">
        <v>253</v>
      </c>
      <c r="F52" s="73">
        <v>42803.8</v>
      </c>
    </row>
    <row r="53" spans="1:6" x14ac:dyDescent="0.25">
      <c r="A53">
        <v>52</v>
      </c>
      <c r="B53" s="51">
        <v>44127</v>
      </c>
      <c r="C53" s="52" t="s">
        <v>175</v>
      </c>
      <c r="D53" s="52" t="s">
        <v>108</v>
      </c>
      <c r="E53" s="53" t="s">
        <v>254</v>
      </c>
      <c r="F53" s="109">
        <v>39509.040000000001</v>
      </c>
    </row>
    <row r="54" spans="1:6" x14ac:dyDescent="0.25">
      <c r="A54">
        <v>53</v>
      </c>
      <c r="B54" s="48">
        <v>44128</v>
      </c>
      <c r="C54" s="49" t="s">
        <v>175</v>
      </c>
      <c r="D54" s="49" t="s">
        <v>108</v>
      </c>
      <c r="E54" s="50" t="s">
        <v>255</v>
      </c>
      <c r="F54" s="73">
        <v>39509.040000000001</v>
      </c>
    </row>
    <row r="55" spans="1:6" x14ac:dyDescent="0.25">
      <c r="A55">
        <v>54</v>
      </c>
      <c r="B55" s="51">
        <v>44131</v>
      </c>
      <c r="C55" s="52" t="s">
        <v>175</v>
      </c>
      <c r="D55" s="52" t="s">
        <v>108</v>
      </c>
      <c r="E55" s="53" t="s">
        <v>256</v>
      </c>
      <c r="F55" s="109">
        <v>23048.28</v>
      </c>
    </row>
    <row r="56" spans="1:6" x14ac:dyDescent="0.25">
      <c r="A56">
        <v>55</v>
      </c>
      <c r="B56" s="48">
        <v>44152</v>
      </c>
      <c r="C56" s="49" t="s">
        <v>175</v>
      </c>
      <c r="D56" s="49" t="s">
        <v>108</v>
      </c>
      <c r="E56" s="50" t="s">
        <v>260</v>
      </c>
      <c r="F56" s="73">
        <v>9885</v>
      </c>
    </row>
    <row r="57" spans="1:6" x14ac:dyDescent="0.25">
      <c r="A57">
        <v>56</v>
      </c>
      <c r="B57" s="51">
        <v>44172</v>
      </c>
      <c r="C57" s="52" t="s">
        <v>175</v>
      </c>
      <c r="D57" s="52" t="s">
        <v>108</v>
      </c>
      <c r="E57" s="53" t="s">
        <v>268</v>
      </c>
      <c r="F57" s="109">
        <v>60270</v>
      </c>
    </row>
    <row r="58" spans="1:6" x14ac:dyDescent="0.25">
      <c r="A58">
        <v>57</v>
      </c>
      <c r="B58" s="54">
        <v>44186</v>
      </c>
      <c r="C58" s="49" t="s">
        <v>175</v>
      </c>
      <c r="D58" s="49" t="s">
        <v>108</v>
      </c>
      <c r="E58" s="50" t="s">
        <v>269</v>
      </c>
      <c r="F58" s="73">
        <v>20753</v>
      </c>
    </row>
    <row r="59" spans="1:6" x14ac:dyDescent="0.25">
      <c r="A59">
        <v>58</v>
      </c>
      <c r="B59" s="55">
        <v>44188</v>
      </c>
      <c r="C59" s="52" t="s">
        <v>175</v>
      </c>
      <c r="D59" s="52" t="s">
        <v>108</v>
      </c>
      <c r="E59" s="53" t="s">
        <v>270</v>
      </c>
      <c r="F59" s="109">
        <v>23718</v>
      </c>
    </row>
    <row r="60" spans="1:6" x14ac:dyDescent="0.25">
      <c r="A60">
        <v>59</v>
      </c>
      <c r="B60" s="54">
        <v>44189</v>
      </c>
      <c r="C60" s="49" t="s">
        <v>175</v>
      </c>
      <c r="D60" s="49" t="s">
        <v>108</v>
      </c>
      <c r="E60" s="50" t="s">
        <v>271</v>
      </c>
      <c r="F60" s="73">
        <v>27396</v>
      </c>
    </row>
    <row r="61" spans="1:6" x14ac:dyDescent="0.25">
      <c r="A61">
        <v>60</v>
      </c>
      <c r="B61" s="55">
        <v>44191</v>
      </c>
      <c r="C61" s="52" t="s">
        <v>175</v>
      </c>
      <c r="D61" s="52" t="s">
        <v>108</v>
      </c>
      <c r="E61" s="53" t="s">
        <v>272</v>
      </c>
      <c r="F61" s="109">
        <v>35577</v>
      </c>
    </row>
    <row r="62" spans="1:6" x14ac:dyDescent="0.25">
      <c r="A62">
        <v>61</v>
      </c>
      <c r="B62" s="56">
        <v>44188</v>
      </c>
      <c r="C62" s="49" t="s">
        <v>175</v>
      </c>
      <c r="D62" s="49" t="s">
        <v>108</v>
      </c>
      <c r="E62" s="50" t="s">
        <v>279</v>
      </c>
      <c r="F62" s="73">
        <v>38354</v>
      </c>
    </row>
    <row r="63" spans="1:6" x14ac:dyDescent="0.25">
      <c r="A63">
        <v>62</v>
      </c>
      <c r="B63" s="48">
        <v>43896</v>
      </c>
      <c r="C63" s="49" t="s">
        <v>206</v>
      </c>
      <c r="D63" s="49" t="s">
        <v>108</v>
      </c>
      <c r="E63" s="50" t="s">
        <v>207</v>
      </c>
      <c r="F63" s="73">
        <v>37524</v>
      </c>
    </row>
    <row r="64" spans="1:6" x14ac:dyDescent="0.25">
      <c r="A64">
        <v>63</v>
      </c>
      <c r="B64" s="56">
        <v>44184</v>
      </c>
      <c r="C64" s="49" t="s">
        <v>175</v>
      </c>
      <c r="F64" s="73">
        <v>58133.64</v>
      </c>
    </row>
    <row r="65" spans="1:6" x14ac:dyDescent="0.25">
      <c r="A65">
        <v>64</v>
      </c>
      <c r="B65" s="56">
        <v>44201</v>
      </c>
      <c r="C65" s="49" t="s">
        <v>175</v>
      </c>
      <c r="D65" s="49" t="s">
        <v>108</v>
      </c>
      <c r="E65" s="50" t="s">
        <v>485</v>
      </c>
      <c r="F65" s="73">
        <v>256025</v>
      </c>
    </row>
    <row r="66" spans="1:6" x14ac:dyDescent="0.25">
      <c r="A66">
        <v>65</v>
      </c>
      <c r="B66" s="75">
        <v>44206</v>
      </c>
      <c r="C66" s="52" t="s">
        <v>175</v>
      </c>
      <c r="D66" s="52" t="s">
        <v>108</v>
      </c>
      <c r="E66" s="53" t="s">
        <v>486</v>
      </c>
      <c r="F66" s="109">
        <v>142975</v>
      </c>
    </row>
    <row r="67" spans="1:6" x14ac:dyDescent="0.25">
      <c r="A67">
        <v>66</v>
      </c>
      <c r="B67" s="56">
        <v>44210</v>
      </c>
      <c r="C67" s="49" t="s">
        <v>175</v>
      </c>
      <c r="D67" s="49" t="s">
        <v>108</v>
      </c>
      <c r="E67" s="50" t="s">
        <v>487</v>
      </c>
      <c r="F67" s="73">
        <v>22663</v>
      </c>
    </row>
    <row r="68" spans="1:6" x14ac:dyDescent="0.25">
      <c r="A68">
        <v>67</v>
      </c>
      <c r="B68" s="75">
        <v>44214</v>
      </c>
      <c r="C68" s="52" t="s">
        <v>175</v>
      </c>
      <c r="D68" s="52" t="s">
        <v>108</v>
      </c>
      <c r="E68" s="53" t="s">
        <v>488</v>
      </c>
      <c r="F68" s="109">
        <v>64750</v>
      </c>
    </row>
    <row r="69" spans="1:6" x14ac:dyDescent="0.25">
      <c r="A69">
        <v>68</v>
      </c>
      <c r="B69" s="56">
        <v>44216</v>
      </c>
      <c r="C69" s="49" t="s">
        <v>175</v>
      </c>
      <c r="D69" s="49" t="s">
        <v>108</v>
      </c>
      <c r="E69" s="50" t="s">
        <v>489</v>
      </c>
      <c r="F69" s="73">
        <v>392350</v>
      </c>
    </row>
    <row r="70" spans="1:6" x14ac:dyDescent="0.25">
      <c r="A70">
        <v>69</v>
      </c>
      <c r="B70" s="75">
        <v>44218</v>
      </c>
      <c r="C70" s="52" t="s">
        <v>175</v>
      </c>
      <c r="D70" s="52" t="s">
        <v>108</v>
      </c>
      <c r="E70" s="53" t="s">
        <v>490</v>
      </c>
      <c r="F70" s="109">
        <v>38850</v>
      </c>
    </row>
    <row r="71" spans="1:6" x14ac:dyDescent="0.25">
      <c r="A71">
        <v>70</v>
      </c>
      <c r="B71" s="56">
        <v>44219</v>
      </c>
      <c r="C71" s="49" t="s">
        <v>175</v>
      </c>
      <c r="D71" s="49" t="s">
        <v>108</v>
      </c>
      <c r="E71" s="50" t="s">
        <v>491</v>
      </c>
      <c r="F71" s="73">
        <v>35613</v>
      </c>
    </row>
    <row r="72" spans="1:6" x14ac:dyDescent="0.25">
      <c r="A72">
        <v>71</v>
      </c>
      <c r="B72" s="75">
        <v>44221</v>
      </c>
      <c r="C72" s="52" t="s">
        <v>175</v>
      </c>
      <c r="D72" s="52" t="s">
        <v>108</v>
      </c>
      <c r="E72" s="53" t="s">
        <v>492</v>
      </c>
      <c r="F72" s="109">
        <v>19425</v>
      </c>
    </row>
    <row r="73" spans="1:6" x14ac:dyDescent="0.25">
      <c r="A73">
        <v>72</v>
      </c>
      <c r="B73" s="56">
        <v>44223</v>
      </c>
      <c r="C73" s="49" t="s">
        <v>175</v>
      </c>
      <c r="D73" s="49" t="s">
        <v>108</v>
      </c>
      <c r="E73" s="50" t="s">
        <v>493</v>
      </c>
      <c r="F73" s="73">
        <v>51800</v>
      </c>
    </row>
    <row r="74" spans="1:6" x14ac:dyDescent="0.25">
      <c r="A74">
        <v>73</v>
      </c>
      <c r="B74" s="75">
        <v>44226</v>
      </c>
      <c r="C74" s="52" t="s">
        <v>175</v>
      </c>
      <c r="D74" s="52" t="s">
        <v>108</v>
      </c>
      <c r="E74" s="53" t="s">
        <v>494</v>
      </c>
      <c r="F74" s="109">
        <v>51800</v>
      </c>
    </row>
    <row r="75" spans="1:6" x14ac:dyDescent="0.25">
      <c r="A75">
        <v>74</v>
      </c>
      <c r="B75" s="56">
        <v>44229</v>
      </c>
      <c r="C75" s="49" t="s">
        <v>175</v>
      </c>
      <c r="D75" s="49" t="s">
        <v>108</v>
      </c>
      <c r="E75" s="50" t="s">
        <v>495</v>
      </c>
      <c r="F75" s="73">
        <v>77700</v>
      </c>
    </row>
    <row r="76" spans="1:6" x14ac:dyDescent="0.25">
      <c r="A76">
        <v>75</v>
      </c>
      <c r="B76" s="75">
        <v>44231</v>
      </c>
      <c r="C76" s="52" t="s">
        <v>175</v>
      </c>
      <c r="D76" s="52" t="s">
        <v>108</v>
      </c>
      <c r="E76" s="53" t="s">
        <v>496</v>
      </c>
      <c r="F76" s="109">
        <v>19425</v>
      </c>
    </row>
    <row r="77" spans="1:6" x14ac:dyDescent="0.25">
      <c r="A77">
        <v>76</v>
      </c>
      <c r="B77" s="56">
        <v>44236</v>
      </c>
      <c r="C77" s="49" t="s">
        <v>175</v>
      </c>
      <c r="D77" s="49" t="s">
        <v>108</v>
      </c>
      <c r="E77" s="50" t="s">
        <v>497</v>
      </c>
      <c r="F77" s="73">
        <v>199500</v>
      </c>
    </row>
    <row r="78" spans="1:6" x14ac:dyDescent="0.25">
      <c r="A78">
        <v>77</v>
      </c>
      <c r="B78" s="75">
        <v>44244</v>
      </c>
      <c r="C78" s="52" t="s">
        <v>175</v>
      </c>
      <c r="D78" s="52" t="s">
        <v>108</v>
      </c>
      <c r="E78" s="53" t="s">
        <v>498</v>
      </c>
      <c r="F78" s="109">
        <v>19163</v>
      </c>
    </row>
    <row r="79" spans="1:6" x14ac:dyDescent="0.25">
      <c r="A79">
        <v>78</v>
      </c>
      <c r="B79" s="56">
        <v>44248</v>
      </c>
      <c r="C79" s="49" t="s">
        <v>175</v>
      </c>
      <c r="D79" s="49" t="s">
        <v>108</v>
      </c>
      <c r="E79" s="50" t="s">
        <v>499</v>
      </c>
      <c r="F79" s="73">
        <v>158638</v>
      </c>
    </row>
    <row r="80" spans="1:6" x14ac:dyDescent="0.25">
      <c r="A80">
        <v>79</v>
      </c>
      <c r="B80" s="75">
        <v>44252</v>
      </c>
      <c r="C80" s="52" t="s">
        <v>175</v>
      </c>
      <c r="D80" s="52" t="s">
        <v>108</v>
      </c>
      <c r="E80" s="53" t="s">
        <v>500</v>
      </c>
      <c r="F80" s="109">
        <v>27375</v>
      </c>
    </row>
    <row r="81" spans="1:6" x14ac:dyDescent="0.25">
      <c r="A81">
        <v>80</v>
      </c>
      <c r="B81" s="56">
        <v>44255</v>
      </c>
      <c r="C81" s="49" t="s">
        <v>175</v>
      </c>
      <c r="D81" s="49" t="s">
        <v>108</v>
      </c>
      <c r="E81" s="50" t="s">
        <v>501</v>
      </c>
      <c r="F81" s="73">
        <v>30113</v>
      </c>
    </row>
    <row r="82" spans="1:6" x14ac:dyDescent="0.25">
      <c r="A82">
        <v>81</v>
      </c>
      <c r="B82" s="75">
        <v>44261</v>
      </c>
      <c r="C82" s="52" t="s">
        <v>175</v>
      </c>
      <c r="D82" s="52" t="s">
        <v>108</v>
      </c>
      <c r="E82" s="53" t="s">
        <v>502</v>
      </c>
      <c r="F82" s="109">
        <v>28165</v>
      </c>
    </row>
    <row r="83" spans="1:6" x14ac:dyDescent="0.25">
      <c r="A83">
        <v>82</v>
      </c>
      <c r="B83" s="56">
        <v>44269</v>
      </c>
      <c r="C83" s="49" t="s">
        <v>175</v>
      </c>
      <c r="D83" s="49" t="s">
        <v>108</v>
      </c>
      <c r="E83" s="50" t="s">
        <v>503</v>
      </c>
      <c r="F83" s="73">
        <v>824281</v>
      </c>
    </row>
    <row r="84" spans="1:6" x14ac:dyDescent="0.25">
      <c r="A84">
        <v>83</v>
      </c>
      <c r="B84" s="75">
        <v>44269</v>
      </c>
      <c r="C84" s="52" t="s">
        <v>175</v>
      </c>
      <c r="D84" s="52" t="s">
        <v>108</v>
      </c>
      <c r="E84" s="53" t="s">
        <v>504</v>
      </c>
      <c r="F84" s="109">
        <v>24413</v>
      </c>
    </row>
    <row r="85" spans="1:6" x14ac:dyDescent="0.25">
      <c r="A85">
        <v>84</v>
      </c>
      <c r="B85" s="56">
        <v>44274</v>
      </c>
      <c r="C85" s="49" t="s">
        <v>175</v>
      </c>
      <c r="D85" s="49" t="s">
        <v>108</v>
      </c>
      <c r="E85" s="50" t="s">
        <v>505</v>
      </c>
      <c r="F85" s="73">
        <v>23429</v>
      </c>
    </row>
    <row r="86" spans="1:6" x14ac:dyDescent="0.25">
      <c r="A86">
        <v>85</v>
      </c>
      <c r="B86" s="75">
        <v>44276</v>
      </c>
      <c r="C86" s="52" t="s">
        <v>175</v>
      </c>
      <c r="D86" s="52" t="s">
        <v>108</v>
      </c>
      <c r="E86" s="53" t="s">
        <v>506</v>
      </c>
      <c r="F86" s="109">
        <v>53552</v>
      </c>
    </row>
    <row r="87" spans="1:6" x14ac:dyDescent="0.25">
      <c r="A87">
        <v>86</v>
      </c>
      <c r="B87" s="56">
        <v>44279</v>
      </c>
      <c r="C87" s="49" t="s">
        <v>175</v>
      </c>
      <c r="D87" s="49" t="s">
        <v>108</v>
      </c>
      <c r="E87" s="50" t="s">
        <v>507</v>
      </c>
      <c r="F87" s="73">
        <v>50205</v>
      </c>
    </row>
    <row r="88" spans="1:6" x14ac:dyDescent="0.25">
      <c r="B88" s="131">
        <v>44308</v>
      </c>
      <c r="C88" s="132" t="s">
        <v>175</v>
      </c>
      <c r="D88" s="133" t="s">
        <v>108</v>
      </c>
      <c r="E88" s="134" t="s">
        <v>617</v>
      </c>
      <c r="F88" s="178">
        <v>117262.12</v>
      </c>
    </row>
    <row r="89" spans="1:6" x14ac:dyDescent="0.25">
      <c r="B89" s="131">
        <v>44323</v>
      </c>
      <c r="C89" s="132" t="s">
        <v>175</v>
      </c>
      <c r="D89" s="133" t="s">
        <v>108</v>
      </c>
      <c r="E89" s="134" t="s">
        <v>618</v>
      </c>
      <c r="F89" s="178">
        <v>22554</v>
      </c>
    </row>
    <row r="90" spans="1:6" x14ac:dyDescent="0.25">
      <c r="B90" s="131">
        <v>44325</v>
      </c>
      <c r="C90" s="132" t="s">
        <v>175</v>
      </c>
      <c r="D90" s="133" t="s">
        <v>108</v>
      </c>
      <c r="E90" s="134" t="s">
        <v>619</v>
      </c>
      <c r="F90" s="178">
        <v>16915.91</v>
      </c>
    </row>
    <row r="91" spans="1:6" x14ac:dyDescent="0.25">
      <c r="B91" s="131">
        <v>44329</v>
      </c>
      <c r="C91" s="132" t="s">
        <v>175</v>
      </c>
      <c r="D91" s="133" t="s">
        <v>108</v>
      </c>
      <c r="E91" s="134" t="s">
        <v>620</v>
      </c>
      <c r="F91" s="178">
        <v>53605.65</v>
      </c>
    </row>
    <row r="92" spans="1:6" x14ac:dyDescent="0.25">
      <c r="B92" s="131">
        <v>44336</v>
      </c>
      <c r="C92" s="132" t="s">
        <v>175</v>
      </c>
      <c r="D92" s="133" t="s">
        <v>108</v>
      </c>
      <c r="E92" s="134" t="s">
        <v>621</v>
      </c>
      <c r="F92" s="178">
        <v>288786.68</v>
      </c>
    </row>
    <row r="93" spans="1:6" x14ac:dyDescent="0.25">
      <c r="B93" s="131">
        <v>44342</v>
      </c>
      <c r="C93" s="132" t="s">
        <v>175</v>
      </c>
      <c r="D93" s="133" t="s">
        <v>108</v>
      </c>
      <c r="E93" s="134" t="s">
        <v>622</v>
      </c>
      <c r="F93" s="178">
        <v>19735.240000000002</v>
      </c>
    </row>
    <row r="94" spans="1:6" x14ac:dyDescent="0.25">
      <c r="B94" s="131">
        <v>44349</v>
      </c>
      <c r="C94" s="132" t="s">
        <v>175</v>
      </c>
      <c r="D94" s="133" t="s">
        <v>108</v>
      </c>
      <c r="E94" s="134" t="s">
        <v>623</v>
      </c>
      <c r="F94" s="178">
        <v>281911</v>
      </c>
    </row>
    <row r="95" spans="1:6" x14ac:dyDescent="0.25">
      <c r="B95" s="131">
        <v>44368</v>
      </c>
      <c r="C95" s="132" t="s">
        <v>175</v>
      </c>
      <c r="D95" s="133" t="s">
        <v>108</v>
      </c>
      <c r="E95" s="134" t="s">
        <v>624</v>
      </c>
      <c r="F95" s="178">
        <v>60306.23</v>
      </c>
    </row>
    <row r="96" spans="1:6" x14ac:dyDescent="0.25">
      <c r="B96" s="131">
        <v>43922</v>
      </c>
      <c r="C96" s="41" t="s">
        <v>175</v>
      </c>
      <c r="D96" s="41" t="s">
        <v>108</v>
      </c>
      <c r="E96" s="42" t="s">
        <v>661</v>
      </c>
      <c r="F96" s="178">
        <v>64670</v>
      </c>
    </row>
    <row r="97" spans="2:6" x14ac:dyDescent="0.25">
      <c r="B97" s="131">
        <v>43922</v>
      </c>
      <c r="C97" s="41" t="s">
        <v>175</v>
      </c>
      <c r="D97" s="41" t="s">
        <v>108</v>
      </c>
      <c r="E97" s="42" t="s">
        <v>662</v>
      </c>
      <c r="F97" s="178">
        <v>77604</v>
      </c>
    </row>
    <row r="98" spans="2:6" x14ac:dyDescent="0.25">
      <c r="B98" s="131">
        <v>43922</v>
      </c>
      <c r="C98" s="41" t="s">
        <v>175</v>
      </c>
      <c r="D98" s="41" t="s">
        <v>108</v>
      </c>
      <c r="E98" s="42" t="s">
        <v>663</v>
      </c>
      <c r="F98" s="178">
        <v>38802</v>
      </c>
    </row>
    <row r="99" spans="2:6" x14ac:dyDescent="0.25">
      <c r="B99" s="131">
        <v>43922</v>
      </c>
      <c r="C99" s="41" t="s">
        <v>175</v>
      </c>
      <c r="D99" s="41" t="s">
        <v>108</v>
      </c>
      <c r="E99" s="42" t="s">
        <v>664</v>
      </c>
      <c r="F99" s="178">
        <v>38802</v>
      </c>
    </row>
    <row r="100" spans="2:6" x14ac:dyDescent="0.25">
      <c r="B100" s="131">
        <v>43922</v>
      </c>
      <c r="C100" s="41" t="s">
        <v>175</v>
      </c>
      <c r="D100" s="41" t="s">
        <v>108</v>
      </c>
      <c r="E100" s="42" t="s">
        <v>665</v>
      </c>
      <c r="F100" s="178">
        <v>77604</v>
      </c>
    </row>
    <row r="101" spans="2:6" x14ac:dyDescent="0.25">
      <c r="B101" s="131">
        <v>43922</v>
      </c>
      <c r="C101" s="41" t="s">
        <v>175</v>
      </c>
      <c r="D101" s="41" t="s">
        <v>108</v>
      </c>
      <c r="E101" s="42" t="s">
        <v>666</v>
      </c>
      <c r="F101" s="178">
        <v>35569</v>
      </c>
    </row>
    <row r="102" spans="2:6" x14ac:dyDescent="0.25">
      <c r="B102" s="131">
        <v>43922</v>
      </c>
      <c r="C102" s="41" t="s">
        <v>175</v>
      </c>
      <c r="D102" s="41" t="s">
        <v>108</v>
      </c>
      <c r="E102" s="42" t="s">
        <v>667</v>
      </c>
      <c r="F102" s="178">
        <v>61437</v>
      </c>
    </row>
    <row r="103" spans="2:6" x14ac:dyDescent="0.25">
      <c r="B103" s="131">
        <v>43922</v>
      </c>
      <c r="C103" s="41" t="s">
        <v>175</v>
      </c>
      <c r="D103" s="41" t="s">
        <v>108</v>
      </c>
      <c r="E103" s="42" t="s">
        <v>668</v>
      </c>
      <c r="F103" s="178">
        <v>54970</v>
      </c>
    </row>
    <row r="104" spans="2:6" x14ac:dyDescent="0.25">
      <c r="B104" s="131">
        <v>43922</v>
      </c>
      <c r="C104" s="41" t="s">
        <v>175</v>
      </c>
      <c r="D104" s="41" t="s">
        <v>108</v>
      </c>
      <c r="E104" s="42" t="s">
        <v>669</v>
      </c>
      <c r="F104" s="178">
        <v>61437</v>
      </c>
    </row>
    <row r="105" spans="2:6" x14ac:dyDescent="0.25">
      <c r="B105" s="131">
        <v>43922</v>
      </c>
      <c r="C105" s="41" t="s">
        <v>175</v>
      </c>
      <c r="D105" s="41" t="s">
        <v>108</v>
      </c>
      <c r="E105" s="42" t="s">
        <v>670</v>
      </c>
      <c r="F105" s="178">
        <v>85388</v>
      </c>
    </row>
    <row r="106" spans="2:6" x14ac:dyDescent="0.25">
      <c r="B106" s="152">
        <v>44378</v>
      </c>
      <c r="C106" s="41" t="s">
        <v>175</v>
      </c>
      <c r="D106" s="41" t="s">
        <v>108</v>
      </c>
      <c r="E106" s="42" t="s">
        <v>768</v>
      </c>
      <c r="F106" s="180">
        <v>20081.919999999998</v>
      </c>
    </row>
    <row r="107" spans="2:6" x14ac:dyDescent="0.25">
      <c r="B107" s="152">
        <v>44378</v>
      </c>
      <c r="C107" s="41" t="s">
        <v>175</v>
      </c>
      <c r="D107" s="41" t="s">
        <v>108</v>
      </c>
      <c r="E107" s="42" t="s">
        <v>769</v>
      </c>
      <c r="F107" s="180">
        <v>26776.22</v>
      </c>
    </row>
    <row r="108" spans="2:6" x14ac:dyDescent="0.25">
      <c r="B108" s="152">
        <v>44378</v>
      </c>
      <c r="C108" s="41" t="s">
        <v>175</v>
      </c>
      <c r="D108" s="41" t="s">
        <v>108</v>
      </c>
      <c r="E108" s="42" t="s">
        <v>770</v>
      </c>
      <c r="F108" s="180">
        <v>20081.919999999998</v>
      </c>
    </row>
    <row r="109" spans="2:6" x14ac:dyDescent="0.25">
      <c r="B109" s="152">
        <v>44378</v>
      </c>
      <c r="C109" s="41" t="s">
        <v>175</v>
      </c>
      <c r="D109" s="41" t="s">
        <v>108</v>
      </c>
      <c r="E109" s="42" t="s">
        <v>771</v>
      </c>
      <c r="F109" s="180">
        <v>30122.880000000001</v>
      </c>
    </row>
    <row r="110" spans="2:6" x14ac:dyDescent="0.25">
      <c r="B110" s="152">
        <v>44378</v>
      </c>
      <c r="C110" s="41" t="s">
        <v>175</v>
      </c>
      <c r="D110" s="41" t="s">
        <v>108</v>
      </c>
      <c r="E110" s="42" t="s">
        <v>772</v>
      </c>
      <c r="F110" s="180">
        <v>30122.880000000001</v>
      </c>
    </row>
    <row r="111" spans="2:6" x14ac:dyDescent="0.25">
      <c r="B111" s="152">
        <v>44394</v>
      </c>
      <c r="C111" s="41" t="s">
        <v>175</v>
      </c>
      <c r="D111" s="41" t="s">
        <v>108</v>
      </c>
      <c r="E111" s="42" t="s">
        <v>773</v>
      </c>
      <c r="F111" s="180">
        <v>41832.17</v>
      </c>
    </row>
    <row r="112" spans="2:6" x14ac:dyDescent="0.25">
      <c r="B112" s="152">
        <v>44407</v>
      </c>
      <c r="C112" s="41" t="s">
        <v>175</v>
      </c>
      <c r="D112" s="41" t="s">
        <v>108</v>
      </c>
      <c r="E112" s="42" t="s">
        <v>774</v>
      </c>
      <c r="F112" s="180">
        <v>52650.35</v>
      </c>
    </row>
    <row r="113" spans="2:11" x14ac:dyDescent="0.25">
      <c r="B113" s="152">
        <v>44408</v>
      </c>
      <c r="C113" s="41" t="s">
        <v>175</v>
      </c>
      <c r="D113" s="41" t="s">
        <v>108</v>
      </c>
      <c r="E113" s="42" t="s">
        <v>775</v>
      </c>
      <c r="F113" s="180">
        <v>32174.82</v>
      </c>
    </row>
    <row r="114" spans="2:11" x14ac:dyDescent="0.25">
      <c r="B114" s="152">
        <v>44410</v>
      </c>
      <c r="C114" s="41" t="s">
        <v>175</v>
      </c>
      <c r="D114" s="41" t="s">
        <v>108</v>
      </c>
      <c r="E114" s="42" t="s">
        <v>776</v>
      </c>
      <c r="F114" s="180">
        <v>29249.75</v>
      </c>
    </row>
    <row r="115" spans="2:11" x14ac:dyDescent="0.25">
      <c r="B115" s="152">
        <v>44413</v>
      </c>
      <c r="C115" s="41" t="s">
        <v>175</v>
      </c>
      <c r="D115" s="41" t="s">
        <v>108</v>
      </c>
      <c r="E115" s="42" t="s">
        <v>777</v>
      </c>
      <c r="F115" s="180">
        <v>29249.75</v>
      </c>
    </row>
    <row r="116" spans="2:11" x14ac:dyDescent="0.25">
      <c r="B116" s="152">
        <v>44414</v>
      </c>
      <c r="C116" s="41" t="s">
        <v>175</v>
      </c>
      <c r="D116" s="41" t="s">
        <v>108</v>
      </c>
      <c r="E116" s="42" t="s">
        <v>778</v>
      </c>
      <c r="F116" s="180">
        <v>32174.82</v>
      </c>
    </row>
    <row r="117" spans="2:11" x14ac:dyDescent="0.25">
      <c r="B117" s="152">
        <v>44505</v>
      </c>
      <c r="C117" s="171" t="s">
        <v>175</v>
      </c>
      <c r="D117" s="171" t="s">
        <v>108</v>
      </c>
      <c r="E117" s="42" t="s">
        <v>798</v>
      </c>
      <c r="F117" s="180">
        <v>29309</v>
      </c>
      <c r="K117" s="74"/>
    </row>
    <row r="118" spans="2:11" x14ac:dyDescent="0.25">
      <c r="B118" s="152">
        <v>44509</v>
      </c>
      <c r="C118" s="171" t="s">
        <v>175</v>
      </c>
      <c r="D118" s="171" t="s">
        <v>108</v>
      </c>
      <c r="E118" s="42" t="s">
        <v>797</v>
      </c>
      <c r="F118" s="180">
        <v>76937</v>
      </c>
      <c r="K118" s="74"/>
    </row>
    <row r="119" spans="2:11" x14ac:dyDescent="0.25">
      <c r="B119" s="152">
        <v>44510</v>
      </c>
      <c r="C119" s="171" t="s">
        <v>175</v>
      </c>
      <c r="D119" s="171" t="s">
        <v>108</v>
      </c>
      <c r="E119" s="42" t="s">
        <v>796</v>
      </c>
      <c r="F119" s="180">
        <v>54955</v>
      </c>
      <c r="K119" s="74"/>
    </row>
    <row r="120" spans="2:11" x14ac:dyDescent="0.25">
      <c r="B120" s="152">
        <v>44512</v>
      </c>
      <c r="C120" s="171" t="s">
        <v>175</v>
      </c>
      <c r="D120" s="171" t="s">
        <v>108</v>
      </c>
      <c r="E120" s="42" t="s">
        <v>795</v>
      </c>
      <c r="F120" s="180">
        <v>21982</v>
      </c>
      <c r="K120" s="74"/>
    </row>
    <row r="121" spans="2:11" x14ac:dyDescent="0.25">
      <c r="B121" s="152">
        <v>44513</v>
      </c>
      <c r="C121" s="171" t="s">
        <v>175</v>
      </c>
      <c r="D121" s="171" t="s">
        <v>108</v>
      </c>
      <c r="E121" s="42" t="s">
        <v>794</v>
      </c>
      <c r="F121" s="180">
        <v>69610</v>
      </c>
      <c r="K121" s="74"/>
    </row>
    <row r="122" spans="2:11" x14ac:dyDescent="0.25">
      <c r="B122" s="152">
        <v>44516</v>
      </c>
      <c r="C122" s="171" t="s">
        <v>175</v>
      </c>
      <c r="D122" s="171" t="s">
        <v>108</v>
      </c>
      <c r="E122" s="42" t="s">
        <v>793</v>
      </c>
      <c r="F122" s="180">
        <v>76937</v>
      </c>
      <c r="K122" s="74"/>
    </row>
    <row r="123" spans="2:11" x14ac:dyDescent="0.25">
      <c r="B123" s="152">
        <v>44519</v>
      </c>
      <c r="C123" s="171" t="s">
        <v>175</v>
      </c>
      <c r="D123" s="171" t="s">
        <v>108</v>
      </c>
      <c r="E123" s="42" t="s">
        <v>792</v>
      </c>
      <c r="F123" s="180">
        <v>36637</v>
      </c>
      <c r="K123" s="74"/>
    </row>
    <row r="124" spans="2:11" x14ac:dyDescent="0.25">
      <c r="B124" s="152">
        <v>44520</v>
      </c>
      <c r="C124" s="171" t="s">
        <v>175</v>
      </c>
      <c r="D124" s="171" t="s">
        <v>108</v>
      </c>
      <c r="E124" s="42" t="s">
        <v>791</v>
      </c>
      <c r="F124" s="180">
        <v>25646</v>
      </c>
      <c r="K124" s="74"/>
    </row>
    <row r="125" spans="2:11" x14ac:dyDescent="0.25">
      <c r="B125" s="152">
        <v>44534</v>
      </c>
      <c r="C125" s="171" t="s">
        <v>175</v>
      </c>
      <c r="D125" s="171" t="s">
        <v>108</v>
      </c>
      <c r="E125" s="42" t="s">
        <v>790</v>
      </c>
      <c r="F125" s="180">
        <v>500790</v>
      </c>
      <c r="K125" s="74"/>
    </row>
    <row r="126" spans="2:11" x14ac:dyDescent="0.25">
      <c r="B126" s="152">
        <v>44559</v>
      </c>
      <c r="C126" s="171" t="s">
        <v>800</v>
      </c>
      <c r="D126" s="171" t="s">
        <v>108</v>
      </c>
      <c r="E126" s="42" t="s">
        <v>807</v>
      </c>
      <c r="F126" s="180">
        <v>80172</v>
      </c>
    </row>
    <row r="127" spans="2:11" x14ac:dyDescent="0.25">
      <c r="B127" s="152">
        <v>44559</v>
      </c>
      <c r="C127" s="171" t="s">
        <v>800</v>
      </c>
      <c r="D127" s="171" t="s">
        <v>108</v>
      </c>
      <c r="E127" s="42" t="s">
        <v>806</v>
      </c>
      <c r="F127" s="180">
        <v>83657</v>
      </c>
    </row>
    <row r="128" spans="2:11" x14ac:dyDescent="0.25">
      <c r="B128" s="152">
        <v>44559</v>
      </c>
      <c r="C128" s="171" t="s">
        <v>800</v>
      </c>
      <c r="D128" s="171" t="s">
        <v>108</v>
      </c>
      <c r="E128" s="42" t="s">
        <v>805</v>
      </c>
      <c r="F128" s="180">
        <v>83657</v>
      </c>
    </row>
    <row r="129" spans="2:6" x14ac:dyDescent="0.25">
      <c r="B129" s="152">
        <v>44559</v>
      </c>
      <c r="C129" s="171" t="s">
        <v>800</v>
      </c>
      <c r="D129" s="171" t="s">
        <v>108</v>
      </c>
      <c r="E129" s="42" t="s">
        <v>804</v>
      </c>
      <c r="F129" s="180">
        <v>83657</v>
      </c>
    </row>
    <row r="130" spans="2:6" x14ac:dyDescent="0.25">
      <c r="B130" s="152">
        <v>44559</v>
      </c>
      <c r="C130" s="171" t="s">
        <v>800</v>
      </c>
      <c r="D130" s="171" t="s">
        <v>108</v>
      </c>
      <c r="E130" s="42" t="s">
        <v>803</v>
      </c>
      <c r="F130" s="180">
        <v>83657</v>
      </c>
    </row>
    <row r="131" spans="2:6" x14ac:dyDescent="0.25">
      <c r="B131" s="152">
        <v>44559</v>
      </c>
      <c r="C131" s="171" t="s">
        <v>800</v>
      </c>
      <c r="D131" s="171" t="s">
        <v>108</v>
      </c>
      <c r="E131" s="42" t="s">
        <v>802</v>
      </c>
      <c r="F131" s="180">
        <v>83657</v>
      </c>
    </row>
    <row r="132" spans="2:6" x14ac:dyDescent="0.25">
      <c r="B132" s="152">
        <v>44561</v>
      </c>
      <c r="C132" s="171" t="s">
        <v>800</v>
      </c>
      <c r="D132" s="171" t="s">
        <v>108</v>
      </c>
      <c r="E132" s="42" t="s">
        <v>801</v>
      </c>
      <c r="F132" s="180">
        <v>27886</v>
      </c>
    </row>
    <row r="133" spans="2:6" x14ac:dyDescent="0.25">
      <c r="B133" s="152">
        <v>44561</v>
      </c>
      <c r="C133" s="171" t="s">
        <v>800</v>
      </c>
      <c r="D133" s="171" t="s">
        <v>108</v>
      </c>
      <c r="E133" s="42" t="s">
        <v>799</v>
      </c>
      <c r="F133" s="180">
        <v>12512</v>
      </c>
    </row>
    <row r="134" spans="2:6" x14ac:dyDescent="0.25">
      <c r="B134" s="152">
        <v>44566</v>
      </c>
      <c r="C134" s="171" t="s">
        <v>800</v>
      </c>
      <c r="D134" s="171" t="s">
        <v>108</v>
      </c>
      <c r="E134" s="42" t="s">
        <v>893</v>
      </c>
      <c r="F134" s="180">
        <v>76686</v>
      </c>
    </row>
    <row r="135" spans="2:6" x14ac:dyDescent="0.25">
      <c r="B135" s="152">
        <v>44569</v>
      </c>
      <c r="C135" s="171" t="s">
        <v>800</v>
      </c>
      <c r="D135" s="171" t="s">
        <v>108</v>
      </c>
      <c r="E135" s="42" t="s">
        <v>894</v>
      </c>
      <c r="F135" s="180">
        <v>80172</v>
      </c>
    </row>
    <row r="136" spans="2:6" x14ac:dyDescent="0.25">
      <c r="B136" s="152">
        <v>44571</v>
      </c>
      <c r="C136" s="171" t="s">
        <v>800</v>
      </c>
      <c r="D136" s="171" t="s">
        <v>108</v>
      </c>
      <c r="E136" s="42" t="s">
        <v>895</v>
      </c>
      <c r="F136" s="180">
        <v>90629</v>
      </c>
    </row>
    <row r="137" spans="2:6" x14ac:dyDescent="0.25">
      <c r="B137" s="152">
        <v>44572</v>
      </c>
      <c r="C137" s="171" t="s">
        <v>800</v>
      </c>
      <c r="D137" s="171" t="s">
        <v>108</v>
      </c>
      <c r="E137" s="42" t="s">
        <v>896</v>
      </c>
      <c r="F137" s="180">
        <v>48800</v>
      </c>
    </row>
    <row r="138" spans="2:6" x14ac:dyDescent="0.25">
      <c r="B138" s="152">
        <v>44576</v>
      </c>
      <c r="C138" s="171" t="s">
        <v>800</v>
      </c>
      <c r="D138" s="171" t="s">
        <v>108</v>
      </c>
      <c r="E138" s="42" t="s">
        <v>897</v>
      </c>
      <c r="F138" s="180">
        <v>27886</v>
      </c>
    </row>
    <row r="139" spans="2:6" x14ac:dyDescent="0.25">
      <c r="B139" s="152">
        <v>44581</v>
      </c>
      <c r="C139" s="171" t="s">
        <v>800</v>
      </c>
      <c r="D139" s="171" t="s">
        <v>108</v>
      </c>
      <c r="E139" s="42" t="s">
        <v>898</v>
      </c>
      <c r="F139" s="180">
        <v>31371</v>
      </c>
    </row>
    <row r="140" spans="2:6" x14ac:dyDescent="0.25">
      <c r="B140" s="152">
        <v>44581</v>
      </c>
      <c r="C140" s="171" t="s">
        <v>800</v>
      </c>
      <c r="D140" s="171" t="s">
        <v>108</v>
      </c>
      <c r="E140" s="42" t="s">
        <v>899</v>
      </c>
      <c r="F140" s="180">
        <v>69714</v>
      </c>
    </row>
    <row r="141" spans="2:6" x14ac:dyDescent="0.25">
      <c r="B141" s="152">
        <v>44581</v>
      </c>
      <c r="C141" s="171" t="s">
        <v>800</v>
      </c>
      <c r="D141" s="171" t="s">
        <v>108</v>
      </c>
      <c r="E141" s="42" t="s">
        <v>900</v>
      </c>
      <c r="F141" s="180">
        <v>83657</v>
      </c>
    </row>
    <row r="142" spans="2:6" x14ac:dyDescent="0.25">
      <c r="B142" s="152">
        <v>44581</v>
      </c>
      <c r="C142" s="171" t="s">
        <v>800</v>
      </c>
      <c r="D142" s="171" t="s">
        <v>108</v>
      </c>
      <c r="E142" s="42" t="s">
        <v>901</v>
      </c>
      <c r="F142" s="180">
        <v>83657</v>
      </c>
    </row>
    <row r="143" spans="2:6" x14ac:dyDescent="0.25">
      <c r="B143" s="152">
        <v>44581</v>
      </c>
      <c r="C143" s="171" t="s">
        <v>800</v>
      </c>
      <c r="D143" s="171" t="s">
        <v>108</v>
      </c>
      <c r="E143" s="42" t="s">
        <v>902</v>
      </c>
      <c r="F143" s="180">
        <v>83657</v>
      </c>
    </row>
    <row r="144" spans="2:6" x14ac:dyDescent="0.25">
      <c r="B144" s="152">
        <v>44581</v>
      </c>
      <c r="C144" s="171" t="s">
        <v>800</v>
      </c>
      <c r="D144" s="171" t="s">
        <v>108</v>
      </c>
      <c r="E144" s="42" t="s">
        <v>903</v>
      </c>
      <c r="F144" s="180">
        <v>83657</v>
      </c>
    </row>
    <row r="145" spans="2:6" x14ac:dyDescent="0.25">
      <c r="B145" s="152">
        <v>44581</v>
      </c>
      <c r="C145" s="171" t="s">
        <v>800</v>
      </c>
      <c r="D145" s="171" t="s">
        <v>108</v>
      </c>
      <c r="E145" s="42" t="s">
        <v>904</v>
      </c>
      <c r="F145" s="180">
        <v>83657</v>
      </c>
    </row>
    <row r="146" spans="2:6" x14ac:dyDescent="0.25">
      <c r="B146" s="152">
        <v>44586</v>
      </c>
      <c r="C146" s="171" t="s">
        <v>800</v>
      </c>
      <c r="D146" s="171" t="s">
        <v>108</v>
      </c>
      <c r="E146" s="42" t="s">
        <v>905</v>
      </c>
      <c r="F146" s="180">
        <v>55772</v>
      </c>
    </row>
    <row r="147" spans="2:6" x14ac:dyDescent="0.25">
      <c r="B147" s="152">
        <v>44588</v>
      </c>
      <c r="C147" s="171" t="s">
        <v>800</v>
      </c>
      <c r="D147" s="171" t="s">
        <v>108</v>
      </c>
      <c r="E147" s="42" t="s">
        <v>906</v>
      </c>
      <c r="F147" s="180">
        <v>34857</v>
      </c>
    </row>
    <row r="148" spans="2:6" x14ac:dyDescent="0.25">
      <c r="B148" s="152">
        <v>44588</v>
      </c>
      <c r="C148" s="171" t="s">
        <v>800</v>
      </c>
      <c r="D148" s="171" t="s">
        <v>108</v>
      </c>
      <c r="E148" s="42" t="s">
        <v>907</v>
      </c>
      <c r="F148" s="180">
        <v>76686</v>
      </c>
    </row>
    <row r="149" spans="2:6" x14ac:dyDescent="0.25">
      <c r="B149" s="152">
        <v>44589</v>
      </c>
      <c r="C149" s="171" t="s">
        <v>800</v>
      </c>
      <c r="D149" s="171" t="s">
        <v>108</v>
      </c>
      <c r="E149" s="42" t="s">
        <v>908</v>
      </c>
      <c r="F149" s="180">
        <v>17429</v>
      </c>
    </row>
    <row r="150" spans="2:6" x14ac:dyDescent="0.25">
      <c r="B150" s="152">
        <v>44590</v>
      </c>
      <c r="C150" s="171" t="s">
        <v>800</v>
      </c>
      <c r="D150" s="171" t="s">
        <v>108</v>
      </c>
      <c r="E150" s="42" t="s">
        <v>909</v>
      </c>
      <c r="F150" s="180">
        <v>27886</v>
      </c>
    </row>
    <row r="151" spans="2:6" x14ac:dyDescent="0.25">
      <c r="B151" s="152">
        <v>44592</v>
      </c>
      <c r="C151" s="171" t="s">
        <v>800</v>
      </c>
      <c r="D151" s="171" t="s">
        <v>108</v>
      </c>
      <c r="E151" s="42" t="s">
        <v>910</v>
      </c>
      <c r="F151" s="180">
        <v>41829</v>
      </c>
    </row>
    <row r="152" spans="2:6" x14ac:dyDescent="0.25">
      <c r="B152" s="152">
        <v>44593</v>
      </c>
      <c r="C152" s="171" t="s">
        <v>800</v>
      </c>
      <c r="D152" s="171" t="s">
        <v>108</v>
      </c>
      <c r="E152" s="42" t="s">
        <v>911</v>
      </c>
      <c r="F152" s="180">
        <v>13038</v>
      </c>
    </row>
    <row r="153" spans="2:6" x14ac:dyDescent="0.25">
      <c r="B153" s="152">
        <v>44594</v>
      </c>
      <c r="C153" s="171" t="s">
        <v>800</v>
      </c>
      <c r="D153" s="171" t="s">
        <v>108</v>
      </c>
      <c r="E153" s="42" t="s">
        <v>912</v>
      </c>
      <c r="F153" s="180">
        <v>69714</v>
      </c>
    </row>
    <row r="154" spans="2:6" x14ac:dyDescent="0.25">
      <c r="B154" s="152">
        <v>44594</v>
      </c>
      <c r="C154" s="171" t="s">
        <v>800</v>
      </c>
      <c r="D154" s="171" t="s">
        <v>108</v>
      </c>
      <c r="E154" s="42" t="s">
        <v>913</v>
      </c>
      <c r="F154" s="180">
        <v>38343</v>
      </c>
    </row>
    <row r="155" spans="2:6" x14ac:dyDescent="0.25">
      <c r="B155" s="152">
        <v>44607</v>
      </c>
      <c r="C155" s="171" t="s">
        <v>800</v>
      </c>
      <c r="D155" s="171" t="s">
        <v>108</v>
      </c>
      <c r="E155" s="42" t="s">
        <v>914</v>
      </c>
      <c r="F155" s="180">
        <v>41829</v>
      </c>
    </row>
    <row r="156" spans="2:6" x14ac:dyDescent="0.25">
      <c r="B156" s="152">
        <v>44608</v>
      </c>
      <c r="C156" s="171" t="s">
        <v>800</v>
      </c>
      <c r="D156" s="171" t="s">
        <v>108</v>
      </c>
      <c r="E156" s="42" t="s">
        <v>915</v>
      </c>
      <c r="F156" s="180">
        <v>83657</v>
      </c>
    </row>
    <row r="157" spans="2:6" x14ac:dyDescent="0.25">
      <c r="B157" s="152">
        <v>44608</v>
      </c>
      <c r="C157" s="171" t="s">
        <v>800</v>
      </c>
      <c r="D157" s="171" t="s">
        <v>108</v>
      </c>
      <c r="E157" s="42" t="s">
        <v>916</v>
      </c>
      <c r="F157" s="180">
        <v>83657</v>
      </c>
    </row>
    <row r="158" spans="2:6" x14ac:dyDescent="0.25">
      <c r="B158" s="152">
        <v>44608</v>
      </c>
      <c r="C158" s="171" t="s">
        <v>800</v>
      </c>
      <c r="D158" s="171" t="s">
        <v>108</v>
      </c>
      <c r="E158" s="42" t="s">
        <v>917</v>
      </c>
      <c r="F158" s="180">
        <v>83657</v>
      </c>
    </row>
    <row r="159" spans="2:6" x14ac:dyDescent="0.25">
      <c r="B159" s="152">
        <v>44608</v>
      </c>
      <c r="C159" s="171" t="s">
        <v>800</v>
      </c>
      <c r="D159" s="171" t="s">
        <v>108</v>
      </c>
      <c r="E159" s="42" t="s">
        <v>918</v>
      </c>
      <c r="F159" s="180">
        <v>83657</v>
      </c>
    </row>
    <row r="160" spans="2:6" x14ac:dyDescent="0.25">
      <c r="B160" s="152">
        <v>44608</v>
      </c>
      <c r="C160" s="171" t="s">
        <v>800</v>
      </c>
      <c r="D160" s="171" t="s">
        <v>108</v>
      </c>
      <c r="E160" s="42" t="s">
        <v>919</v>
      </c>
      <c r="F160" s="180">
        <v>83657</v>
      </c>
    </row>
    <row r="161" spans="2:6" x14ac:dyDescent="0.25">
      <c r="B161" s="152">
        <v>44609</v>
      </c>
      <c r="C161" s="171" t="s">
        <v>800</v>
      </c>
      <c r="D161" s="171" t="s">
        <v>108</v>
      </c>
      <c r="E161" s="42" t="s">
        <v>920</v>
      </c>
      <c r="F161" s="180">
        <v>10500</v>
      </c>
    </row>
    <row r="162" spans="2:6" x14ac:dyDescent="0.25">
      <c r="B162" s="205">
        <v>44657</v>
      </c>
      <c r="C162" s="206" t="s">
        <v>175</v>
      </c>
      <c r="D162" s="206" t="s">
        <v>108</v>
      </c>
      <c r="E162" s="207" t="s">
        <v>1262</v>
      </c>
      <c r="F162" s="216">
        <v>29525</v>
      </c>
    </row>
    <row r="163" spans="2:6" x14ac:dyDescent="0.25">
      <c r="B163" s="205">
        <v>44657</v>
      </c>
      <c r="C163" s="206" t="s">
        <v>175</v>
      </c>
      <c r="D163" s="206" t="s">
        <v>108</v>
      </c>
      <c r="E163" s="207" t="s">
        <v>1263</v>
      </c>
      <c r="F163" s="216">
        <v>44294</v>
      </c>
    </row>
    <row r="164" spans="2:6" x14ac:dyDescent="0.25">
      <c r="B164" s="205">
        <v>44657</v>
      </c>
      <c r="C164" s="206" t="s">
        <v>175</v>
      </c>
      <c r="D164" s="206" t="s">
        <v>108</v>
      </c>
      <c r="E164" s="207" t="s">
        <v>1264</v>
      </c>
      <c r="F164" s="216">
        <v>44294</v>
      </c>
    </row>
    <row r="165" spans="2:6" x14ac:dyDescent="0.25">
      <c r="B165" s="205">
        <v>44657</v>
      </c>
      <c r="C165" s="206" t="s">
        <v>178</v>
      </c>
      <c r="D165" s="206" t="s">
        <v>108</v>
      </c>
      <c r="E165" s="207" t="s">
        <v>1265</v>
      </c>
      <c r="F165" s="216">
        <v>1030</v>
      </c>
    </row>
    <row r="166" spans="2:6" x14ac:dyDescent="0.25">
      <c r="B166" s="205">
        <v>44657</v>
      </c>
      <c r="C166" s="206" t="s">
        <v>175</v>
      </c>
      <c r="D166" s="206" t="s">
        <v>108</v>
      </c>
      <c r="E166" s="207" t="s">
        <v>1266</v>
      </c>
      <c r="F166" s="216">
        <v>8400</v>
      </c>
    </row>
    <row r="167" spans="2:6" x14ac:dyDescent="0.25">
      <c r="B167" s="205">
        <v>44657</v>
      </c>
      <c r="C167" s="206" t="s">
        <v>175</v>
      </c>
      <c r="D167" s="206" t="s">
        <v>108</v>
      </c>
      <c r="E167" s="207" t="s">
        <v>1267</v>
      </c>
      <c r="F167" s="216">
        <v>44294</v>
      </c>
    </row>
    <row r="168" spans="2:6" x14ac:dyDescent="0.25">
      <c r="B168" s="205">
        <v>44657</v>
      </c>
      <c r="C168" s="206" t="s">
        <v>175</v>
      </c>
      <c r="D168" s="206" t="s">
        <v>108</v>
      </c>
      <c r="E168" s="207" t="s">
        <v>1268</v>
      </c>
      <c r="F168" s="216">
        <v>44294</v>
      </c>
    </row>
    <row r="169" spans="2:6" x14ac:dyDescent="0.25">
      <c r="B169" s="205">
        <v>44657</v>
      </c>
      <c r="C169" s="206" t="s">
        <v>175</v>
      </c>
      <c r="D169" s="206" t="s">
        <v>108</v>
      </c>
      <c r="E169" s="207" t="s">
        <v>1269</v>
      </c>
      <c r="F169" s="216">
        <v>44294</v>
      </c>
    </row>
    <row r="170" spans="2:6" x14ac:dyDescent="0.25">
      <c r="B170" s="205">
        <v>44657</v>
      </c>
      <c r="C170" s="206" t="s">
        <v>175</v>
      </c>
      <c r="D170" s="206" t="s">
        <v>108</v>
      </c>
      <c r="E170" s="207" t="s">
        <v>1270</v>
      </c>
      <c r="F170" s="216">
        <v>44294</v>
      </c>
    </row>
    <row r="171" spans="2:6" x14ac:dyDescent="0.25">
      <c r="B171" s="205">
        <v>44657</v>
      </c>
      <c r="C171" s="206" t="s">
        <v>175</v>
      </c>
      <c r="D171" s="206" t="s">
        <v>108</v>
      </c>
      <c r="E171" s="207" t="s">
        <v>1271</v>
      </c>
      <c r="F171" s="216">
        <v>44294</v>
      </c>
    </row>
    <row r="172" spans="2:6" x14ac:dyDescent="0.25">
      <c r="B172" s="205">
        <v>44657</v>
      </c>
      <c r="C172" s="206" t="s">
        <v>175</v>
      </c>
      <c r="D172" s="206" t="s">
        <v>108</v>
      </c>
      <c r="E172" s="207" t="s">
        <v>1272</v>
      </c>
      <c r="F172" s="216">
        <v>44294</v>
      </c>
    </row>
    <row r="173" spans="2:6" x14ac:dyDescent="0.25">
      <c r="B173" s="205">
        <v>44688</v>
      </c>
      <c r="C173" s="206" t="s">
        <v>175</v>
      </c>
      <c r="D173" s="206" t="s">
        <v>108</v>
      </c>
      <c r="E173" s="207" t="s">
        <v>1273</v>
      </c>
      <c r="F173" s="216">
        <v>37532</v>
      </c>
    </row>
    <row r="174" spans="2:6" x14ac:dyDescent="0.25">
      <c r="B174" s="205">
        <v>44688</v>
      </c>
      <c r="C174" s="206" t="s">
        <v>175</v>
      </c>
      <c r="D174" s="206" t="s">
        <v>108</v>
      </c>
      <c r="E174" s="207" t="s">
        <v>1274</v>
      </c>
      <c r="F174" s="216">
        <v>8225</v>
      </c>
    </row>
    <row r="175" spans="2:6" x14ac:dyDescent="0.25">
      <c r="B175" s="205">
        <v>44688</v>
      </c>
      <c r="C175" s="206" t="s">
        <v>175</v>
      </c>
      <c r="D175" s="206" t="s">
        <v>108</v>
      </c>
      <c r="E175" s="207" t="s">
        <v>1275</v>
      </c>
      <c r="F175" s="216">
        <v>45039</v>
      </c>
    </row>
    <row r="176" spans="2:6" x14ac:dyDescent="0.25">
      <c r="B176" s="205">
        <v>44688</v>
      </c>
      <c r="C176" s="206" t="s">
        <v>175</v>
      </c>
      <c r="D176" s="206" t="s">
        <v>108</v>
      </c>
      <c r="E176" s="207" t="s">
        <v>1276</v>
      </c>
      <c r="F176" s="216">
        <v>45039</v>
      </c>
    </row>
    <row r="177" spans="2:6" x14ac:dyDescent="0.25">
      <c r="B177" s="205">
        <v>44688</v>
      </c>
      <c r="C177" s="206" t="s">
        <v>175</v>
      </c>
      <c r="D177" s="206" t="s">
        <v>108</v>
      </c>
      <c r="E177" s="207" t="s">
        <v>1277</v>
      </c>
      <c r="F177" s="216">
        <v>45039</v>
      </c>
    </row>
    <row r="178" spans="2:6" x14ac:dyDescent="0.25">
      <c r="B178" s="205">
        <v>44688</v>
      </c>
      <c r="C178" s="206" t="s">
        <v>175</v>
      </c>
      <c r="D178" s="206" t="s">
        <v>108</v>
      </c>
      <c r="E178" s="207" t="s">
        <v>1278</v>
      </c>
      <c r="F178" s="216">
        <v>45039</v>
      </c>
    </row>
    <row r="179" spans="2:6" x14ac:dyDescent="0.25">
      <c r="B179" s="205">
        <v>44688</v>
      </c>
      <c r="C179" s="206" t="s">
        <v>175</v>
      </c>
      <c r="D179" s="206" t="s">
        <v>108</v>
      </c>
      <c r="E179" s="207" t="s">
        <v>1279</v>
      </c>
      <c r="F179" s="216">
        <v>45039</v>
      </c>
    </row>
    <row r="180" spans="2:6" x14ac:dyDescent="0.25">
      <c r="B180" s="205">
        <v>44688</v>
      </c>
      <c r="C180" s="206" t="s">
        <v>175</v>
      </c>
      <c r="D180" s="206" t="s">
        <v>108</v>
      </c>
      <c r="E180" s="207" t="s">
        <v>1280</v>
      </c>
      <c r="F180" s="216">
        <v>45039</v>
      </c>
    </row>
    <row r="181" spans="2:6" x14ac:dyDescent="0.25">
      <c r="B181" s="205">
        <v>44688</v>
      </c>
      <c r="C181" s="206" t="s">
        <v>175</v>
      </c>
      <c r="D181" s="206" t="s">
        <v>108</v>
      </c>
      <c r="E181" s="207" t="s">
        <v>1281</v>
      </c>
      <c r="F181" s="216">
        <v>45039</v>
      </c>
    </row>
    <row r="182" spans="2:6" x14ac:dyDescent="0.25">
      <c r="B182" s="205">
        <v>44713</v>
      </c>
      <c r="C182" s="206" t="s">
        <v>175</v>
      </c>
      <c r="D182" s="206" t="s">
        <v>108</v>
      </c>
      <c r="E182" s="207" t="s">
        <v>1282</v>
      </c>
      <c r="F182" s="216">
        <v>8575</v>
      </c>
    </row>
    <row r="183" spans="2:6" x14ac:dyDescent="0.25">
      <c r="B183" s="205">
        <v>44713</v>
      </c>
      <c r="C183" s="206" t="s">
        <v>175</v>
      </c>
      <c r="D183" s="206" t="s">
        <v>108</v>
      </c>
      <c r="E183" s="207" t="s">
        <v>1283</v>
      </c>
      <c r="F183" s="216">
        <v>43694</v>
      </c>
    </row>
    <row r="184" spans="2:6" x14ac:dyDescent="0.25">
      <c r="B184" s="205">
        <v>44713</v>
      </c>
      <c r="C184" s="206" t="s">
        <v>175</v>
      </c>
      <c r="D184" s="206" t="s">
        <v>108</v>
      </c>
      <c r="E184" s="207" t="s">
        <v>1284</v>
      </c>
      <c r="F184" s="216">
        <v>43694</v>
      </c>
    </row>
    <row r="185" spans="2:6" x14ac:dyDescent="0.25">
      <c r="B185" s="205">
        <v>44713</v>
      </c>
      <c r="C185" s="206" t="s">
        <v>175</v>
      </c>
      <c r="D185" s="206" t="s">
        <v>108</v>
      </c>
      <c r="E185" s="207" t="s">
        <v>1285</v>
      </c>
      <c r="F185" s="216">
        <v>43694</v>
      </c>
    </row>
    <row r="186" spans="2:6" x14ac:dyDescent="0.25">
      <c r="B186" s="205">
        <v>44713</v>
      </c>
      <c r="C186" s="206" t="s">
        <v>175</v>
      </c>
      <c r="D186" s="206" t="s">
        <v>108</v>
      </c>
      <c r="E186" s="207" t="s">
        <v>1286</v>
      </c>
      <c r="F186" s="216">
        <v>43694</v>
      </c>
    </row>
    <row r="187" spans="2:6" x14ac:dyDescent="0.25">
      <c r="B187" s="205">
        <v>44713</v>
      </c>
      <c r="C187" s="206" t="s">
        <v>175</v>
      </c>
      <c r="D187" s="206" t="s">
        <v>108</v>
      </c>
      <c r="E187" s="207" t="s">
        <v>1287</v>
      </c>
      <c r="F187" s="216">
        <v>43694</v>
      </c>
    </row>
    <row r="188" spans="2:6" x14ac:dyDescent="0.25">
      <c r="B188" s="205">
        <v>44713</v>
      </c>
      <c r="C188" s="206" t="s">
        <v>175</v>
      </c>
      <c r="D188" s="206" t="s">
        <v>108</v>
      </c>
      <c r="E188" s="207" t="s">
        <v>1288</v>
      </c>
      <c r="F188" s="216">
        <v>43694</v>
      </c>
    </row>
    <row r="189" spans="2:6" x14ac:dyDescent="0.25">
      <c r="B189" s="205">
        <v>44713</v>
      </c>
      <c r="C189" s="206" t="s">
        <v>175</v>
      </c>
      <c r="D189" s="206" t="s">
        <v>108</v>
      </c>
      <c r="E189" s="207" t="s">
        <v>1289</v>
      </c>
      <c r="F189" s="216">
        <v>43694</v>
      </c>
    </row>
    <row r="190" spans="2:6" x14ac:dyDescent="0.25">
      <c r="B190" s="205">
        <v>44713</v>
      </c>
      <c r="C190" s="206" t="s">
        <v>175</v>
      </c>
      <c r="D190" s="206" t="s">
        <v>108</v>
      </c>
      <c r="E190" s="207" t="s">
        <v>1290</v>
      </c>
      <c r="F190" s="216">
        <v>29129</v>
      </c>
    </row>
    <row r="191" spans="2:6" x14ac:dyDescent="0.25">
      <c r="B191" s="205">
        <v>44713</v>
      </c>
      <c r="C191" s="206" t="s">
        <v>175</v>
      </c>
      <c r="D191" s="206" t="s">
        <v>108</v>
      </c>
      <c r="E191" s="207" t="s">
        <v>1291</v>
      </c>
      <c r="F191" s="216">
        <v>21847</v>
      </c>
    </row>
    <row r="192" spans="2:6" x14ac:dyDescent="0.25">
      <c r="B192" s="205">
        <v>44735</v>
      </c>
      <c r="C192" s="206" t="s">
        <v>175</v>
      </c>
      <c r="D192" s="206" t="s">
        <v>108</v>
      </c>
      <c r="E192" s="207" t="s">
        <v>1292</v>
      </c>
      <c r="F192" s="216">
        <v>43694</v>
      </c>
    </row>
    <row r="193" spans="2:6" x14ac:dyDescent="0.25">
      <c r="B193" s="205">
        <v>44735</v>
      </c>
      <c r="C193" s="206" t="s">
        <v>175</v>
      </c>
      <c r="D193" s="206" t="s">
        <v>108</v>
      </c>
      <c r="E193" s="207" t="s">
        <v>1293</v>
      </c>
      <c r="F193" s="216">
        <v>43694</v>
      </c>
    </row>
    <row r="194" spans="2:6" x14ac:dyDescent="0.25">
      <c r="B194" s="205">
        <v>44735</v>
      </c>
      <c r="C194" s="206" t="s">
        <v>175</v>
      </c>
      <c r="D194" s="206" t="s">
        <v>108</v>
      </c>
      <c r="E194" s="207" t="s">
        <v>1294</v>
      </c>
      <c r="F194" s="216">
        <v>43694</v>
      </c>
    </row>
    <row r="195" spans="2:6" x14ac:dyDescent="0.25">
      <c r="B195" s="205">
        <v>44735</v>
      </c>
      <c r="C195" s="206" t="s">
        <v>175</v>
      </c>
      <c r="D195" s="206" t="s">
        <v>108</v>
      </c>
      <c r="E195" s="207" t="s">
        <v>1295</v>
      </c>
      <c r="F195" s="216">
        <v>43694</v>
      </c>
    </row>
    <row r="196" spans="2:6" x14ac:dyDescent="0.25">
      <c r="B196" s="205">
        <v>44735</v>
      </c>
      <c r="C196" s="206" t="s">
        <v>175</v>
      </c>
      <c r="D196" s="206" t="s">
        <v>108</v>
      </c>
      <c r="E196" s="207" t="s">
        <v>1296</v>
      </c>
      <c r="F196" s="216">
        <v>43694</v>
      </c>
    </row>
    <row r="197" spans="2:6" x14ac:dyDescent="0.25">
      <c r="B197" s="205">
        <v>44735</v>
      </c>
      <c r="C197" s="206" t="s">
        <v>175</v>
      </c>
      <c r="D197" s="206" t="s">
        <v>108</v>
      </c>
      <c r="E197" s="207" t="s">
        <v>1297</v>
      </c>
      <c r="F197" s="216">
        <v>43694</v>
      </c>
    </row>
    <row r="198" spans="2:6" x14ac:dyDescent="0.25">
      <c r="B198" s="205">
        <v>44735</v>
      </c>
      <c r="C198" s="206" t="s">
        <v>175</v>
      </c>
      <c r="D198" s="206" t="s">
        <v>108</v>
      </c>
      <c r="E198" s="207" t="s">
        <v>1298</v>
      </c>
      <c r="F198" s="216">
        <v>43694</v>
      </c>
    </row>
    <row r="199" spans="2:6" x14ac:dyDescent="0.25">
      <c r="B199" s="205">
        <v>44735</v>
      </c>
      <c r="C199" s="206" t="s">
        <v>175</v>
      </c>
      <c r="D199" s="206" t="s">
        <v>108</v>
      </c>
      <c r="E199" s="207" t="s">
        <v>1299</v>
      </c>
      <c r="F199" s="216">
        <v>36411</v>
      </c>
    </row>
    <row r="200" spans="2:6" x14ac:dyDescent="0.25">
      <c r="B200" s="205">
        <v>44735</v>
      </c>
      <c r="C200" s="206" t="s">
        <v>175</v>
      </c>
      <c r="D200" s="206" t="s">
        <v>108</v>
      </c>
      <c r="E200" s="207" t="s">
        <v>1300</v>
      </c>
      <c r="F200" s="216">
        <v>43694</v>
      </c>
    </row>
    <row r="201" spans="2:6" x14ac:dyDescent="0.25">
      <c r="B201" s="228">
        <v>44755</v>
      </c>
      <c r="C201" s="229" t="s">
        <v>175</v>
      </c>
      <c r="D201" s="229" t="s">
        <v>108</v>
      </c>
      <c r="E201" s="163" t="s">
        <v>1373</v>
      </c>
      <c r="F201" s="227">
        <v>8925</v>
      </c>
    </row>
    <row r="202" spans="2:6" x14ac:dyDescent="0.25">
      <c r="B202" s="228">
        <v>44755</v>
      </c>
      <c r="C202" s="229" t="s">
        <v>175</v>
      </c>
      <c r="D202" s="229" t="s">
        <v>108</v>
      </c>
      <c r="E202" s="163" t="s">
        <v>1374</v>
      </c>
      <c r="F202" s="227">
        <v>29129</v>
      </c>
    </row>
    <row r="203" spans="2:6" x14ac:dyDescent="0.25">
      <c r="B203" s="228">
        <v>44755</v>
      </c>
      <c r="C203" s="229" t="s">
        <v>175</v>
      </c>
      <c r="D203" s="229" t="s">
        <v>108</v>
      </c>
      <c r="E203" s="163" t="s">
        <v>1375</v>
      </c>
      <c r="F203" s="227">
        <v>36411</v>
      </c>
    </row>
    <row r="204" spans="2:6" x14ac:dyDescent="0.25">
      <c r="B204" s="228">
        <v>44755</v>
      </c>
      <c r="C204" s="229" t="s">
        <v>175</v>
      </c>
      <c r="D204" s="229" t="s">
        <v>108</v>
      </c>
      <c r="E204" s="163" t="s">
        <v>1376</v>
      </c>
      <c r="F204" s="227">
        <v>43694</v>
      </c>
    </row>
    <row r="205" spans="2:6" x14ac:dyDescent="0.25">
      <c r="B205" s="228">
        <v>44755</v>
      </c>
      <c r="C205" s="229" t="s">
        <v>175</v>
      </c>
      <c r="D205" s="229" t="s">
        <v>108</v>
      </c>
      <c r="E205" s="163" t="s">
        <v>1377</v>
      </c>
      <c r="F205" s="227">
        <v>43694</v>
      </c>
    </row>
    <row r="206" spans="2:6" x14ac:dyDescent="0.25">
      <c r="B206" s="228">
        <v>44755</v>
      </c>
      <c r="C206" s="229" t="s">
        <v>175</v>
      </c>
      <c r="D206" s="229" t="s">
        <v>108</v>
      </c>
      <c r="E206" s="163" t="s">
        <v>1378</v>
      </c>
      <c r="F206" s="227">
        <v>43694</v>
      </c>
    </row>
    <row r="207" spans="2:6" x14ac:dyDescent="0.25">
      <c r="B207" s="228">
        <v>44755</v>
      </c>
      <c r="C207" s="229" t="s">
        <v>175</v>
      </c>
      <c r="D207" s="229" t="s">
        <v>108</v>
      </c>
      <c r="E207" s="163" t="s">
        <v>1379</v>
      </c>
      <c r="F207" s="227">
        <v>43694</v>
      </c>
    </row>
    <row r="208" spans="2:6" x14ac:dyDescent="0.25">
      <c r="B208" s="228">
        <v>44755</v>
      </c>
      <c r="C208" s="229" t="s">
        <v>175</v>
      </c>
      <c r="D208" s="229" t="s">
        <v>108</v>
      </c>
      <c r="E208" s="163" t="s">
        <v>1380</v>
      </c>
      <c r="F208" s="227">
        <v>43694</v>
      </c>
    </row>
    <row r="209" spans="2:6" x14ac:dyDescent="0.25">
      <c r="B209" s="228">
        <v>44755</v>
      </c>
      <c r="C209" s="229" t="s">
        <v>175</v>
      </c>
      <c r="D209" s="229" t="s">
        <v>108</v>
      </c>
      <c r="E209" s="163" t="s">
        <v>1381</v>
      </c>
      <c r="F209" s="227">
        <v>43694</v>
      </c>
    </row>
    <row r="210" spans="2:6" x14ac:dyDescent="0.25">
      <c r="B210" s="228">
        <v>44755</v>
      </c>
      <c r="C210" s="229" t="s">
        <v>175</v>
      </c>
      <c r="D210" s="229" t="s">
        <v>108</v>
      </c>
      <c r="E210" s="163" t="s">
        <v>1382</v>
      </c>
      <c r="F210" s="227">
        <v>43694</v>
      </c>
    </row>
    <row r="211" spans="2:6" x14ac:dyDescent="0.25">
      <c r="B211" s="228">
        <v>44776</v>
      </c>
      <c r="C211" s="229" t="s">
        <v>175</v>
      </c>
      <c r="D211" s="229" t="s">
        <v>108</v>
      </c>
      <c r="E211" s="163" t="s">
        <v>1383</v>
      </c>
      <c r="F211" s="227">
        <v>40052</v>
      </c>
    </row>
    <row r="212" spans="2:6" x14ac:dyDescent="0.25">
      <c r="B212" s="228">
        <v>44776</v>
      </c>
      <c r="C212" s="229" t="s">
        <v>175</v>
      </c>
      <c r="D212" s="229" t="s">
        <v>108</v>
      </c>
      <c r="E212" s="163" t="s">
        <v>1384</v>
      </c>
      <c r="F212" s="227">
        <v>36411</v>
      </c>
    </row>
    <row r="213" spans="2:6" x14ac:dyDescent="0.25">
      <c r="B213" s="228">
        <v>44776</v>
      </c>
      <c r="C213" s="229" t="s">
        <v>175</v>
      </c>
      <c r="D213" s="229" t="s">
        <v>108</v>
      </c>
      <c r="E213" s="163" t="s">
        <v>1385</v>
      </c>
      <c r="F213" s="227">
        <v>43694</v>
      </c>
    </row>
    <row r="214" spans="2:6" x14ac:dyDescent="0.25">
      <c r="B214" s="228">
        <v>44776</v>
      </c>
      <c r="C214" s="229" t="s">
        <v>175</v>
      </c>
      <c r="D214" s="229" t="s">
        <v>108</v>
      </c>
      <c r="E214" s="163" t="s">
        <v>1386</v>
      </c>
      <c r="F214" s="227">
        <v>43694</v>
      </c>
    </row>
    <row r="215" spans="2:6" x14ac:dyDescent="0.25">
      <c r="B215" s="228">
        <v>44776</v>
      </c>
      <c r="C215" s="229" t="s">
        <v>175</v>
      </c>
      <c r="D215" s="229" t="s">
        <v>108</v>
      </c>
      <c r="E215" s="163" t="s">
        <v>1387</v>
      </c>
      <c r="F215" s="227">
        <v>36411</v>
      </c>
    </row>
    <row r="216" spans="2:6" x14ac:dyDescent="0.25">
      <c r="B216" s="228">
        <v>44776</v>
      </c>
      <c r="C216" s="229" t="s">
        <v>175</v>
      </c>
      <c r="D216" s="229" t="s">
        <v>108</v>
      </c>
      <c r="E216" s="163" t="s">
        <v>1388</v>
      </c>
      <c r="F216" s="227">
        <v>36411</v>
      </c>
    </row>
    <row r="217" spans="2:6" x14ac:dyDescent="0.25">
      <c r="B217" s="228">
        <v>44776</v>
      </c>
      <c r="C217" s="229" t="s">
        <v>175</v>
      </c>
      <c r="D217" s="229" t="s">
        <v>108</v>
      </c>
      <c r="E217" s="163" t="s">
        <v>1389</v>
      </c>
      <c r="F217" s="227">
        <v>40052</v>
      </c>
    </row>
    <row r="218" spans="2:6" x14ac:dyDescent="0.25">
      <c r="B218" s="228">
        <v>44776</v>
      </c>
      <c r="C218" s="229" t="s">
        <v>175</v>
      </c>
      <c r="D218" s="229" t="s">
        <v>108</v>
      </c>
      <c r="E218" s="163" t="s">
        <v>1390</v>
      </c>
      <c r="F218" s="227">
        <v>43694</v>
      </c>
    </row>
    <row r="219" spans="2:6" x14ac:dyDescent="0.25">
      <c r="B219" s="228">
        <v>44776</v>
      </c>
      <c r="C219" s="229" t="s">
        <v>175</v>
      </c>
      <c r="D219" s="229" t="s">
        <v>108</v>
      </c>
      <c r="E219" s="163" t="s">
        <v>1391</v>
      </c>
      <c r="F219" s="227">
        <v>43694</v>
      </c>
    </row>
    <row r="220" spans="2:6" x14ac:dyDescent="0.25">
      <c r="B220" s="228">
        <v>44776</v>
      </c>
      <c r="C220" s="229" t="s">
        <v>175</v>
      </c>
      <c r="D220" s="229" t="s">
        <v>108</v>
      </c>
      <c r="E220" s="163" t="s">
        <v>1392</v>
      </c>
      <c r="F220" s="227">
        <v>8750</v>
      </c>
    </row>
    <row r="221" spans="2:6" x14ac:dyDescent="0.25">
      <c r="B221" s="228">
        <v>44796</v>
      </c>
      <c r="C221" s="229" t="s">
        <v>175</v>
      </c>
      <c r="D221" s="229" t="s">
        <v>108</v>
      </c>
      <c r="E221" s="163" t="s">
        <v>1393</v>
      </c>
      <c r="F221" s="227">
        <v>43694</v>
      </c>
    </row>
    <row r="222" spans="2:6" x14ac:dyDescent="0.25">
      <c r="B222" s="228">
        <v>44796</v>
      </c>
      <c r="C222" s="229" t="s">
        <v>175</v>
      </c>
      <c r="D222" s="229" t="s">
        <v>108</v>
      </c>
      <c r="E222" s="163" t="s">
        <v>1394</v>
      </c>
      <c r="F222" s="227">
        <v>43694</v>
      </c>
    </row>
    <row r="223" spans="2:6" x14ac:dyDescent="0.25">
      <c r="B223" s="228">
        <v>44796</v>
      </c>
      <c r="C223" s="229" t="s">
        <v>175</v>
      </c>
      <c r="D223" s="229" t="s">
        <v>108</v>
      </c>
      <c r="E223" s="163" t="s">
        <v>1395</v>
      </c>
      <c r="F223" s="227">
        <v>43694</v>
      </c>
    </row>
    <row r="224" spans="2:6" x14ac:dyDescent="0.25">
      <c r="B224" s="228">
        <v>44796</v>
      </c>
      <c r="C224" s="229" t="s">
        <v>175</v>
      </c>
      <c r="D224" s="229" t="s">
        <v>108</v>
      </c>
      <c r="E224" s="163" t="s">
        <v>1396</v>
      </c>
      <c r="F224" s="227">
        <v>43694</v>
      </c>
    </row>
    <row r="225" spans="2:6" x14ac:dyDescent="0.25">
      <c r="B225" s="228">
        <v>44796</v>
      </c>
      <c r="C225" s="229" t="s">
        <v>175</v>
      </c>
      <c r="D225" s="229" t="s">
        <v>108</v>
      </c>
      <c r="E225" s="163" t="s">
        <v>1397</v>
      </c>
      <c r="F225" s="227">
        <v>43694</v>
      </c>
    </row>
    <row r="226" spans="2:6" x14ac:dyDescent="0.25">
      <c r="B226" s="228">
        <v>44796</v>
      </c>
      <c r="C226" s="229" t="s">
        <v>175</v>
      </c>
      <c r="D226" s="229" t="s">
        <v>108</v>
      </c>
      <c r="E226" s="163" t="s">
        <v>1398</v>
      </c>
      <c r="F226" s="227">
        <v>43694</v>
      </c>
    </row>
    <row r="227" spans="2:6" x14ac:dyDescent="0.25">
      <c r="B227" s="228">
        <v>44796</v>
      </c>
      <c r="C227" s="229" t="s">
        <v>175</v>
      </c>
      <c r="D227" s="229" t="s">
        <v>108</v>
      </c>
      <c r="E227" s="163" t="s">
        <v>1399</v>
      </c>
      <c r="F227" s="227">
        <v>43694</v>
      </c>
    </row>
    <row r="228" spans="2:6" x14ac:dyDescent="0.25">
      <c r="B228" s="228">
        <v>44796</v>
      </c>
      <c r="C228" s="229" t="s">
        <v>175</v>
      </c>
      <c r="D228" s="229" t="s">
        <v>108</v>
      </c>
      <c r="E228" s="163" t="s">
        <v>1400</v>
      </c>
      <c r="F228" s="227">
        <v>29129</v>
      </c>
    </row>
    <row r="229" spans="2:6" x14ac:dyDescent="0.25">
      <c r="B229" s="228">
        <v>44796</v>
      </c>
      <c r="C229" s="229" t="s">
        <v>175</v>
      </c>
      <c r="D229" s="229" t="s">
        <v>108</v>
      </c>
      <c r="E229" s="163" t="s">
        <v>1401</v>
      </c>
      <c r="F229" s="227">
        <v>29129</v>
      </c>
    </row>
    <row r="230" spans="2:6" x14ac:dyDescent="0.25">
      <c r="B230" s="228">
        <v>44796</v>
      </c>
      <c r="C230" s="229" t="s">
        <v>175</v>
      </c>
      <c r="D230" s="229" t="s">
        <v>108</v>
      </c>
      <c r="E230" s="163" t="s">
        <v>1402</v>
      </c>
      <c r="F230" s="227">
        <v>21847</v>
      </c>
    </row>
    <row r="231" spans="2:6" x14ac:dyDescent="0.25">
      <c r="B231" s="228">
        <v>44796</v>
      </c>
      <c r="C231" s="229" t="s">
        <v>175</v>
      </c>
      <c r="D231" s="229" t="s">
        <v>108</v>
      </c>
      <c r="E231" s="163" t="s">
        <v>1403</v>
      </c>
      <c r="F231" s="227">
        <v>9275</v>
      </c>
    </row>
    <row r="232" spans="2:6" x14ac:dyDescent="0.25">
      <c r="B232" s="228">
        <v>44812</v>
      </c>
      <c r="C232" s="229" t="s">
        <v>175</v>
      </c>
      <c r="D232" s="229" t="s">
        <v>108</v>
      </c>
      <c r="E232" s="163" t="s">
        <v>1404</v>
      </c>
      <c r="F232" s="227">
        <v>29129</v>
      </c>
    </row>
    <row r="233" spans="2:6" x14ac:dyDescent="0.25">
      <c r="B233" s="228">
        <v>44812</v>
      </c>
      <c r="C233" s="229" t="s">
        <v>175</v>
      </c>
      <c r="D233" s="229" t="s">
        <v>108</v>
      </c>
      <c r="E233" s="163" t="s">
        <v>1405</v>
      </c>
      <c r="F233" s="227">
        <v>43694</v>
      </c>
    </row>
    <row r="234" spans="2:6" x14ac:dyDescent="0.25">
      <c r="B234" s="228">
        <v>44812</v>
      </c>
      <c r="C234" s="229" t="s">
        <v>175</v>
      </c>
      <c r="D234" s="229" t="s">
        <v>108</v>
      </c>
      <c r="E234" s="163" t="s">
        <v>1406</v>
      </c>
      <c r="F234" s="227">
        <v>43694</v>
      </c>
    </row>
    <row r="235" spans="2:6" x14ac:dyDescent="0.25">
      <c r="B235" s="228">
        <v>44812</v>
      </c>
      <c r="C235" s="229" t="s">
        <v>175</v>
      </c>
      <c r="D235" s="229" t="s">
        <v>108</v>
      </c>
      <c r="E235" s="163" t="s">
        <v>1407</v>
      </c>
      <c r="F235" s="227">
        <v>43694</v>
      </c>
    </row>
    <row r="236" spans="2:6" x14ac:dyDescent="0.25">
      <c r="B236" s="228">
        <v>44812</v>
      </c>
      <c r="C236" s="229" t="s">
        <v>175</v>
      </c>
      <c r="D236" s="229" t="s">
        <v>108</v>
      </c>
      <c r="E236" s="163" t="s">
        <v>1408</v>
      </c>
      <c r="F236" s="227">
        <v>43694</v>
      </c>
    </row>
    <row r="237" spans="2:6" x14ac:dyDescent="0.25">
      <c r="B237" s="228">
        <v>44812</v>
      </c>
      <c r="C237" s="229" t="s">
        <v>175</v>
      </c>
      <c r="D237" s="229" t="s">
        <v>108</v>
      </c>
      <c r="E237" s="163" t="s">
        <v>1409</v>
      </c>
      <c r="F237" s="227">
        <v>43694</v>
      </c>
    </row>
    <row r="238" spans="2:6" x14ac:dyDescent="0.25">
      <c r="B238" s="228">
        <v>44812</v>
      </c>
      <c r="C238" s="229" t="s">
        <v>175</v>
      </c>
      <c r="D238" s="229" t="s">
        <v>108</v>
      </c>
      <c r="E238" s="163" t="s">
        <v>1410</v>
      </c>
      <c r="F238" s="227">
        <v>43694</v>
      </c>
    </row>
    <row r="239" spans="2:6" x14ac:dyDescent="0.25">
      <c r="B239" s="228">
        <v>44812</v>
      </c>
      <c r="C239" s="229" t="s">
        <v>175</v>
      </c>
      <c r="D239" s="229" t="s">
        <v>108</v>
      </c>
      <c r="E239" s="163" t="s">
        <v>1411</v>
      </c>
      <c r="F239" s="227">
        <v>43694</v>
      </c>
    </row>
    <row r="240" spans="2:6" x14ac:dyDescent="0.25">
      <c r="B240" s="228">
        <v>44812</v>
      </c>
      <c r="C240" s="229" t="s">
        <v>175</v>
      </c>
      <c r="D240" s="229" t="s">
        <v>108</v>
      </c>
      <c r="E240" s="163" t="s">
        <v>1412</v>
      </c>
      <c r="F240" s="227">
        <v>43694</v>
      </c>
    </row>
    <row r="241" spans="2:6" x14ac:dyDescent="0.25">
      <c r="B241" s="228">
        <v>44812</v>
      </c>
      <c r="C241" s="229" t="s">
        <v>175</v>
      </c>
      <c r="D241" s="229" t="s">
        <v>108</v>
      </c>
      <c r="E241" s="163" t="s">
        <v>1413</v>
      </c>
      <c r="F241" s="227">
        <v>9100</v>
      </c>
    </row>
    <row r="242" spans="2:6" x14ac:dyDescent="0.25">
      <c r="B242" s="228">
        <v>44828</v>
      </c>
      <c r="C242" s="229" t="s">
        <v>175</v>
      </c>
      <c r="D242" s="229" t="s">
        <v>108</v>
      </c>
      <c r="E242" s="163" t="s">
        <v>1414</v>
      </c>
      <c r="F242" s="227">
        <v>36411</v>
      </c>
    </row>
    <row r="243" spans="2:6" x14ac:dyDescent="0.25">
      <c r="B243" s="228">
        <v>44828</v>
      </c>
      <c r="C243" s="229" t="s">
        <v>175</v>
      </c>
      <c r="D243" s="229" t="s">
        <v>108</v>
      </c>
      <c r="E243" s="163" t="s">
        <v>1415</v>
      </c>
      <c r="F243" s="227">
        <v>43694</v>
      </c>
    </row>
    <row r="244" spans="2:6" x14ac:dyDescent="0.25">
      <c r="B244" s="228">
        <v>44828</v>
      </c>
      <c r="C244" s="229" t="s">
        <v>175</v>
      </c>
      <c r="D244" s="229" t="s">
        <v>108</v>
      </c>
      <c r="E244" s="163" t="s">
        <v>1416</v>
      </c>
      <c r="F244" s="227">
        <v>43694</v>
      </c>
    </row>
    <row r="245" spans="2:6" x14ac:dyDescent="0.25">
      <c r="B245" s="228">
        <v>44828</v>
      </c>
      <c r="C245" s="229" t="s">
        <v>175</v>
      </c>
      <c r="D245" s="229" t="s">
        <v>108</v>
      </c>
      <c r="E245" s="163" t="s">
        <v>1417</v>
      </c>
      <c r="F245" s="227">
        <v>43694</v>
      </c>
    </row>
    <row r="246" spans="2:6" x14ac:dyDescent="0.25">
      <c r="B246" s="228">
        <v>44828</v>
      </c>
      <c r="C246" s="229" t="s">
        <v>175</v>
      </c>
      <c r="D246" s="229" t="s">
        <v>108</v>
      </c>
      <c r="E246" s="163" t="s">
        <v>1418</v>
      </c>
      <c r="F246" s="227">
        <v>43694</v>
      </c>
    </row>
    <row r="247" spans="2:6" x14ac:dyDescent="0.25">
      <c r="B247" s="228">
        <v>44828</v>
      </c>
      <c r="C247" s="229" t="s">
        <v>175</v>
      </c>
      <c r="D247" s="229" t="s">
        <v>108</v>
      </c>
      <c r="E247" s="163" t="s">
        <v>1419</v>
      </c>
      <c r="F247" s="227">
        <v>43694</v>
      </c>
    </row>
    <row r="248" spans="2:6" x14ac:dyDescent="0.25">
      <c r="B248" s="228">
        <v>44828</v>
      </c>
      <c r="C248" s="229" t="s">
        <v>175</v>
      </c>
      <c r="D248" s="229" t="s">
        <v>108</v>
      </c>
      <c r="E248" s="163" t="s">
        <v>1420</v>
      </c>
      <c r="F248" s="227">
        <v>43694</v>
      </c>
    </row>
    <row r="249" spans="2:6" x14ac:dyDescent="0.25">
      <c r="B249" s="228">
        <v>44828</v>
      </c>
      <c r="C249" s="229" t="s">
        <v>175</v>
      </c>
      <c r="D249" s="229" t="s">
        <v>108</v>
      </c>
      <c r="E249" s="163" t="s">
        <v>1421</v>
      </c>
      <c r="F249" s="227">
        <v>43694</v>
      </c>
    </row>
    <row r="250" spans="2:6" x14ac:dyDescent="0.25">
      <c r="B250" s="228">
        <v>44828</v>
      </c>
      <c r="C250" s="229" t="s">
        <v>175</v>
      </c>
      <c r="D250" s="229" t="s">
        <v>108</v>
      </c>
      <c r="E250" s="163" t="s">
        <v>1422</v>
      </c>
      <c r="F250" s="227">
        <v>43694</v>
      </c>
    </row>
    <row r="251" spans="2:6" x14ac:dyDescent="0.25">
      <c r="B251" s="228"/>
      <c r="C251" s="229" t="s">
        <v>1423</v>
      </c>
      <c r="D251" s="229" t="s">
        <v>108</v>
      </c>
      <c r="E251" s="163" t="s">
        <v>1422</v>
      </c>
      <c r="F251" s="227">
        <v>-1850</v>
      </c>
    </row>
    <row r="252" spans="2:6" x14ac:dyDescent="0.25">
      <c r="B252" s="228">
        <v>44828</v>
      </c>
      <c r="C252" s="229" t="s">
        <v>175</v>
      </c>
      <c r="D252" s="229" t="s">
        <v>108</v>
      </c>
      <c r="E252" s="163" t="s">
        <v>1424</v>
      </c>
      <c r="F252" s="227">
        <v>9275</v>
      </c>
    </row>
    <row r="253" spans="2:6" x14ac:dyDescent="0.25">
      <c r="B253" s="231">
        <v>44846</v>
      </c>
      <c r="C253" s="232" t="s">
        <v>175</v>
      </c>
      <c r="D253" s="232" t="s">
        <v>108</v>
      </c>
      <c r="E253" s="50" t="s">
        <v>1491</v>
      </c>
      <c r="F253" s="175">
        <v>36411</v>
      </c>
    </row>
    <row r="254" spans="2:6" x14ac:dyDescent="0.25">
      <c r="B254" s="233">
        <v>44846</v>
      </c>
      <c r="C254" s="234" t="s">
        <v>175</v>
      </c>
      <c r="D254" s="234" t="s">
        <v>108</v>
      </c>
      <c r="E254" s="53" t="s">
        <v>1492</v>
      </c>
      <c r="F254" s="148">
        <v>43694</v>
      </c>
    </row>
    <row r="255" spans="2:6" x14ac:dyDescent="0.25">
      <c r="B255" s="231">
        <v>44846</v>
      </c>
      <c r="C255" s="232" t="s">
        <v>175</v>
      </c>
      <c r="D255" s="232" t="s">
        <v>108</v>
      </c>
      <c r="E255" s="50" t="s">
        <v>1493</v>
      </c>
      <c r="F255" s="175">
        <v>43693.5</v>
      </c>
    </row>
    <row r="256" spans="2:6" x14ac:dyDescent="0.25">
      <c r="B256" s="233">
        <v>44846</v>
      </c>
      <c r="C256" s="234" t="s">
        <v>175</v>
      </c>
      <c r="D256" s="234" t="s">
        <v>108</v>
      </c>
      <c r="E256" s="53" t="s">
        <v>1494</v>
      </c>
      <c r="F256" s="148">
        <v>36411</v>
      </c>
    </row>
    <row r="257" spans="2:6" x14ac:dyDescent="0.25">
      <c r="B257" s="231">
        <v>44846</v>
      </c>
      <c r="C257" s="232" t="s">
        <v>175</v>
      </c>
      <c r="D257" s="232" t="s">
        <v>108</v>
      </c>
      <c r="E257" s="50" t="s">
        <v>1495</v>
      </c>
      <c r="F257" s="175">
        <v>36411</v>
      </c>
    </row>
    <row r="258" spans="2:6" x14ac:dyDescent="0.25">
      <c r="B258" s="233">
        <v>44846</v>
      </c>
      <c r="C258" s="234" t="s">
        <v>175</v>
      </c>
      <c r="D258" s="234" t="s">
        <v>108</v>
      </c>
      <c r="E258" s="53" t="s">
        <v>1496</v>
      </c>
      <c r="F258" s="148">
        <v>14565</v>
      </c>
    </row>
    <row r="259" spans="2:6" x14ac:dyDescent="0.25">
      <c r="B259" s="231">
        <v>44846</v>
      </c>
      <c r="C259" s="232" t="s">
        <v>175</v>
      </c>
      <c r="D259" s="232" t="s">
        <v>108</v>
      </c>
      <c r="E259" s="50" t="s">
        <v>1497</v>
      </c>
      <c r="F259" s="175">
        <v>43694</v>
      </c>
    </row>
    <row r="260" spans="2:6" x14ac:dyDescent="0.25">
      <c r="B260" s="233">
        <v>44846</v>
      </c>
      <c r="C260" s="234" t="s">
        <v>175</v>
      </c>
      <c r="D260" s="234" t="s">
        <v>108</v>
      </c>
      <c r="E260" s="53" t="s">
        <v>1498</v>
      </c>
      <c r="F260" s="148">
        <v>43694</v>
      </c>
    </row>
    <row r="261" spans="2:6" x14ac:dyDescent="0.25">
      <c r="B261" s="231">
        <v>44846</v>
      </c>
      <c r="C261" s="232" t="s">
        <v>175</v>
      </c>
      <c r="D261" s="232" t="s">
        <v>108</v>
      </c>
      <c r="E261" s="50" t="s">
        <v>1499</v>
      </c>
      <c r="F261" s="175">
        <v>43694</v>
      </c>
    </row>
    <row r="262" spans="2:6" x14ac:dyDescent="0.25">
      <c r="B262" s="233">
        <v>44846</v>
      </c>
      <c r="C262" s="234" t="s">
        <v>175</v>
      </c>
      <c r="D262" s="234" t="s">
        <v>108</v>
      </c>
      <c r="E262" s="53" t="s">
        <v>1500</v>
      </c>
      <c r="F262" s="148">
        <v>43694</v>
      </c>
    </row>
    <row r="263" spans="2:6" x14ac:dyDescent="0.25">
      <c r="B263" s="231">
        <v>44847</v>
      </c>
      <c r="C263" s="232" t="s">
        <v>175</v>
      </c>
      <c r="D263" s="232" t="s">
        <v>108</v>
      </c>
      <c r="E263" s="50" t="s">
        <v>1501</v>
      </c>
      <c r="F263" s="175">
        <v>9275</v>
      </c>
    </row>
    <row r="264" spans="2:6" x14ac:dyDescent="0.25">
      <c r="B264" s="233">
        <v>44867</v>
      </c>
      <c r="C264" s="234" t="s">
        <v>175</v>
      </c>
      <c r="D264" s="234" t="s">
        <v>108</v>
      </c>
      <c r="E264" s="53" t="s">
        <v>1502</v>
      </c>
      <c r="F264" s="148">
        <v>43694</v>
      </c>
    </row>
    <row r="265" spans="2:6" x14ac:dyDescent="0.25">
      <c r="B265" s="231">
        <v>44867</v>
      </c>
      <c r="C265" s="232" t="s">
        <v>175</v>
      </c>
      <c r="D265" s="232" t="s">
        <v>108</v>
      </c>
      <c r="E265" s="50" t="s">
        <v>1503</v>
      </c>
      <c r="F265" s="175">
        <v>43694</v>
      </c>
    </row>
    <row r="266" spans="2:6" x14ac:dyDescent="0.25">
      <c r="B266" s="233">
        <v>44867</v>
      </c>
      <c r="C266" s="234" t="s">
        <v>175</v>
      </c>
      <c r="D266" s="234" t="s">
        <v>108</v>
      </c>
      <c r="E266" s="53" t="s">
        <v>1504</v>
      </c>
      <c r="F266" s="148">
        <v>43694</v>
      </c>
    </row>
    <row r="267" spans="2:6" x14ac:dyDescent="0.25">
      <c r="B267" s="231">
        <v>44867</v>
      </c>
      <c r="C267" s="232" t="s">
        <v>175</v>
      </c>
      <c r="D267" s="232" t="s">
        <v>108</v>
      </c>
      <c r="E267" s="50" t="s">
        <v>1505</v>
      </c>
      <c r="F267" s="175">
        <v>43694</v>
      </c>
    </row>
    <row r="268" spans="2:6" x14ac:dyDescent="0.25">
      <c r="B268" s="233">
        <v>44867</v>
      </c>
      <c r="C268" s="234" t="s">
        <v>175</v>
      </c>
      <c r="D268" s="234" t="s">
        <v>108</v>
      </c>
      <c r="E268" s="53" t="s">
        <v>1506</v>
      </c>
      <c r="F268" s="148">
        <v>43694</v>
      </c>
    </row>
    <row r="269" spans="2:6" x14ac:dyDescent="0.25">
      <c r="B269" s="231">
        <v>44867</v>
      </c>
      <c r="C269" s="232" t="s">
        <v>175</v>
      </c>
      <c r="D269" s="232" t="s">
        <v>108</v>
      </c>
      <c r="E269" s="50" t="s">
        <v>1507</v>
      </c>
      <c r="F269" s="175">
        <v>43694</v>
      </c>
    </row>
    <row r="270" spans="2:6" x14ac:dyDescent="0.25">
      <c r="B270" s="233">
        <v>44867</v>
      </c>
      <c r="C270" s="234" t="s">
        <v>175</v>
      </c>
      <c r="D270" s="234" t="s">
        <v>108</v>
      </c>
      <c r="E270" s="53" t="s">
        <v>1508</v>
      </c>
      <c r="F270" s="148">
        <v>43694</v>
      </c>
    </row>
    <row r="271" spans="2:6" x14ac:dyDescent="0.25">
      <c r="B271" s="231">
        <v>44867</v>
      </c>
      <c r="C271" s="232" t="s">
        <v>175</v>
      </c>
      <c r="D271" s="232" t="s">
        <v>108</v>
      </c>
      <c r="E271" s="50" t="s">
        <v>1509</v>
      </c>
      <c r="F271" s="175">
        <v>43694</v>
      </c>
    </row>
    <row r="272" spans="2:6" x14ac:dyDescent="0.25">
      <c r="B272" s="233">
        <v>44867</v>
      </c>
      <c r="C272" s="234" t="s">
        <v>175</v>
      </c>
      <c r="D272" s="234" t="s">
        <v>108</v>
      </c>
      <c r="E272" s="53" t="s">
        <v>1510</v>
      </c>
      <c r="F272" s="148">
        <v>43694</v>
      </c>
    </row>
    <row r="273" spans="2:6" x14ac:dyDescent="0.25">
      <c r="B273" s="231">
        <v>44867</v>
      </c>
      <c r="C273" s="232" t="s">
        <v>175</v>
      </c>
      <c r="D273" s="232" t="s">
        <v>108</v>
      </c>
      <c r="E273" s="50" t="s">
        <v>1511</v>
      </c>
      <c r="F273" s="175">
        <v>36411</v>
      </c>
    </row>
    <row r="274" spans="2:6" x14ac:dyDescent="0.25">
      <c r="B274" s="233">
        <v>44867</v>
      </c>
      <c r="C274" s="234" t="s">
        <v>175</v>
      </c>
      <c r="D274" s="234" t="s">
        <v>108</v>
      </c>
      <c r="E274" s="53" t="s">
        <v>1512</v>
      </c>
      <c r="F274" s="148">
        <v>21847</v>
      </c>
    </row>
    <row r="275" spans="2:6" x14ac:dyDescent="0.25">
      <c r="B275" s="231">
        <v>44867</v>
      </c>
      <c r="C275" s="232" t="s">
        <v>175</v>
      </c>
      <c r="D275" s="232" t="s">
        <v>108</v>
      </c>
      <c r="E275" s="50" t="s">
        <v>1513</v>
      </c>
      <c r="F275" s="175">
        <v>10675</v>
      </c>
    </row>
    <row r="276" spans="2:6" x14ac:dyDescent="0.25">
      <c r="B276" s="233">
        <v>44868</v>
      </c>
      <c r="C276" s="234" t="s">
        <v>175</v>
      </c>
      <c r="D276" s="234" t="s">
        <v>108</v>
      </c>
      <c r="E276" s="53" t="s">
        <v>1514</v>
      </c>
      <c r="F276" s="148">
        <v>175</v>
      </c>
    </row>
    <row r="277" spans="2:6" x14ac:dyDescent="0.25">
      <c r="B277" s="231">
        <v>44887</v>
      </c>
      <c r="C277" s="232" t="s">
        <v>175</v>
      </c>
      <c r="D277" s="232" t="s">
        <v>108</v>
      </c>
      <c r="E277" s="50" t="s">
        <v>1515</v>
      </c>
      <c r="F277" s="175">
        <v>43694</v>
      </c>
    </row>
    <row r="278" spans="2:6" x14ac:dyDescent="0.25">
      <c r="B278" s="233">
        <v>44887</v>
      </c>
      <c r="C278" s="234" t="s">
        <v>175</v>
      </c>
      <c r="D278" s="234" t="s">
        <v>108</v>
      </c>
      <c r="E278" s="53" t="s">
        <v>1516</v>
      </c>
      <c r="F278" s="148">
        <v>43694</v>
      </c>
    </row>
    <row r="279" spans="2:6" x14ac:dyDescent="0.25">
      <c r="B279" s="231">
        <v>44887</v>
      </c>
      <c r="C279" s="232" t="s">
        <v>175</v>
      </c>
      <c r="D279" s="232" t="s">
        <v>108</v>
      </c>
      <c r="E279" s="50" t="s">
        <v>1517</v>
      </c>
      <c r="F279" s="175">
        <v>43694</v>
      </c>
    </row>
    <row r="280" spans="2:6" x14ac:dyDescent="0.25">
      <c r="B280" s="233">
        <v>44887</v>
      </c>
      <c r="C280" s="234" t="s">
        <v>175</v>
      </c>
      <c r="D280" s="234" t="s">
        <v>108</v>
      </c>
      <c r="E280" s="53" t="s">
        <v>1518</v>
      </c>
      <c r="F280" s="148">
        <v>43694</v>
      </c>
    </row>
    <row r="281" spans="2:6" x14ac:dyDescent="0.25">
      <c r="B281" s="231">
        <v>44887</v>
      </c>
      <c r="C281" s="232" t="s">
        <v>175</v>
      </c>
      <c r="D281" s="232" t="s">
        <v>108</v>
      </c>
      <c r="E281" s="50" t="s">
        <v>1519</v>
      </c>
      <c r="F281" s="175">
        <v>36411</v>
      </c>
    </row>
    <row r="282" spans="2:6" x14ac:dyDescent="0.25">
      <c r="B282" s="233">
        <v>44887</v>
      </c>
      <c r="C282" s="234" t="s">
        <v>175</v>
      </c>
      <c r="D282" s="234" t="s">
        <v>108</v>
      </c>
      <c r="E282" s="53" t="s">
        <v>1520</v>
      </c>
      <c r="F282" s="148">
        <v>36411</v>
      </c>
    </row>
    <row r="283" spans="2:6" x14ac:dyDescent="0.25">
      <c r="B283" s="231">
        <v>44887</v>
      </c>
      <c r="C283" s="232" t="s">
        <v>175</v>
      </c>
      <c r="D283" s="232" t="s">
        <v>108</v>
      </c>
      <c r="E283" s="50" t="s">
        <v>1521</v>
      </c>
      <c r="F283" s="175">
        <v>43694</v>
      </c>
    </row>
    <row r="284" spans="2:6" x14ac:dyDescent="0.25">
      <c r="B284" s="233">
        <v>44887</v>
      </c>
      <c r="C284" s="234" t="s">
        <v>175</v>
      </c>
      <c r="D284" s="234" t="s">
        <v>108</v>
      </c>
      <c r="E284" s="53" t="s">
        <v>1522</v>
      </c>
      <c r="F284" s="148">
        <v>43694</v>
      </c>
    </row>
    <row r="285" spans="2:6" x14ac:dyDescent="0.25">
      <c r="B285" s="231">
        <v>44887</v>
      </c>
      <c r="C285" s="232" t="s">
        <v>175</v>
      </c>
      <c r="D285" s="232" t="s">
        <v>108</v>
      </c>
      <c r="E285" s="50" t="s">
        <v>1523</v>
      </c>
      <c r="F285" s="175">
        <v>43694</v>
      </c>
    </row>
    <row r="286" spans="2:6" x14ac:dyDescent="0.25">
      <c r="B286" s="233">
        <v>44887</v>
      </c>
      <c r="C286" s="234" t="s">
        <v>175</v>
      </c>
      <c r="D286" s="234" t="s">
        <v>108</v>
      </c>
      <c r="E286" s="53" t="s">
        <v>1524</v>
      </c>
      <c r="F286" s="148">
        <v>43694</v>
      </c>
    </row>
    <row r="287" spans="2:6" x14ac:dyDescent="0.25">
      <c r="B287" s="231">
        <v>44887</v>
      </c>
      <c r="C287" s="232" t="s">
        <v>175</v>
      </c>
      <c r="D287" s="232" t="s">
        <v>108</v>
      </c>
      <c r="E287" s="50" t="s">
        <v>1525</v>
      </c>
      <c r="F287" s="175">
        <v>29129</v>
      </c>
    </row>
    <row r="288" spans="2:6" x14ac:dyDescent="0.25">
      <c r="B288" s="233">
        <v>44887</v>
      </c>
      <c r="C288" s="234" t="s">
        <v>175</v>
      </c>
      <c r="D288" s="234" t="s">
        <v>108</v>
      </c>
      <c r="E288" s="53" t="s">
        <v>1526</v>
      </c>
      <c r="F288" s="148">
        <v>10850</v>
      </c>
    </row>
    <row r="289" spans="2:6" ht="24" x14ac:dyDescent="0.25">
      <c r="B289" s="231">
        <v>44903</v>
      </c>
      <c r="C289" s="232" t="s">
        <v>175</v>
      </c>
      <c r="D289" s="232" t="s">
        <v>108</v>
      </c>
      <c r="E289" s="235" t="s">
        <v>1527</v>
      </c>
      <c r="F289" s="175">
        <v>43694</v>
      </c>
    </row>
    <row r="290" spans="2:6" x14ac:dyDescent="0.25">
      <c r="B290" s="233">
        <v>44903</v>
      </c>
      <c r="C290" s="234" t="s">
        <v>175</v>
      </c>
      <c r="D290" s="234" t="s">
        <v>108</v>
      </c>
      <c r="E290" s="53" t="s">
        <v>1528</v>
      </c>
      <c r="F290" s="148">
        <v>43694</v>
      </c>
    </row>
    <row r="291" spans="2:6" x14ac:dyDescent="0.25">
      <c r="B291" s="231">
        <v>44903</v>
      </c>
      <c r="C291" s="232" t="s">
        <v>175</v>
      </c>
      <c r="D291" s="232" t="s">
        <v>108</v>
      </c>
      <c r="E291" s="50" t="s">
        <v>1529</v>
      </c>
      <c r="F291" s="175">
        <v>43694</v>
      </c>
    </row>
    <row r="292" spans="2:6" x14ac:dyDescent="0.25">
      <c r="B292" s="233">
        <v>44903</v>
      </c>
      <c r="C292" s="234" t="s">
        <v>175</v>
      </c>
      <c r="D292" s="234" t="s">
        <v>108</v>
      </c>
      <c r="E292" s="53" t="s">
        <v>1530</v>
      </c>
      <c r="F292" s="148">
        <v>43694</v>
      </c>
    </row>
    <row r="293" spans="2:6" x14ac:dyDescent="0.25">
      <c r="B293" s="231">
        <v>44903</v>
      </c>
      <c r="C293" s="232" t="s">
        <v>175</v>
      </c>
      <c r="D293" s="232" t="s">
        <v>108</v>
      </c>
      <c r="E293" s="50" t="s">
        <v>1531</v>
      </c>
      <c r="F293" s="175">
        <v>43694</v>
      </c>
    </row>
    <row r="294" spans="2:6" x14ac:dyDescent="0.25">
      <c r="B294" s="233">
        <v>44903</v>
      </c>
      <c r="C294" s="234" t="s">
        <v>175</v>
      </c>
      <c r="D294" s="234" t="s">
        <v>108</v>
      </c>
      <c r="E294" s="53" t="s">
        <v>1532</v>
      </c>
      <c r="F294" s="148">
        <v>43694</v>
      </c>
    </row>
    <row r="295" spans="2:6" x14ac:dyDescent="0.25">
      <c r="B295" s="231">
        <v>44903</v>
      </c>
      <c r="C295" s="232" t="s">
        <v>175</v>
      </c>
      <c r="D295" s="232" t="s">
        <v>108</v>
      </c>
      <c r="E295" s="50" t="s">
        <v>1533</v>
      </c>
      <c r="F295" s="175">
        <v>43694</v>
      </c>
    </row>
    <row r="296" spans="2:6" x14ac:dyDescent="0.25">
      <c r="B296" s="233">
        <v>44903</v>
      </c>
      <c r="C296" s="234" t="s">
        <v>175</v>
      </c>
      <c r="D296" s="234" t="s">
        <v>108</v>
      </c>
      <c r="E296" s="53" t="s">
        <v>1534</v>
      </c>
      <c r="F296" s="148">
        <v>43694</v>
      </c>
    </row>
    <row r="297" spans="2:6" x14ac:dyDescent="0.25">
      <c r="B297" s="231">
        <v>44903</v>
      </c>
      <c r="C297" s="232" t="s">
        <v>175</v>
      </c>
      <c r="D297" s="232" t="s">
        <v>108</v>
      </c>
      <c r="E297" s="50" t="s">
        <v>1535</v>
      </c>
      <c r="F297" s="175">
        <v>43694</v>
      </c>
    </row>
    <row r="298" spans="2:6" x14ac:dyDescent="0.25">
      <c r="B298" s="233">
        <v>44903</v>
      </c>
      <c r="C298" s="234" t="s">
        <v>175</v>
      </c>
      <c r="D298" s="234" t="s">
        <v>108</v>
      </c>
      <c r="E298" s="53" t="s">
        <v>1536</v>
      </c>
      <c r="F298" s="148">
        <v>29129</v>
      </c>
    </row>
    <row r="299" spans="2:6" x14ac:dyDescent="0.25">
      <c r="B299" s="231">
        <v>44903</v>
      </c>
      <c r="C299" s="232" t="s">
        <v>175</v>
      </c>
      <c r="D299" s="232" t="s">
        <v>108</v>
      </c>
      <c r="E299" s="50" t="s">
        <v>1537</v>
      </c>
      <c r="F299" s="175">
        <v>21847</v>
      </c>
    </row>
    <row r="300" spans="2:6" ht="24" x14ac:dyDescent="0.25">
      <c r="B300" s="233">
        <v>44903</v>
      </c>
      <c r="C300" s="234" t="s">
        <v>175</v>
      </c>
      <c r="D300" s="234" t="s">
        <v>108</v>
      </c>
      <c r="E300" s="236" t="s">
        <v>1538</v>
      </c>
      <c r="F300" s="148">
        <v>10675</v>
      </c>
    </row>
    <row r="301" spans="2:6" x14ac:dyDescent="0.25">
      <c r="B301" s="231">
        <v>44920</v>
      </c>
      <c r="C301" s="232" t="s">
        <v>175</v>
      </c>
      <c r="D301" s="232" t="s">
        <v>108</v>
      </c>
      <c r="E301" s="50" t="s">
        <v>1539</v>
      </c>
      <c r="F301" s="175">
        <v>43694</v>
      </c>
    </row>
    <row r="302" spans="2:6" x14ac:dyDescent="0.25">
      <c r="B302" s="233">
        <v>44920</v>
      </c>
      <c r="C302" s="234" t="s">
        <v>175</v>
      </c>
      <c r="D302" s="234" t="s">
        <v>108</v>
      </c>
      <c r="E302" s="53" t="s">
        <v>1540</v>
      </c>
      <c r="F302" s="148">
        <v>43694</v>
      </c>
    </row>
    <row r="303" spans="2:6" x14ac:dyDescent="0.25">
      <c r="B303" s="231">
        <v>44920</v>
      </c>
      <c r="C303" s="232" t="s">
        <v>175</v>
      </c>
      <c r="D303" s="232" t="s">
        <v>108</v>
      </c>
      <c r="E303" s="50" t="s">
        <v>1541</v>
      </c>
      <c r="F303" s="175">
        <v>43694</v>
      </c>
    </row>
    <row r="304" spans="2:6" x14ac:dyDescent="0.25">
      <c r="B304" s="233">
        <v>44920</v>
      </c>
      <c r="C304" s="234" t="s">
        <v>175</v>
      </c>
      <c r="D304" s="234" t="s">
        <v>108</v>
      </c>
      <c r="E304" s="53" t="s">
        <v>1542</v>
      </c>
      <c r="F304" s="148">
        <v>43694</v>
      </c>
    </row>
    <row r="305" spans="2:6" x14ac:dyDescent="0.25">
      <c r="B305" s="231">
        <v>44920</v>
      </c>
      <c r="C305" s="232" t="s">
        <v>175</v>
      </c>
      <c r="D305" s="232" t="s">
        <v>108</v>
      </c>
      <c r="E305" s="50" t="s">
        <v>1543</v>
      </c>
      <c r="F305" s="175">
        <v>43694</v>
      </c>
    </row>
    <row r="306" spans="2:6" x14ac:dyDescent="0.25">
      <c r="B306" s="233">
        <v>44920</v>
      </c>
      <c r="C306" s="234" t="s">
        <v>175</v>
      </c>
      <c r="D306" s="234" t="s">
        <v>108</v>
      </c>
      <c r="E306" s="53" t="s">
        <v>1544</v>
      </c>
      <c r="F306" s="148">
        <v>43694</v>
      </c>
    </row>
    <row r="307" spans="2:6" x14ac:dyDescent="0.25">
      <c r="B307" s="231">
        <v>44920</v>
      </c>
      <c r="C307" s="232" t="s">
        <v>175</v>
      </c>
      <c r="D307" s="232" t="s">
        <v>108</v>
      </c>
      <c r="E307" s="50" t="s">
        <v>1545</v>
      </c>
      <c r="F307" s="175">
        <v>43694</v>
      </c>
    </row>
    <row r="308" spans="2:6" x14ac:dyDescent="0.25">
      <c r="B308" s="233">
        <v>44920</v>
      </c>
      <c r="C308" s="234" t="s">
        <v>175</v>
      </c>
      <c r="D308" s="234" t="s">
        <v>108</v>
      </c>
      <c r="E308" s="53" t="s">
        <v>1546</v>
      </c>
      <c r="F308" s="148">
        <v>43694</v>
      </c>
    </row>
    <row r="309" spans="2:6" x14ac:dyDescent="0.25">
      <c r="B309" s="231">
        <v>44920</v>
      </c>
      <c r="C309" s="232" t="s">
        <v>175</v>
      </c>
      <c r="D309" s="232" t="s">
        <v>108</v>
      </c>
      <c r="E309" s="50" t="s">
        <v>1547</v>
      </c>
      <c r="F309" s="175">
        <v>43694</v>
      </c>
    </row>
    <row r="310" spans="2:6" x14ac:dyDescent="0.25">
      <c r="B310" s="233">
        <v>44920</v>
      </c>
      <c r="C310" s="234" t="s">
        <v>175</v>
      </c>
      <c r="D310" s="234" t="s">
        <v>108</v>
      </c>
      <c r="E310" s="53" t="s">
        <v>1548</v>
      </c>
      <c r="F310" s="148">
        <v>43694</v>
      </c>
    </row>
    <row r="311" spans="2:6" ht="24" x14ac:dyDescent="0.25">
      <c r="B311" s="231">
        <v>44920</v>
      </c>
      <c r="C311" s="232" t="s">
        <v>175</v>
      </c>
      <c r="D311" s="232" t="s">
        <v>108</v>
      </c>
      <c r="E311" s="235" t="s">
        <v>1549</v>
      </c>
      <c r="F311" s="175">
        <v>10500</v>
      </c>
    </row>
    <row r="312" spans="2:6" x14ac:dyDescent="0.25">
      <c r="B312" s="152">
        <v>45121</v>
      </c>
      <c r="C312" s="171" t="s">
        <v>175</v>
      </c>
      <c r="D312" s="171" t="s">
        <v>108</v>
      </c>
      <c r="E312" s="42" t="s">
        <v>2067</v>
      </c>
      <c r="F312" s="134">
        <v>16992</v>
      </c>
    </row>
    <row r="313" spans="2:6" x14ac:dyDescent="0.25">
      <c r="B313" s="152">
        <v>45121</v>
      </c>
      <c r="C313" s="171" t="s">
        <v>175</v>
      </c>
      <c r="D313" s="171" t="s">
        <v>108</v>
      </c>
      <c r="E313" s="42" t="s">
        <v>2068</v>
      </c>
      <c r="F313" s="134">
        <v>48649</v>
      </c>
    </row>
    <row r="314" spans="2:6" x14ac:dyDescent="0.25">
      <c r="B314" s="152">
        <v>45121</v>
      </c>
      <c r="C314" s="171" t="s">
        <v>175</v>
      </c>
      <c r="D314" s="171" t="s">
        <v>108</v>
      </c>
      <c r="E314" s="42" t="s">
        <v>2069</v>
      </c>
      <c r="F314" s="134">
        <v>48649</v>
      </c>
    </row>
    <row r="315" spans="2:6" x14ac:dyDescent="0.25">
      <c r="B315" s="152">
        <v>45121</v>
      </c>
      <c r="C315" s="171" t="s">
        <v>175</v>
      </c>
      <c r="D315" s="171" t="s">
        <v>108</v>
      </c>
      <c r="E315" s="42" t="s">
        <v>2070</v>
      </c>
      <c r="F315" s="134">
        <v>48649</v>
      </c>
    </row>
    <row r="316" spans="2:6" x14ac:dyDescent="0.25">
      <c r="B316" s="152">
        <v>45121</v>
      </c>
      <c r="C316" s="171" t="s">
        <v>175</v>
      </c>
      <c r="D316" s="171" t="s">
        <v>108</v>
      </c>
      <c r="E316" s="42" t="s">
        <v>2071</v>
      </c>
      <c r="F316" s="134">
        <v>48649</v>
      </c>
    </row>
    <row r="317" spans="2:6" x14ac:dyDescent="0.25">
      <c r="B317" s="152">
        <v>45121</v>
      </c>
      <c r="C317" s="171" t="s">
        <v>175</v>
      </c>
      <c r="D317" s="171" t="s">
        <v>108</v>
      </c>
      <c r="E317" s="42" t="s">
        <v>2072</v>
      </c>
      <c r="F317" s="134">
        <v>48649</v>
      </c>
    </row>
    <row r="318" spans="2:6" x14ac:dyDescent="0.25">
      <c r="B318" s="152">
        <v>45121</v>
      </c>
      <c r="C318" s="171" t="s">
        <v>175</v>
      </c>
      <c r="D318" s="171" t="s">
        <v>108</v>
      </c>
      <c r="E318" s="42" t="s">
        <v>2073</v>
      </c>
      <c r="F318" s="134">
        <v>48649</v>
      </c>
    </row>
    <row r="319" spans="2:6" x14ac:dyDescent="0.25">
      <c r="B319" s="152">
        <v>45121</v>
      </c>
      <c r="C319" s="171" t="s">
        <v>175</v>
      </c>
      <c r="D319" s="171" t="s">
        <v>108</v>
      </c>
      <c r="E319" s="42" t="s">
        <v>2074</v>
      </c>
      <c r="F319" s="134">
        <v>48649</v>
      </c>
    </row>
    <row r="320" spans="2:6" x14ac:dyDescent="0.25">
      <c r="B320" s="152">
        <v>45121</v>
      </c>
      <c r="C320" s="171" t="s">
        <v>175</v>
      </c>
      <c r="D320" s="171" t="s">
        <v>108</v>
      </c>
      <c r="E320" s="42" t="s">
        <v>2075</v>
      </c>
      <c r="F320" s="134">
        <v>48649</v>
      </c>
    </row>
    <row r="321" spans="2:6" x14ac:dyDescent="0.25">
      <c r="B321" s="152">
        <v>45121</v>
      </c>
      <c r="C321" s="171" t="s">
        <v>175</v>
      </c>
      <c r="D321" s="171" t="s">
        <v>108</v>
      </c>
      <c r="E321" s="42" t="s">
        <v>2076</v>
      </c>
      <c r="F321" s="134">
        <v>48649</v>
      </c>
    </row>
    <row r="322" spans="2:6" x14ac:dyDescent="0.25">
      <c r="B322" s="152">
        <v>45121</v>
      </c>
      <c r="C322" s="171" t="s">
        <v>175</v>
      </c>
      <c r="D322" s="171" t="s">
        <v>108</v>
      </c>
      <c r="E322" s="42" t="s">
        <v>2077</v>
      </c>
      <c r="F322" s="134">
        <v>48649</v>
      </c>
    </row>
    <row r="323" spans="2:6" x14ac:dyDescent="0.25">
      <c r="B323" s="152">
        <v>45121</v>
      </c>
      <c r="C323" s="171" t="s">
        <v>175</v>
      </c>
      <c r="D323" s="171" t="s">
        <v>108</v>
      </c>
      <c r="E323" s="42" t="s">
        <v>2078</v>
      </c>
      <c r="F323" s="134">
        <v>48649</v>
      </c>
    </row>
    <row r="324" spans="2:6" x14ac:dyDescent="0.25">
      <c r="B324" s="152">
        <v>45121</v>
      </c>
      <c r="C324" s="171" t="s">
        <v>175</v>
      </c>
      <c r="D324" s="171" t="s">
        <v>108</v>
      </c>
      <c r="E324" s="42" t="s">
        <v>2079</v>
      </c>
      <c r="F324" s="134">
        <v>48649</v>
      </c>
    </row>
    <row r="325" spans="2:6" x14ac:dyDescent="0.25">
      <c r="B325" s="152">
        <v>45159</v>
      </c>
      <c r="C325" s="171" t="s">
        <v>175</v>
      </c>
      <c r="D325" s="171" t="s">
        <v>108</v>
      </c>
      <c r="E325" s="42" t="s">
        <v>2080</v>
      </c>
      <c r="F325" s="134">
        <v>48649</v>
      </c>
    </row>
    <row r="326" spans="2:6" x14ac:dyDescent="0.25">
      <c r="B326" s="152">
        <v>45159</v>
      </c>
      <c r="C326" s="171" t="s">
        <v>175</v>
      </c>
      <c r="D326" s="171" t="s">
        <v>108</v>
      </c>
      <c r="E326" s="42" t="s">
        <v>2081</v>
      </c>
      <c r="F326" s="134">
        <v>40541</v>
      </c>
    </row>
    <row r="327" spans="2:6" x14ac:dyDescent="0.25">
      <c r="B327" s="152">
        <v>45159</v>
      </c>
      <c r="C327" s="171" t="s">
        <v>175</v>
      </c>
      <c r="D327" s="171" t="s">
        <v>108</v>
      </c>
      <c r="E327" s="42" t="s">
        <v>2082</v>
      </c>
      <c r="F327" s="134">
        <v>48649</v>
      </c>
    </row>
    <row r="328" spans="2:6" x14ac:dyDescent="0.25">
      <c r="B328" s="152">
        <v>45159</v>
      </c>
      <c r="C328" s="171" t="s">
        <v>175</v>
      </c>
      <c r="D328" s="171" t="s">
        <v>108</v>
      </c>
      <c r="E328" s="42" t="s">
        <v>2083</v>
      </c>
      <c r="F328" s="134">
        <v>48649</v>
      </c>
    </row>
    <row r="329" spans="2:6" x14ac:dyDescent="0.25">
      <c r="B329" s="152">
        <v>45159</v>
      </c>
      <c r="C329" s="171" t="s">
        <v>175</v>
      </c>
      <c r="D329" s="171" t="s">
        <v>108</v>
      </c>
      <c r="E329" s="42" t="s">
        <v>2084</v>
      </c>
      <c r="F329" s="134">
        <v>48649</v>
      </c>
    </row>
    <row r="330" spans="2:6" x14ac:dyDescent="0.25">
      <c r="B330" s="152">
        <v>45159</v>
      </c>
      <c r="C330" s="171" t="s">
        <v>175</v>
      </c>
      <c r="D330" s="171" t="s">
        <v>108</v>
      </c>
      <c r="E330" s="42" t="s">
        <v>2085</v>
      </c>
      <c r="F330" s="134">
        <v>48649</v>
      </c>
    </row>
    <row r="331" spans="2:6" x14ac:dyDescent="0.25">
      <c r="B331" s="152">
        <v>45159</v>
      </c>
      <c r="C331" s="171" t="s">
        <v>175</v>
      </c>
      <c r="D331" s="171" t="s">
        <v>108</v>
      </c>
      <c r="E331" s="42" t="s">
        <v>2086</v>
      </c>
      <c r="F331" s="134">
        <v>48649</v>
      </c>
    </row>
    <row r="332" spans="2:6" x14ac:dyDescent="0.25">
      <c r="B332" s="152">
        <v>45159</v>
      </c>
      <c r="C332" s="171" t="s">
        <v>175</v>
      </c>
      <c r="D332" s="171" t="s">
        <v>108</v>
      </c>
      <c r="E332" s="42" t="s">
        <v>2087</v>
      </c>
      <c r="F332" s="134">
        <v>48649</v>
      </c>
    </row>
    <row r="333" spans="2:6" x14ac:dyDescent="0.25">
      <c r="B333" s="152">
        <v>45159</v>
      </c>
      <c r="C333" s="171" t="s">
        <v>175</v>
      </c>
      <c r="D333" s="171" t="s">
        <v>108</v>
      </c>
      <c r="E333" s="42" t="s">
        <v>2088</v>
      </c>
      <c r="F333" s="134">
        <v>48649</v>
      </c>
    </row>
    <row r="334" spans="2:6" x14ac:dyDescent="0.25">
      <c r="B334" s="152">
        <v>45159</v>
      </c>
      <c r="C334" s="171" t="s">
        <v>175</v>
      </c>
      <c r="D334" s="171" t="s">
        <v>108</v>
      </c>
      <c r="E334" s="42" t="s">
        <v>2089</v>
      </c>
      <c r="F334" s="134">
        <v>48649</v>
      </c>
    </row>
    <row r="335" spans="2:6" x14ac:dyDescent="0.25">
      <c r="B335" s="152">
        <v>45159</v>
      </c>
      <c r="C335" s="171" t="s">
        <v>175</v>
      </c>
      <c r="D335" s="171" t="s">
        <v>108</v>
      </c>
      <c r="E335" s="42" t="s">
        <v>2090</v>
      </c>
      <c r="F335" s="134">
        <v>48649</v>
      </c>
    </row>
    <row r="336" spans="2:6" x14ac:dyDescent="0.25">
      <c r="B336" s="152">
        <v>45159</v>
      </c>
      <c r="C336" s="171" t="s">
        <v>175</v>
      </c>
      <c r="D336" s="171" t="s">
        <v>108</v>
      </c>
      <c r="E336" s="42" t="s">
        <v>2091</v>
      </c>
      <c r="F336" s="134">
        <v>40541</v>
      </c>
    </row>
    <row r="337" spans="2:6" x14ac:dyDescent="0.25">
      <c r="B337" s="152">
        <v>45159</v>
      </c>
      <c r="C337" s="171" t="s">
        <v>175</v>
      </c>
      <c r="D337" s="171" t="s">
        <v>108</v>
      </c>
      <c r="E337" s="42" t="s">
        <v>2092</v>
      </c>
      <c r="F337" s="134">
        <v>16520</v>
      </c>
    </row>
    <row r="338" spans="2:6" x14ac:dyDescent="0.25">
      <c r="B338" s="244"/>
      <c r="C338" s="245"/>
      <c r="D338" s="245"/>
      <c r="E338" s="246"/>
      <c r="F338" s="247"/>
    </row>
    <row r="339" spans="2:6" x14ac:dyDescent="0.25">
      <c r="B339" s="244"/>
      <c r="C339" s="245"/>
      <c r="D339" s="245"/>
      <c r="E339" s="246"/>
      <c r="F339" s="247"/>
    </row>
    <row r="340" spans="2:6" x14ac:dyDescent="0.25">
      <c r="B340" s="244"/>
      <c r="C340" s="245"/>
      <c r="D340" s="245"/>
      <c r="E340" s="246"/>
      <c r="F340" s="247"/>
    </row>
    <row r="341" spans="2:6" x14ac:dyDescent="0.25">
      <c r="B341" s="244"/>
      <c r="C341" s="245"/>
      <c r="D341" s="245"/>
      <c r="E341" s="246"/>
      <c r="F341" s="247"/>
    </row>
    <row r="342" spans="2:6" x14ac:dyDescent="0.25">
      <c r="B342" s="244"/>
      <c r="C342" s="245"/>
      <c r="D342" s="245"/>
      <c r="E342" s="246"/>
      <c r="F342" s="247"/>
    </row>
    <row r="343" spans="2:6" x14ac:dyDescent="0.25">
      <c r="B343" s="244"/>
      <c r="C343" s="245"/>
      <c r="D343" s="245"/>
      <c r="E343" s="246"/>
      <c r="F343" s="247"/>
    </row>
    <row r="344" spans="2:6" x14ac:dyDescent="0.25">
      <c r="B344" s="244"/>
      <c r="C344" s="245"/>
      <c r="D344" s="245"/>
      <c r="E344" s="246"/>
      <c r="F344" s="247"/>
    </row>
    <row r="345" spans="2:6" x14ac:dyDescent="0.25">
      <c r="B345" s="244"/>
      <c r="C345" s="245"/>
      <c r="D345" s="245"/>
      <c r="E345" s="246"/>
      <c r="F345" s="247"/>
    </row>
    <row r="346" spans="2:6" x14ac:dyDescent="0.25">
      <c r="B346" s="244"/>
      <c r="C346" s="245"/>
      <c r="D346" s="245"/>
      <c r="E346" s="246"/>
      <c r="F346" s="247"/>
    </row>
    <row r="347" spans="2:6" x14ac:dyDescent="0.25">
      <c r="B347" s="244"/>
      <c r="C347" s="245"/>
      <c r="D347" s="245"/>
      <c r="E347" s="246"/>
      <c r="F347" s="247"/>
    </row>
    <row r="348" spans="2:6" x14ac:dyDescent="0.25">
      <c r="B348" s="244"/>
      <c r="C348" s="245"/>
      <c r="D348" s="245"/>
      <c r="E348" s="246"/>
      <c r="F348" s="247"/>
    </row>
    <row r="349" spans="2:6" x14ac:dyDescent="0.25">
      <c r="B349" s="244"/>
      <c r="C349" s="245"/>
      <c r="D349" s="245"/>
      <c r="E349" s="246"/>
      <c r="F349" s="247"/>
    </row>
    <row r="350" spans="2:6" x14ac:dyDescent="0.25">
      <c r="B350" s="244"/>
      <c r="C350" s="245"/>
      <c r="D350" s="245"/>
      <c r="E350" s="246"/>
      <c r="F350" s="247"/>
    </row>
    <row r="351" spans="2:6" x14ac:dyDescent="0.25">
      <c r="B351" s="152"/>
      <c r="C351" s="171"/>
      <c r="D351" s="171"/>
      <c r="E351" s="42"/>
      <c r="F351" s="180">
        <f>SUM(F2:F350)</f>
        <v>17478260.810000002</v>
      </c>
    </row>
    <row r="352" spans="2:6" x14ac:dyDescent="0.25">
      <c r="B352" s="152"/>
      <c r="C352" s="171"/>
      <c r="D352" s="171"/>
      <c r="E352" s="42"/>
      <c r="F352" s="180"/>
    </row>
    <row r="353" spans="2:6" x14ac:dyDescent="0.25">
      <c r="B353" s="152"/>
      <c r="C353" s="171"/>
      <c r="D353" s="171"/>
      <c r="E353" s="42"/>
      <c r="F353" s="180"/>
    </row>
    <row r="354" spans="2:6" x14ac:dyDescent="0.25">
      <c r="B354" s="152"/>
      <c r="C354" s="171"/>
      <c r="D354" s="171"/>
      <c r="E354" s="42"/>
      <c r="F354" s="180"/>
    </row>
    <row r="355" spans="2:6" x14ac:dyDescent="0.25">
      <c r="B355" s="152"/>
      <c r="C355" s="171"/>
      <c r="D355" s="171"/>
      <c r="E355" s="42"/>
      <c r="F355" s="180"/>
    </row>
    <row r="356" spans="2:6" x14ac:dyDescent="0.25">
      <c r="B356" s="152"/>
      <c r="C356" s="171"/>
      <c r="D356" s="171"/>
      <c r="E356" s="42"/>
      <c r="F356" s="180"/>
    </row>
    <row r="357" spans="2:6" x14ac:dyDescent="0.25">
      <c r="B357" s="152"/>
      <c r="C357" s="171"/>
      <c r="D357" s="171"/>
      <c r="E357" s="42"/>
      <c r="F357" s="180"/>
    </row>
    <row r="358" spans="2:6" x14ac:dyDescent="0.25">
      <c r="B358" s="152"/>
      <c r="C358" s="171"/>
      <c r="D358" s="171"/>
      <c r="E358" s="42"/>
      <c r="F358" s="180"/>
    </row>
    <row r="359" spans="2:6" x14ac:dyDescent="0.25">
      <c r="B359" s="152"/>
      <c r="C359" s="171"/>
      <c r="D359" s="171"/>
      <c r="E359" s="42"/>
      <c r="F359" s="18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39"/>
  <sheetViews>
    <sheetView topLeftCell="A212" workbookViewId="0">
      <selection activeCell="E239" sqref="E239"/>
    </sheetView>
  </sheetViews>
  <sheetFormatPr defaultColWidth="9.28515625" defaultRowHeight="15" x14ac:dyDescent="0.25"/>
  <cols>
    <col min="1" max="1" width="11" customWidth="1"/>
    <col min="2" max="2" width="37" bestFit="1" customWidth="1"/>
    <col min="3" max="3" width="11" customWidth="1"/>
    <col min="4" max="4" width="27.85546875" bestFit="1" customWidth="1"/>
    <col min="5" max="5" width="14.5703125" style="74" bestFit="1" customWidth="1"/>
    <col min="6" max="6" width="11.140625" bestFit="1" customWidth="1"/>
  </cols>
  <sheetData>
    <row r="1" spans="1:6" x14ac:dyDescent="0.25">
      <c r="A1" t="s">
        <v>656</v>
      </c>
      <c r="B1" t="s">
        <v>657</v>
      </c>
      <c r="C1" t="s">
        <v>658</v>
      </c>
      <c r="D1" t="s">
        <v>659</v>
      </c>
      <c r="E1" s="74" t="s">
        <v>660</v>
      </c>
      <c r="F1" t="s">
        <v>2214</v>
      </c>
    </row>
    <row r="2" spans="1:6" x14ac:dyDescent="0.25">
      <c r="A2" s="119">
        <v>42859</v>
      </c>
      <c r="B2" t="s">
        <v>107</v>
      </c>
      <c r="E2" s="120">
        <v>161627</v>
      </c>
    </row>
    <row r="3" spans="1:6" x14ac:dyDescent="0.25">
      <c r="A3" s="55">
        <v>43269</v>
      </c>
      <c r="B3" s="139" t="s">
        <v>351</v>
      </c>
      <c r="C3" s="139"/>
      <c r="D3" s="53"/>
      <c r="E3" s="150">
        <v>35000</v>
      </c>
    </row>
    <row r="4" spans="1:6" x14ac:dyDescent="0.25">
      <c r="A4" s="55">
        <v>43337</v>
      </c>
      <c r="B4" s="139" t="s">
        <v>440</v>
      </c>
      <c r="C4" s="139"/>
      <c r="D4" s="53"/>
      <c r="E4" s="150">
        <v>100000</v>
      </c>
    </row>
    <row r="5" spans="1:6" x14ac:dyDescent="0.25">
      <c r="A5" s="51">
        <v>43557</v>
      </c>
      <c r="B5" s="49" t="s">
        <v>347</v>
      </c>
      <c r="C5" s="139"/>
      <c r="D5" s="139"/>
      <c r="E5" s="73">
        <v>210000</v>
      </c>
    </row>
    <row r="6" spans="1:6" x14ac:dyDescent="0.25">
      <c r="A6" s="48">
        <v>43612</v>
      </c>
      <c r="B6" s="49" t="s">
        <v>107</v>
      </c>
      <c r="C6" s="49" t="s">
        <v>108</v>
      </c>
      <c r="D6" s="50" t="s">
        <v>109</v>
      </c>
      <c r="E6" s="73">
        <v>331686</v>
      </c>
    </row>
    <row r="7" spans="1:6" x14ac:dyDescent="0.25">
      <c r="A7" s="75">
        <v>43661</v>
      </c>
      <c r="B7" s="52" t="s">
        <v>118</v>
      </c>
      <c r="C7" s="52" t="s">
        <v>108</v>
      </c>
      <c r="D7" s="53" t="s">
        <v>119</v>
      </c>
      <c r="E7" s="110">
        <v>177000</v>
      </c>
    </row>
    <row r="8" spans="1:6" x14ac:dyDescent="0.25">
      <c r="A8" s="51">
        <v>43676</v>
      </c>
      <c r="B8" s="49" t="s">
        <v>351</v>
      </c>
      <c r="C8" s="139"/>
      <c r="D8" s="139"/>
      <c r="E8" s="73">
        <v>5000</v>
      </c>
    </row>
    <row r="9" spans="1:6" x14ac:dyDescent="0.25">
      <c r="A9" s="48">
        <v>43678</v>
      </c>
      <c r="B9" s="49" t="s">
        <v>125</v>
      </c>
      <c r="C9" s="49" t="s">
        <v>108</v>
      </c>
      <c r="D9" s="50" t="s">
        <v>126</v>
      </c>
      <c r="E9" s="73">
        <v>227000</v>
      </c>
    </row>
    <row r="10" spans="1:6" x14ac:dyDescent="0.25">
      <c r="A10" s="51">
        <v>43698</v>
      </c>
      <c r="B10" s="52" t="s">
        <v>357</v>
      </c>
      <c r="C10" s="139"/>
      <c r="D10" s="139"/>
      <c r="E10" s="109">
        <v>13245</v>
      </c>
    </row>
    <row r="11" spans="1:6" x14ac:dyDescent="0.25">
      <c r="A11" s="51">
        <v>43698</v>
      </c>
      <c r="B11" s="49" t="s">
        <v>356</v>
      </c>
      <c r="C11" s="139"/>
      <c r="D11" s="139"/>
      <c r="E11" s="73">
        <v>2360</v>
      </c>
    </row>
    <row r="12" spans="1:6" x14ac:dyDescent="0.25">
      <c r="A12" s="48">
        <v>43755</v>
      </c>
      <c r="B12" s="49" t="s">
        <v>142</v>
      </c>
      <c r="C12" s="49" t="s">
        <v>108</v>
      </c>
      <c r="D12" s="50" t="s">
        <v>143</v>
      </c>
      <c r="E12" s="73">
        <v>130000</v>
      </c>
    </row>
    <row r="13" spans="1:6" x14ac:dyDescent="0.25">
      <c r="A13" s="48">
        <v>43760</v>
      </c>
      <c r="B13" s="49" t="s">
        <v>144</v>
      </c>
      <c r="C13" s="49" t="s">
        <v>108</v>
      </c>
      <c r="D13" s="50" t="s">
        <v>145</v>
      </c>
      <c r="E13" s="73">
        <v>590000</v>
      </c>
    </row>
    <row r="14" spans="1:6" x14ac:dyDescent="0.25">
      <c r="A14" s="51">
        <v>43817</v>
      </c>
      <c r="B14" s="52" t="s">
        <v>107</v>
      </c>
      <c r="C14" s="41" t="s">
        <v>108</v>
      </c>
      <c r="D14" s="42" t="s">
        <v>163</v>
      </c>
      <c r="E14" s="109">
        <v>165843</v>
      </c>
    </row>
    <row r="15" spans="1:6" x14ac:dyDescent="0.25">
      <c r="A15" s="48">
        <v>43845</v>
      </c>
      <c r="B15" s="49" t="s">
        <v>170</v>
      </c>
      <c r="C15" s="117" t="s">
        <v>108</v>
      </c>
      <c r="D15" s="118" t="s">
        <v>171</v>
      </c>
      <c r="E15" s="73">
        <v>25000</v>
      </c>
    </row>
    <row r="16" spans="1:6" x14ac:dyDescent="0.25">
      <c r="A16" s="51">
        <v>43845</v>
      </c>
      <c r="B16" s="52" t="s">
        <v>170</v>
      </c>
      <c r="C16" s="41" t="s">
        <v>108</v>
      </c>
      <c r="D16" s="42" t="s">
        <v>172</v>
      </c>
      <c r="E16" s="109">
        <v>4750</v>
      </c>
    </row>
    <row r="17" spans="1:5" x14ac:dyDescent="0.25">
      <c r="A17" s="48">
        <v>43845</v>
      </c>
      <c r="B17" s="49" t="s">
        <v>170</v>
      </c>
      <c r="C17" s="117" t="s">
        <v>108</v>
      </c>
      <c r="D17" s="118" t="s">
        <v>173</v>
      </c>
      <c r="E17" s="73">
        <v>4750</v>
      </c>
    </row>
    <row r="18" spans="1:5" x14ac:dyDescent="0.25">
      <c r="A18" s="51">
        <v>43845</v>
      </c>
      <c r="B18" s="52" t="s">
        <v>170</v>
      </c>
      <c r="C18" s="41" t="s">
        <v>108</v>
      </c>
      <c r="D18" s="42" t="s">
        <v>174</v>
      </c>
      <c r="E18" s="109">
        <v>4750</v>
      </c>
    </row>
    <row r="19" spans="1:5" x14ac:dyDescent="0.25">
      <c r="A19" s="75">
        <v>43890</v>
      </c>
      <c r="B19" s="52" t="s">
        <v>363</v>
      </c>
      <c r="E19" s="109">
        <v>10000</v>
      </c>
    </row>
    <row r="20" spans="1:5" x14ac:dyDescent="0.25">
      <c r="A20" s="51">
        <v>43899</v>
      </c>
      <c r="B20" s="52" t="s">
        <v>364</v>
      </c>
      <c r="E20" s="109">
        <v>70800</v>
      </c>
    </row>
    <row r="21" spans="1:5" x14ac:dyDescent="0.25">
      <c r="A21" s="51">
        <v>43902</v>
      </c>
      <c r="B21" s="49" t="s">
        <v>365</v>
      </c>
      <c r="E21" s="73">
        <v>70800</v>
      </c>
    </row>
    <row r="22" spans="1:5" x14ac:dyDescent="0.25">
      <c r="A22" s="51">
        <v>43902</v>
      </c>
      <c r="B22" s="52" t="s">
        <v>107</v>
      </c>
      <c r="E22" s="109">
        <v>99506</v>
      </c>
    </row>
    <row r="23" spans="1:5" x14ac:dyDescent="0.25">
      <c r="A23" s="51">
        <v>43907</v>
      </c>
      <c r="B23" s="49" t="s">
        <v>366</v>
      </c>
      <c r="E23" s="73">
        <v>56650</v>
      </c>
    </row>
    <row r="24" spans="1:5" x14ac:dyDescent="0.25">
      <c r="A24" s="51">
        <v>43921</v>
      </c>
      <c r="B24" s="52" t="s">
        <v>367</v>
      </c>
      <c r="E24" s="109">
        <v>300000</v>
      </c>
    </row>
    <row r="25" spans="1:5" x14ac:dyDescent="0.25">
      <c r="A25" s="51">
        <v>44094</v>
      </c>
      <c r="B25" s="49" t="s">
        <v>367</v>
      </c>
      <c r="E25" s="73">
        <v>212400</v>
      </c>
    </row>
    <row r="26" spans="1:5" x14ac:dyDescent="0.25">
      <c r="A26" s="51">
        <v>44094</v>
      </c>
      <c r="B26" s="52" t="s">
        <v>368</v>
      </c>
      <c r="E26" s="109">
        <v>141600</v>
      </c>
    </row>
    <row r="27" spans="1:5" x14ac:dyDescent="0.25">
      <c r="A27" s="51">
        <v>44147</v>
      </c>
      <c r="B27" s="52" t="s">
        <v>118</v>
      </c>
      <c r="C27" s="41" t="s">
        <v>108</v>
      </c>
      <c r="D27" s="42" t="s">
        <v>259</v>
      </c>
      <c r="E27" s="110">
        <v>59000</v>
      </c>
    </row>
    <row r="28" spans="1:5" x14ac:dyDescent="0.25">
      <c r="A28" s="56">
        <v>44151</v>
      </c>
      <c r="B28" s="49" t="s">
        <v>125</v>
      </c>
      <c r="C28" s="139"/>
      <c r="D28" s="139"/>
      <c r="E28" s="73">
        <v>95000</v>
      </c>
    </row>
    <row r="29" spans="1:5" x14ac:dyDescent="0.25">
      <c r="A29" s="48">
        <v>44162</v>
      </c>
      <c r="B29" s="49" t="s">
        <v>264</v>
      </c>
      <c r="C29" s="49" t="s">
        <v>108</v>
      </c>
      <c r="D29" s="50" t="s">
        <v>265</v>
      </c>
      <c r="E29" s="73">
        <v>81420</v>
      </c>
    </row>
    <row r="30" spans="1:5" x14ac:dyDescent="0.25">
      <c r="A30" s="51">
        <v>44168</v>
      </c>
      <c r="B30" s="52" t="s">
        <v>266</v>
      </c>
      <c r="C30" s="52" t="s">
        <v>108</v>
      </c>
      <c r="D30" s="53" t="s">
        <v>267</v>
      </c>
      <c r="E30" s="109">
        <v>25488</v>
      </c>
    </row>
    <row r="31" spans="1:5" x14ac:dyDescent="0.25">
      <c r="A31" s="142">
        <v>44186</v>
      </c>
      <c r="B31" s="146" t="s">
        <v>107</v>
      </c>
      <c r="E31" s="151">
        <v>99506</v>
      </c>
    </row>
    <row r="32" spans="1:5" x14ac:dyDescent="0.25">
      <c r="A32" s="143">
        <v>44187</v>
      </c>
      <c r="B32" s="144" t="s">
        <v>264</v>
      </c>
      <c r="C32" s="117" t="s">
        <v>108</v>
      </c>
      <c r="D32" s="118" t="s">
        <v>278</v>
      </c>
      <c r="E32" s="149">
        <v>8260</v>
      </c>
    </row>
    <row r="33" spans="1:5" x14ac:dyDescent="0.25">
      <c r="A33" s="140">
        <v>44210</v>
      </c>
      <c r="B33" s="144" t="s">
        <v>266</v>
      </c>
      <c r="C33" s="117" t="s">
        <v>108</v>
      </c>
      <c r="D33" s="118" t="s">
        <v>508</v>
      </c>
      <c r="E33" s="149">
        <v>708</v>
      </c>
    </row>
    <row r="34" spans="1:5" x14ac:dyDescent="0.25">
      <c r="A34" s="75">
        <v>44216</v>
      </c>
      <c r="B34" s="52" t="s">
        <v>266</v>
      </c>
      <c r="C34" s="52" t="s">
        <v>108</v>
      </c>
      <c r="D34" s="53" t="s">
        <v>509</v>
      </c>
      <c r="E34" s="109">
        <v>1062</v>
      </c>
    </row>
    <row r="35" spans="1:5" x14ac:dyDescent="0.25">
      <c r="A35" s="56">
        <v>44235</v>
      </c>
      <c r="B35" s="49" t="s">
        <v>264</v>
      </c>
      <c r="C35" s="49" t="s">
        <v>108</v>
      </c>
      <c r="D35" s="50" t="s">
        <v>510</v>
      </c>
      <c r="E35" s="73">
        <v>944</v>
      </c>
    </row>
    <row r="36" spans="1:5" x14ac:dyDescent="0.25">
      <c r="A36" s="75">
        <v>44235</v>
      </c>
      <c r="B36" s="52" t="s">
        <v>264</v>
      </c>
      <c r="C36" s="52" t="s">
        <v>108</v>
      </c>
      <c r="D36" s="53" t="s">
        <v>511</v>
      </c>
      <c r="E36" s="109">
        <v>472</v>
      </c>
    </row>
    <row r="37" spans="1:5" x14ac:dyDescent="0.25">
      <c r="A37" s="56">
        <v>44237</v>
      </c>
      <c r="B37" s="49" t="s">
        <v>264</v>
      </c>
      <c r="C37" s="49" t="s">
        <v>108</v>
      </c>
      <c r="D37" s="50" t="s">
        <v>512</v>
      </c>
      <c r="E37" s="73">
        <v>472</v>
      </c>
    </row>
    <row r="38" spans="1:5" x14ac:dyDescent="0.25">
      <c r="A38" s="75">
        <v>44238</v>
      </c>
      <c r="B38" s="52" t="s">
        <v>264</v>
      </c>
      <c r="C38" s="52" t="s">
        <v>108</v>
      </c>
      <c r="D38" s="53" t="s">
        <v>513</v>
      </c>
      <c r="E38" s="109">
        <v>471</v>
      </c>
    </row>
    <row r="39" spans="1:5" x14ac:dyDescent="0.25">
      <c r="A39" s="75">
        <v>44245</v>
      </c>
      <c r="B39" s="52" t="s">
        <v>264</v>
      </c>
      <c r="C39" s="52" t="s">
        <v>108</v>
      </c>
      <c r="D39" s="53" t="s">
        <v>515</v>
      </c>
      <c r="E39" s="109">
        <v>4130</v>
      </c>
    </row>
    <row r="40" spans="1:5" x14ac:dyDescent="0.25">
      <c r="A40" s="56">
        <v>44246</v>
      </c>
      <c r="B40" s="49" t="s">
        <v>264</v>
      </c>
      <c r="C40" s="49" t="s">
        <v>108</v>
      </c>
      <c r="D40" s="50" t="s">
        <v>516</v>
      </c>
      <c r="E40" s="73">
        <v>472</v>
      </c>
    </row>
    <row r="41" spans="1:5" x14ac:dyDescent="0.25">
      <c r="A41" s="75">
        <v>44246</v>
      </c>
      <c r="B41" s="52" t="s">
        <v>264</v>
      </c>
      <c r="C41" s="52" t="s">
        <v>108</v>
      </c>
      <c r="D41" s="53" t="s">
        <v>517</v>
      </c>
      <c r="E41" s="109">
        <v>471</v>
      </c>
    </row>
    <row r="42" spans="1:5" x14ac:dyDescent="0.25">
      <c r="A42" s="56">
        <v>44247</v>
      </c>
      <c r="B42" s="49" t="s">
        <v>264</v>
      </c>
      <c r="C42" s="49" t="s">
        <v>108</v>
      </c>
      <c r="D42" s="50" t="s">
        <v>518</v>
      </c>
      <c r="E42" s="73">
        <v>472</v>
      </c>
    </row>
    <row r="43" spans="1:5" x14ac:dyDescent="0.25">
      <c r="A43" s="75">
        <v>44249</v>
      </c>
      <c r="B43" s="52" t="s">
        <v>264</v>
      </c>
      <c r="C43" s="52" t="s">
        <v>108</v>
      </c>
      <c r="D43" s="53" t="s">
        <v>519</v>
      </c>
      <c r="E43" s="109">
        <v>472</v>
      </c>
    </row>
    <row r="44" spans="1:5" x14ac:dyDescent="0.25">
      <c r="A44" s="56">
        <v>44256</v>
      </c>
      <c r="B44" s="49" t="s">
        <v>264</v>
      </c>
      <c r="C44" s="49" t="s">
        <v>108</v>
      </c>
      <c r="D44" s="50" t="s">
        <v>520</v>
      </c>
      <c r="E44" s="73">
        <v>472</v>
      </c>
    </row>
    <row r="45" spans="1:5" x14ac:dyDescent="0.25">
      <c r="A45" s="75">
        <v>44257</v>
      </c>
      <c r="B45" s="52" t="s">
        <v>264</v>
      </c>
      <c r="C45" s="52" t="s">
        <v>108</v>
      </c>
      <c r="D45" s="53" t="s">
        <v>521</v>
      </c>
      <c r="E45" s="109">
        <v>471</v>
      </c>
    </row>
    <row r="46" spans="1:5" x14ac:dyDescent="0.25">
      <c r="A46" s="56">
        <v>44259</v>
      </c>
      <c r="B46" s="49" t="s">
        <v>264</v>
      </c>
      <c r="C46" s="49" t="s">
        <v>108</v>
      </c>
      <c r="D46" s="50" t="s">
        <v>522</v>
      </c>
      <c r="E46" s="73">
        <v>472</v>
      </c>
    </row>
    <row r="47" spans="1:5" x14ac:dyDescent="0.25">
      <c r="A47" s="141">
        <v>44259</v>
      </c>
      <c r="B47" s="145" t="s">
        <v>264</v>
      </c>
      <c r="C47" s="147" t="s">
        <v>108</v>
      </c>
      <c r="D47" s="148" t="s">
        <v>523</v>
      </c>
      <c r="E47" s="176">
        <v>9086</v>
      </c>
    </row>
    <row r="48" spans="1:5" x14ac:dyDescent="0.25">
      <c r="A48" s="172">
        <v>44260</v>
      </c>
      <c r="B48" s="174" t="s">
        <v>107</v>
      </c>
      <c r="C48" s="173" t="s">
        <v>108</v>
      </c>
      <c r="D48" s="175" t="s">
        <v>524</v>
      </c>
      <c r="E48" s="177">
        <v>298518</v>
      </c>
    </row>
    <row r="49" spans="1:5" x14ac:dyDescent="0.25">
      <c r="A49" s="141">
        <v>44261</v>
      </c>
      <c r="B49" s="145" t="s">
        <v>264</v>
      </c>
      <c r="C49" s="147" t="s">
        <v>108</v>
      </c>
      <c r="D49" s="148" t="s">
        <v>525</v>
      </c>
      <c r="E49" s="176">
        <v>4956</v>
      </c>
    </row>
    <row r="50" spans="1:5" x14ac:dyDescent="0.25">
      <c r="A50" s="172">
        <v>44267</v>
      </c>
      <c r="B50" s="174" t="s">
        <v>264</v>
      </c>
      <c r="C50" s="173" t="s">
        <v>108</v>
      </c>
      <c r="D50" s="175" t="s">
        <v>526</v>
      </c>
      <c r="E50" s="177">
        <v>471</v>
      </c>
    </row>
    <row r="51" spans="1:5" x14ac:dyDescent="0.25">
      <c r="A51" s="141">
        <v>44267</v>
      </c>
      <c r="B51" s="145" t="s">
        <v>264</v>
      </c>
      <c r="C51" s="147" t="s">
        <v>108</v>
      </c>
      <c r="D51" s="148" t="s">
        <v>527</v>
      </c>
      <c r="E51" s="176">
        <v>472</v>
      </c>
    </row>
    <row r="52" spans="1:5" x14ac:dyDescent="0.25">
      <c r="A52" s="172">
        <v>44278</v>
      </c>
      <c r="B52" s="174" t="s">
        <v>264</v>
      </c>
      <c r="C52" s="173" t="s">
        <v>108</v>
      </c>
      <c r="D52" s="175" t="s">
        <v>528</v>
      </c>
      <c r="E52" s="177">
        <v>472</v>
      </c>
    </row>
    <row r="53" spans="1:5" x14ac:dyDescent="0.25">
      <c r="A53" s="141">
        <v>44278</v>
      </c>
      <c r="B53" s="145" t="s">
        <v>264</v>
      </c>
      <c r="C53" s="147" t="s">
        <v>108</v>
      </c>
      <c r="D53" s="148" t="s">
        <v>529</v>
      </c>
      <c r="E53" s="176">
        <v>471</v>
      </c>
    </row>
    <row r="54" spans="1:5" x14ac:dyDescent="0.25">
      <c r="A54" s="172">
        <v>44286</v>
      </c>
      <c r="B54" s="174" t="s">
        <v>264</v>
      </c>
      <c r="C54" s="173" t="s">
        <v>108</v>
      </c>
      <c r="D54" s="175" t="s">
        <v>530</v>
      </c>
      <c r="E54" s="177">
        <v>943</v>
      </c>
    </row>
    <row r="55" spans="1:5" x14ac:dyDescent="0.25">
      <c r="A55" s="141">
        <v>44289</v>
      </c>
      <c r="B55" s="145" t="s">
        <v>264</v>
      </c>
      <c r="C55" s="147" t="s">
        <v>108</v>
      </c>
      <c r="D55" s="148" t="s">
        <v>600</v>
      </c>
      <c r="E55" s="176">
        <v>472</v>
      </c>
    </row>
    <row r="56" spans="1:5" x14ac:dyDescent="0.25">
      <c r="A56" s="131">
        <v>44289</v>
      </c>
      <c r="B56" s="132" t="s">
        <v>144</v>
      </c>
      <c r="C56" s="133" t="s">
        <v>652</v>
      </c>
      <c r="D56" s="134" t="s">
        <v>653</v>
      </c>
      <c r="E56" s="178">
        <v>590000</v>
      </c>
    </row>
    <row r="57" spans="1:5" x14ac:dyDescent="0.25">
      <c r="A57" s="131">
        <v>44293</v>
      </c>
      <c r="B57" s="132" t="s">
        <v>264</v>
      </c>
      <c r="C57" s="133" t="s">
        <v>108</v>
      </c>
      <c r="D57" s="134" t="s">
        <v>601</v>
      </c>
      <c r="E57" s="178">
        <v>471</v>
      </c>
    </row>
    <row r="58" spans="1:5" x14ac:dyDescent="0.25">
      <c r="A58" s="131">
        <v>44299</v>
      </c>
      <c r="B58" s="132" t="s">
        <v>264</v>
      </c>
      <c r="C58" s="133" t="s">
        <v>108</v>
      </c>
      <c r="D58" s="134" t="s">
        <v>602</v>
      </c>
      <c r="E58" s="178">
        <v>472</v>
      </c>
    </row>
    <row r="59" spans="1:5" x14ac:dyDescent="0.25">
      <c r="A59" s="131">
        <v>44300</v>
      </c>
      <c r="B59" s="132" t="s">
        <v>264</v>
      </c>
      <c r="C59" s="133" t="s">
        <v>108</v>
      </c>
      <c r="D59" s="134" t="s">
        <v>603</v>
      </c>
      <c r="E59" s="178">
        <v>13629</v>
      </c>
    </row>
    <row r="60" spans="1:5" x14ac:dyDescent="0.25">
      <c r="A60" s="131">
        <v>44305</v>
      </c>
      <c r="B60" s="132" t="s">
        <v>264</v>
      </c>
      <c r="C60" s="133" t="s">
        <v>108</v>
      </c>
      <c r="D60" s="134" t="s">
        <v>604</v>
      </c>
      <c r="E60" s="178">
        <v>944</v>
      </c>
    </row>
    <row r="61" spans="1:5" x14ac:dyDescent="0.25">
      <c r="A61" s="131">
        <v>44319</v>
      </c>
      <c r="B61" s="132" t="s">
        <v>264</v>
      </c>
      <c r="C61" s="133" t="s">
        <v>108</v>
      </c>
      <c r="D61" s="134" t="s">
        <v>605</v>
      </c>
      <c r="E61" s="178">
        <v>471.99</v>
      </c>
    </row>
    <row r="62" spans="1:5" x14ac:dyDescent="0.25">
      <c r="A62" s="131">
        <v>44331</v>
      </c>
      <c r="B62" s="132" t="s">
        <v>170</v>
      </c>
      <c r="C62" s="133" t="s">
        <v>654</v>
      </c>
      <c r="D62" s="134" t="s">
        <v>655</v>
      </c>
      <c r="E62" s="178">
        <v>150000</v>
      </c>
    </row>
    <row r="63" spans="1:5" x14ac:dyDescent="0.25">
      <c r="A63" s="131">
        <v>44335</v>
      </c>
      <c r="B63" s="132" t="s">
        <v>264</v>
      </c>
      <c r="C63" s="133" t="s">
        <v>108</v>
      </c>
      <c r="D63" s="134" t="s">
        <v>606</v>
      </c>
      <c r="E63" s="178">
        <v>9086</v>
      </c>
    </row>
    <row r="64" spans="1:5" x14ac:dyDescent="0.25">
      <c r="A64" s="131">
        <v>44342</v>
      </c>
      <c r="B64" s="132" t="s">
        <v>264</v>
      </c>
      <c r="C64" s="133" t="s">
        <v>108</v>
      </c>
      <c r="D64" s="134" t="s">
        <v>607</v>
      </c>
      <c r="E64" s="178">
        <v>472</v>
      </c>
    </row>
    <row r="65" spans="1:5" x14ac:dyDescent="0.25">
      <c r="A65" s="131">
        <v>44286</v>
      </c>
      <c r="B65" s="132" t="s">
        <v>672</v>
      </c>
      <c r="C65" s="133"/>
      <c r="D65" s="134"/>
      <c r="E65" s="178">
        <v>22500</v>
      </c>
    </row>
    <row r="66" spans="1:5" x14ac:dyDescent="0.25">
      <c r="A66" s="131">
        <v>44286</v>
      </c>
      <c r="B66" s="41" t="s">
        <v>673</v>
      </c>
      <c r="C66" s="133"/>
      <c r="D66" s="134"/>
      <c r="E66" s="178">
        <v>90000</v>
      </c>
    </row>
    <row r="67" spans="1:5" x14ac:dyDescent="0.25">
      <c r="A67" s="131">
        <v>44286</v>
      </c>
      <c r="B67" s="41" t="s">
        <v>673</v>
      </c>
      <c r="C67" s="133"/>
      <c r="D67" s="134"/>
      <c r="E67" s="178">
        <v>32000</v>
      </c>
    </row>
    <row r="68" spans="1:5" x14ac:dyDescent="0.25">
      <c r="A68" s="131">
        <v>44286</v>
      </c>
      <c r="B68" s="41" t="s">
        <v>673</v>
      </c>
      <c r="C68" s="133"/>
      <c r="D68" s="134"/>
      <c r="E68" s="178">
        <v>72000</v>
      </c>
    </row>
    <row r="69" spans="1:5" x14ac:dyDescent="0.25">
      <c r="A69" s="131">
        <v>44286</v>
      </c>
      <c r="B69" s="41" t="s">
        <v>673</v>
      </c>
      <c r="C69" s="133"/>
      <c r="D69" s="134"/>
      <c r="E69" s="178">
        <v>30000</v>
      </c>
    </row>
    <row r="70" spans="1:5" x14ac:dyDescent="0.25">
      <c r="A70" s="131">
        <v>44286</v>
      </c>
      <c r="B70" s="41" t="s">
        <v>673</v>
      </c>
      <c r="C70" s="133"/>
      <c r="D70" s="134"/>
      <c r="E70" s="178">
        <v>60000</v>
      </c>
    </row>
    <row r="71" spans="1:5" x14ac:dyDescent="0.25">
      <c r="A71" s="131">
        <v>44286</v>
      </c>
      <c r="B71" s="41" t="s">
        <v>673</v>
      </c>
      <c r="C71" s="133"/>
      <c r="D71" s="134"/>
      <c r="E71" s="178">
        <v>90000</v>
      </c>
    </row>
    <row r="72" spans="1:5" x14ac:dyDescent="0.25">
      <c r="A72" s="131">
        <v>44286</v>
      </c>
      <c r="B72" s="41" t="s">
        <v>673</v>
      </c>
      <c r="C72" s="133"/>
      <c r="D72" s="134"/>
      <c r="E72" s="178">
        <v>90000</v>
      </c>
    </row>
    <row r="73" spans="1:5" x14ac:dyDescent="0.25">
      <c r="A73" s="131">
        <v>44286</v>
      </c>
      <c r="B73" s="41" t="s">
        <v>672</v>
      </c>
      <c r="C73" s="133"/>
      <c r="D73" s="134"/>
      <c r="E73" s="178">
        <v>7500</v>
      </c>
    </row>
    <row r="74" spans="1:5" x14ac:dyDescent="0.25">
      <c r="A74" s="131">
        <v>44116</v>
      </c>
      <c r="B74" s="41" t="s">
        <v>674</v>
      </c>
      <c r="C74" s="133"/>
      <c r="D74" s="134"/>
      <c r="E74" s="178">
        <v>15000</v>
      </c>
    </row>
    <row r="75" spans="1:5" x14ac:dyDescent="0.25">
      <c r="A75" s="119">
        <v>43455</v>
      </c>
      <c r="B75" s="156" t="s">
        <v>675</v>
      </c>
      <c r="D75" t="s">
        <v>676</v>
      </c>
      <c r="E75" s="178">
        <v>8000</v>
      </c>
    </row>
    <row r="76" spans="1:5" x14ac:dyDescent="0.25">
      <c r="A76" s="119">
        <v>43344</v>
      </c>
      <c r="B76" s="156" t="s">
        <v>107</v>
      </c>
      <c r="D76" t="s">
        <v>677</v>
      </c>
      <c r="E76" s="178">
        <v>165843</v>
      </c>
    </row>
    <row r="77" spans="1:5" x14ac:dyDescent="0.25">
      <c r="A77" s="119">
        <v>43304</v>
      </c>
      <c r="B77" s="156" t="s">
        <v>678</v>
      </c>
      <c r="D77">
        <v>738</v>
      </c>
      <c r="E77" s="178">
        <v>1076160</v>
      </c>
    </row>
    <row r="78" spans="1:5" x14ac:dyDescent="0.25">
      <c r="A78" s="119">
        <v>42911</v>
      </c>
      <c r="B78" s="156" t="s">
        <v>675</v>
      </c>
      <c r="D78" t="s">
        <v>679</v>
      </c>
      <c r="E78" s="178">
        <v>9200</v>
      </c>
    </row>
    <row r="79" spans="1:5" x14ac:dyDescent="0.25">
      <c r="A79" s="119">
        <v>42911</v>
      </c>
      <c r="B79" s="156" t="s">
        <v>675</v>
      </c>
      <c r="D79" t="s">
        <v>680</v>
      </c>
      <c r="E79" s="178">
        <v>28750</v>
      </c>
    </row>
    <row r="80" spans="1:5" x14ac:dyDescent="0.25">
      <c r="A80" s="119">
        <v>42911</v>
      </c>
      <c r="B80" s="156" t="s">
        <v>675</v>
      </c>
      <c r="D80" t="s">
        <v>681</v>
      </c>
      <c r="E80" s="178">
        <v>34500</v>
      </c>
    </row>
    <row r="81" spans="1:5" x14ac:dyDescent="0.25">
      <c r="A81" s="119">
        <v>43022</v>
      </c>
      <c r="B81" s="156" t="s">
        <v>678</v>
      </c>
      <c r="D81" t="s">
        <v>682</v>
      </c>
      <c r="E81" s="178">
        <v>236000</v>
      </c>
    </row>
    <row r="82" spans="1:5" x14ac:dyDescent="0.25">
      <c r="A82" s="152">
        <v>44378</v>
      </c>
      <c r="B82" s="41" t="s">
        <v>264</v>
      </c>
      <c r="C82" s="133"/>
      <c r="D82" s="163" t="s">
        <v>730</v>
      </c>
      <c r="E82" s="179">
        <v>472</v>
      </c>
    </row>
    <row r="83" spans="1:5" x14ac:dyDescent="0.25">
      <c r="A83" s="152">
        <v>44378</v>
      </c>
      <c r="B83" s="41" t="s">
        <v>264</v>
      </c>
      <c r="C83" s="133"/>
      <c r="D83" s="163" t="s">
        <v>731</v>
      </c>
      <c r="E83" s="179">
        <v>471</v>
      </c>
    </row>
    <row r="84" spans="1:5" x14ac:dyDescent="0.25">
      <c r="A84" s="152">
        <v>44378</v>
      </c>
      <c r="B84" s="41" t="s">
        <v>264</v>
      </c>
      <c r="C84" s="133"/>
      <c r="D84" s="163" t="s">
        <v>732</v>
      </c>
      <c r="E84" s="179">
        <v>472</v>
      </c>
    </row>
    <row r="85" spans="1:5" x14ac:dyDescent="0.25">
      <c r="A85" s="152">
        <v>44378</v>
      </c>
      <c r="B85" s="41" t="s">
        <v>264</v>
      </c>
      <c r="C85" s="133"/>
      <c r="D85" s="163" t="s">
        <v>733</v>
      </c>
      <c r="E85" s="179">
        <v>1415</v>
      </c>
    </row>
    <row r="86" spans="1:5" x14ac:dyDescent="0.25">
      <c r="A86" s="152">
        <v>44378</v>
      </c>
      <c r="B86" s="41" t="s">
        <v>264</v>
      </c>
      <c r="C86" s="133"/>
      <c r="D86" s="163" t="s">
        <v>734</v>
      </c>
      <c r="E86" s="179">
        <v>472</v>
      </c>
    </row>
    <row r="87" spans="1:5" x14ac:dyDescent="0.25">
      <c r="A87" s="152">
        <v>44379</v>
      </c>
      <c r="B87" s="41" t="s">
        <v>264</v>
      </c>
      <c r="C87" s="133"/>
      <c r="D87" s="163" t="s">
        <v>735</v>
      </c>
      <c r="E87" s="179">
        <v>472</v>
      </c>
    </row>
    <row r="88" spans="1:5" x14ac:dyDescent="0.25">
      <c r="A88" s="152">
        <v>44392</v>
      </c>
      <c r="B88" s="41" t="s">
        <v>264</v>
      </c>
      <c r="C88" s="133"/>
      <c r="D88" s="163" t="s">
        <v>736</v>
      </c>
      <c r="E88" s="179">
        <v>472</v>
      </c>
    </row>
    <row r="89" spans="1:5" x14ac:dyDescent="0.25">
      <c r="A89" s="152">
        <v>44392</v>
      </c>
      <c r="B89" s="41" t="s">
        <v>264</v>
      </c>
      <c r="C89" s="133"/>
      <c r="D89" s="163" t="s">
        <v>737</v>
      </c>
      <c r="E89" s="179">
        <v>471</v>
      </c>
    </row>
    <row r="90" spans="1:5" x14ac:dyDescent="0.25">
      <c r="A90" s="152">
        <v>44397</v>
      </c>
      <c r="B90" s="41" t="s">
        <v>264</v>
      </c>
      <c r="C90" s="133"/>
      <c r="D90" s="163" t="s">
        <v>738</v>
      </c>
      <c r="E90" s="179">
        <v>472</v>
      </c>
    </row>
    <row r="91" spans="1:5" x14ac:dyDescent="0.25">
      <c r="A91" s="152">
        <v>44401</v>
      </c>
      <c r="B91" s="41" t="s">
        <v>264</v>
      </c>
      <c r="C91" s="133"/>
      <c r="D91" s="163" t="s">
        <v>739</v>
      </c>
      <c r="E91" s="179">
        <v>9440</v>
      </c>
    </row>
    <row r="92" spans="1:5" x14ac:dyDescent="0.25">
      <c r="A92" s="152">
        <v>44404</v>
      </c>
      <c r="B92" s="41" t="s">
        <v>264</v>
      </c>
      <c r="C92" s="133"/>
      <c r="D92" s="163" t="s">
        <v>740</v>
      </c>
      <c r="E92" s="179">
        <v>471</v>
      </c>
    </row>
    <row r="93" spans="1:5" x14ac:dyDescent="0.25">
      <c r="A93" s="152">
        <v>44405</v>
      </c>
      <c r="B93" s="41" t="s">
        <v>264</v>
      </c>
      <c r="C93" s="133"/>
      <c r="D93" s="163" t="s">
        <v>741</v>
      </c>
      <c r="E93" s="179">
        <v>628</v>
      </c>
    </row>
    <row r="94" spans="1:5" x14ac:dyDescent="0.25">
      <c r="A94" s="152">
        <v>44440</v>
      </c>
      <c r="B94" s="41" t="s">
        <v>264</v>
      </c>
      <c r="C94" s="133"/>
      <c r="D94" s="163" t="s">
        <v>742</v>
      </c>
      <c r="E94" s="179">
        <v>943</v>
      </c>
    </row>
    <row r="95" spans="1:5" x14ac:dyDescent="0.25">
      <c r="A95" s="152">
        <v>44440</v>
      </c>
      <c r="B95" s="41" t="s">
        <v>264</v>
      </c>
      <c r="C95" s="133"/>
      <c r="D95" s="163" t="s">
        <v>743</v>
      </c>
      <c r="E95" s="179">
        <v>1416</v>
      </c>
    </row>
    <row r="96" spans="1:5" x14ac:dyDescent="0.25">
      <c r="A96" s="152">
        <v>44440</v>
      </c>
      <c r="B96" s="41" t="s">
        <v>264</v>
      </c>
      <c r="C96" s="133"/>
      <c r="D96" s="163" t="s">
        <v>744</v>
      </c>
      <c r="E96" s="179">
        <v>472</v>
      </c>
    </row>
    <row r="97" spans="1:5" x14ac:dyDescent="0.25">
      <c r="A97" s="152">
        <v>44440</v>
      </c>
      <c r="B97" s="41" t="s">
        <v>264</v>
      </c>
      <c r="C97" s="133"/>
      <c r="D97" s="163" t="s">
        <v>745</v>
      </c>
      <c r="E97" s="179">
        <v>472</v>
      </c>
    </row>
    <row r="98" spans="1:5" x14ac:dyDescent="0.25">
      <c r="A98" s="152">
        <v>44440</v>
      </c>
      <c r="B98" s="41" t="s">
        <v>264</v>
      </c>
      <c r="C98" s="133"/>
      <c r="D98" s="163" t="s">
        <v>746</v>
      </c>
      <c r="E98" s="179">
        <v>944</v>
      </c>
    </row>
    <row r="99" spans="1:5" x14ac:dyDescent="0.25">
      <c r="A99" s="152">
        <v>44440</v>
      </c>
      <c r="B99" s="41" t="s">
        <v>264</v>
      </c>
      <c r="C99" s="133"/>
      <c r="D99" s="163" t="s">
        <v>747</v>
      </c>
      <c r="E99" s="179">
        <v>472</v>
      </c>
    </row>
    <row r="100" spans="1:5" x14ac:dyDescent="0.25">
      <c r="A100" s="152">
        <v>44440</v>
      </c>
      <c r="B100" s="41" t="s">
        <v>264</v>
      </c>
      <c r="C100" s="133"/>
      <c r="D100" s="163" t="s">
        <v>748</v>
      </c>
      <c r="E100" s="179">
        <v>1415</v>
      </c>
    </row>
    <row r="101" spans="1:5" x14ac:dyDescent="0.25">
      <c r="A101" s="152">
        <v>44440</v>
      </c>
      <c r="B101" s="41" t="s">
        <v>264</v>
      </c>
      <c r="C101" s="133"/>
      <c r="D101" s="163" t="s">
        <v>749</v>
      </c>
      <c r="E101" s="179">
        <v>471</v>
      </c>
    </row>
    <row r="102" spans="1:5" x14ac:dyDescent="0.25">
      <c r="A102" s="152">
        <v>44406</v>
      </c>
      <c r="B102" s="41" t="s">
        <v>750</v>
      </c>
      <c r="C102" s="41" t="s">
        <v>108</v>
      </c>
      <c r="D102" s="42" t="s">
        <v>751</v>
      </c>
      <c r="E102" s="180">
        <v>13570</v>
      </c>
    </row>
    <row r="103" spans="1:5" x14ac:dyDescent="0.25">
      <c r="A103" s="152">
        <v>44415</v>
      </c>
      <c r="B103" s="41" t="s">
        <v>750</v>
      </c>
      <c r="C103" s="41" t="s">
        <v>108</v>
      </c>
      <c r="D103" s="42" t="s">
        <v>752</v>
      </c>
      <c r="E103" s="180">
        <v>7080</v>
      </c>
    </row>
    <row r="104" spans="1:5" x14ac:dyDescent="0.25">
      <c r="A104" s="152">
        <v>44409</v>
      </c>
      <c r="B104" s="41" t="s">
        <v>107</v>
      </c>
      <c r="C104" s="41" t="s">
        <v>108</v>
      </c>
      <c r="D104" s="42" t="s">
        <v>753</v>
      </c>
      <c r="E104" s="181">
        <v>99506</v>
      </c>
    </row>
    <row r="105" spans="1:5" x14ac:dyDescent="0.25">
      <c r="A105" s="152">
        <v>44440</v>
      </c>
      <c r="B105" s="41" t="s">
        <v>142</v>
      </c>
      <c r="C105" s="41" t="s">
        <v>108</v>
      </c>
      <c r="D105" s="42" t="s">
        <v>754</v>
      </c>
      <c r="E105" s="181">
        <v>30000</v>
      </c>
    </row>
    <row r="106" spans="1:5" x14ac:dyDescent="0.25">
      <c r="A106" s="152">
        <v>44380</v>
      </c>
      <c r="B106" s="41" t="s">
        <v>364</v>
      </c>
      <c r="C106" s="41" t="s">
        <v>108</v>
      </c>
      <c r="D106" s="42" t="s">
        <v>755</v>
      </c>
      <c r="E106" s="181">
        <v>11800</v>
      </c>
    </row>
    <row r="107" spans="1:5" x14ac:dyDescent="0.25">
      <c r="A107" s="152">
        <v>44432</v>
      </c>
      <c r="B107" s="41" t="s">
        <v>364</v>
      </c>
      <c r="C107" s="41" t="s">
        <v>108</v>
      </c>
      <c r="D107" s="42" t="s">
        <v>756</v>
      </c>
      <c r="E107" s="181">
        <v>11800</v>
      </c>
    </row>
    <row r="108" spans="1:5" x14ac:dyDescent="0.25">
      <c r="A108" s="152">
        <v>44501</v>
      </c>
      <c r="B108" s="171" t="s">
        <v>264</v>
      </c>
      <c r="C108" s="171" t="s">
        <v>108</v>
      </c>
      <c r="D108" s="42" t="s">
        <v>826</v>
      </c>
      <c r="E108" s="180">
        <v>23600</v>
      </c>
    </row>
    <row r="109" spans="1:5" x14ac:dyDescent="0.25">
      <c r="A109" s="152">
        <v>44501</v>
      </c>
      <c r="B109" s="171" t="s">
        <v>264</v>
      </c>
      <c r="C109" s="171" t="s">
        <v>108</v>
      </c>
      <c r="D109" s="42" t="s">
        <v>825</v>
      </c>
      <c r="E109" s="180">
        <v>471</v>
      </c>
    </row>
    <row r="110" spans="1:5" x14ac:dyDescent="0.25">
      <c r="A110" s="152">
        <v>44517</v>
      </c>
      <c r="B110" s="171" t="s">
        <v>264</v>
      </c>
      <c r="C110" s="171" t="s">
        <v>108</v>
      </c>
      <c r="D110" s="42" t="s">
        <v>824</v>
      </c>
      <c r="E110" s="180">
        <v>471</v>
      </c>
    </row>
    <row r="111" spans="1:5" x14ac:dyDescent="0.25">
      <c r="A111" s="152">
        <v>44520</v>
      </c>
      <c r="B111" s="171" t="s">
        <v>264</v>
      </c>
      <c r="C111" s="171" t="s">
        <v>108</v>
      </c>
      <c r="D111" s="42" t="s">
        <v>823</v>
      </c>
      <c r="E111" s="180">
        <v>942</v>
      </c>
    </row>
    <row r="112" spans="1:5" x14ac:dyDescent="0.25">
      <c r="A112" s="152">
        <v>44523</v>
      </c>
      <c r="B112" s="171" t="s">
        <v>264</v>
      </c>
      <c r="C112" s="171" t="s">
        <v>108</v>
      </c>
      <c r="D112" s="42" t="s">
        <v>822</v>
      </c>
      <c r="E112" s="180">
        <v>471</v>
      </c>
    </row>
    <row r="113" spans="1:5" x14ac:dyDescent="0.25">
      <c r="A113" s="152">
        <v>44526</v>
      </c>
      <c r="B113" s="171" t="s">
        <v>264</v>
      </c>
      <c r="C113" s="171" t="s">
        <v>108</v>
      </c>
      <c r="D113" s="42" t="s">
        <v>821</v>
      </c>
      <c r="E113" s="180">
        <v>471</v>
      </c>
    </row>
    <row r="114" spans="1:5" x14ac:dyDescent="0.25">
      <c r="A114" s="152">
        <v>44531</v>
      </c>
      <c r="B114" s="171" t="s">
        <v>264</v>
      </c>
      <c r="C114" s="171" t="s">
        <v>108</v>
      </c>
      <c r="D114" s="42" t="s">
        <v>820</v>
      </c>
      <c r="E114" s="180">
        <v>471</v>
      </c>
    </row>
    <row r="115" spans="1:5" x14ac:dyDescent="0.25">
      <c r="A115" s="152">
        <v>44531</v>
      </c>
      <c r="B115" s="171" t="s">
        <v>264</v>
      </c>
      <c r="C115" s="171" t="s">
        <v>108</v>
      </c>
      <c r="D115" s="42" t="s">
        <v>819</v>
      </c>
      <c r="E115" s="180">
        <v>471</v>
      </c>
    </row>
    <row r="116" spans="1:5" x14ac:dyDescent="0.25">
      <c r="A116" s="152">
        <v>44531</v>
      </c>
      <c r="B116" s="171" t="s">
        <v>264</v>
      </c>
      <c r="C116" s="171" t="s">
        <v>108</v>
      </c>
      <c r="D116" s="42" t="s">
        <v>818</v>
      </c>
      <c r="E116" s="180">
        <v>471</v>
      </c>
    </row>
    <row r="117" spans="1:5" x14ac:dyDescent="0.25">
      <c r="A117" s="152">
        <v>44531</v>
      </c>
      <c r="B117" s="171" t="s">
        <v>264</v>
      </c>
      <c r="C117" s="171" t="s">
        <v>108</v>
      </c>
      <c r="D117" s="42" t="s">
        <v>817</v>
      </c>
      <c r="E117" s="180">
        <v>942</v>
      </c>
    </row>
    <row r="118" spans="1:5" x14ac:dyDescent="0.25">
      <c r="A118" s="152">
        <v>44534</v>
      </c>
      <c r="B118" s="171" t="s">
        <v>264</v>
      </c>
      <c r="C118" s="171" t="s">
        <v>108</v>
      </c>
      <c r="D118" s="42" t="s">
        <v>816</v>
      </c>
      <c r="E118" s="180">
        <v>471</v>
      </c>
    </row>
    <row r="119" spans="1:5" x14ac:dyDescent="0.25">
      <c r="A119" s="152">
        <v>44536</v>
      </c>
      <c r="B119" s="171" t="s">
        <v>264</v>
      </c>
      <c r="C119" s="171" t="s">
        <v>108</v>
      </c>
      <c r="D119" s="42" t="s">
        <v>815</v>
      </c>
      <c r="E119" s="180">
        <v>471</v>
      </c>
    </row>
    <row r="120" spans="1:5" x14ac:dyDescent="0.25">
      <c r="A120" s="152">
        <v>44541</v>
      </c>
      <c r="B120" s="171" t="s">
        <v>264</v>
      </c>
      <c r="C120" s="171" t="s">
        <v>108</v>
      </c>
      <c r="D120" s="42" t="s">
        <v>814</v>
      </c>
      <c r="E120" s="180">
        <v>471</v>
      </c>
    </row>
    <row r="121" spans="1:5" x14ac:dyDescent="0.25">
      <c r="A121" s="152">
        <v>44543</v>
      </c>
      <c r="B121" s="171" t="s">
        <v>264</v>
      </c>
      <c r="C121" s="171" t="s">
        <v>108</v>
      </c>
      <c r="D121" s="42" t="s">
        <v>813</v>
      </c>
      <c r="E121" s="180">
        <v>471</v>
      </c>
    </row>
    <row r="122" spans="1:5" x14ac:dyDescent="0.25">
      <c r="A122" s="152">
        <v>44543</v>
      </c>
      <c r="B122" s="171" t="s">
        <v>264</v>
      </c>
      <c r="C122" s="171" t="s">
        <v>108</v>
      </c>
      <c r="D122" s="42" t="s">
        <v>812</v>
      </c>
      <c r="E122" s="180">
        <v>628</v>
      </c>
    </row>
    <row r="123" spans="1:5" x14ac:dyDescent="0.25">
      <c r="A123" s="152">
        <v>44543</v>
      </c>
      <c r="B123" s="171" t="s">
        <v>264</v>
      </c>
      <c r="C123" s="171" t="s">
        <v>108</v>
      </c>
      <c r="D123" s="42" t="s">
        <v>811</v>
      </c>
      <c r="E123" s="180">
        <v>471</v>
      </c>
    </row>
    <row r="124" spans="1:5" x14ac:dyDescent="0.25">
      <c r="A124" s="152">
        <v>44544</v>
      </c>
      <c r="B124" s="171" t="s">
        <v>264</v>
      </c>
      <c r="C124" s="171" t="s">
        <v>108</v>
      </c>
      <c r="D124" s="42" t="s">
        <v>810</v>
      </c>
      <c r="E124" s="180">
        <v>471</v>
      </c>
    </row>
    <row r="125" spans="1:5" x14ac:dyDescent="0.25">
      <c r="A125" s="152">
        <v>44545</v>
      </c>
      <c r="B125" s="171" t="s">
        <v>264</v>
      </c>
      <c r="C125" s="171" t="s">
        <v>108</v>
      </c>
      <c r="D125" s="42" t="s">
        <v>809</v>
      </c>
      <c r="E125" s="180">
        <v>471</v>
      </c>
    </row>
    <row r="126" spans="1:5" x14ac:dyDescent="0.25">
      <c r="A126" s="152">
        <v>44554</v>
      </c>
      <c r="B126" s="171" t="s">
        <v>264</v>
      </c>
      <c r="C126" s="171" t="s">
        <v>108</v>
      </c>
      <c r="D126" s="42" t="s">
        <v>808</v>
      </c>
      <c r="E126" s="180">
        <v>471</v>
      </c>
    </row>
    <row r="127" spans="1:5" x14ac:dyDescent="0.25">
      <c r="A127" s="152">
        <v>44552</v>
      </c>
      <c r="B127" s="171" t="s">
        <v>877</v>
      </c>
      <c r="C127" s="171" t="s">
        <v>108</v>
      </c>
      <c r="D127" s="42" t="s">
        <v>878</v>
      </c>
      <c r="E127" s="180">
        <v>450</v>
      </c>
    </row>
    <row r="128" spans="1:5" x14ac:dyDescent="0.25">
      <c r="A128" s="152">
        <v>44532</v>
      </c>
      <c r="B128" s="171" t="s">
        <v>366</v>
      </c>
      <c r="C128" s="171"/>
      <c r="D128" s="42"/>
      <c r="E128" s="180">
        <v>10000</v>
      </c>
    </row>
    <row r="129" spans="1:5" x14ac:dyDescent="0.25">
      <c r="A129" s="152">
        <v>44530</v>
      </c>
      <c r="B129" s="171" t="s">
        <v>118</v>
      </c>
      <c r="C129" s="171" t="s">
        <v>108</v>
      </c>
      <c r="D129" s="42" t="s">
        <v>879</v>
      </c>
      <c r="E129" s="180">
        <v>118000</v>
      </c>
    </row>
    <row r="130" spans="1:5" x14ac:dyDescent="0.25">
      <c r="A130" s="152">
        <v>44515</v>
      </c>
      <c r="B130" s="171" t="s">
        <v>364</v>
      </c>
      <c r="C130" s="171" t="s">
        <v>108</v>
      </c>
      <c r="D130" s="42" t="s">
        <v>880</v>
      </c>
      <c r="E130" s="180">
        <v>11800</v>
      </c>
    </row>
    <row r="131" spans="1:5" x14ac:dyDescent="0.25">
      <c r="A131" s="152">
        <v>44487</v>
      </c>
      <c r="B131" s="171" t="s">
        <v>881</v>
      </c>
      <c r="C131" s="171"/>
      <c r="D131" s="42" t="s">
        <v>882</v>
      </c>
      <c r="E131" s="180">
        <v>800000</v>
      </c>
    </row>
    <row r="132" spans="1:5" x14ac:dyDescent="0.25">
      <c r="A132" s="152">
        <v>44487</v>
      </c>
      <c r="B132" s="171" t="s">
        <v>883</v>
      </c>
      <c r="C132" s="171"/>
      <c r="D132" s="42" t="s">
        <v>856</v>
      </c>
      <c r="E132" s="180">
        <v>700000</v>
      </c>
    </row>
    <row r="133" spans="1:5" x14ac:dyDescent="0.25">
      <c r="A133" s="152">
        <v>44520</v>
      </c>
      <c r="B133" s="171" t="s">
        <v>884</v>
      </c>
      <c r="C133" s="171"/>
      <c r="D133" s="42" t="s">
        <v>885</v>
      </c>
      <c r="E133" s="180">
        <v>1500000</v>
      </c>
    </row>
    <row r="134" spans="1:5" x14ac:dyDescent="0.25">
      <c r="A134" s="152">
        <v>44597</v>
      </c>
      <c r="B134" s="171" t="s">
        <v>266</v>
      </c>
      <c r="C134" s="171" t="s">
        <v>108</v>
      </c>
      <c r="D134" s="42" t="s">
        <v>1043</v>
      </c>
      <c r="E134" s="180">
        <v>7434</v>
      </c>
    </row>
    <row r="135" spans="1:5" x14ac:dyDescent="0.25">
      <c r="A135" s="152">
        <v>44601</v>
      </c>
      <c r="B135" s="171" t="s">
        <v>266</v>
      </c>
      <c r="C135" s="171" t="s">
        <v>108</v>
      </c>
      <c r="D135" s="42" t="s">
        <v>1044</v>
      </c>
      <c r="E135" s="180">
        <v>708</v>
      </c>
    </row>
    <row r="136" spans="1:5" x14ac:dyDescent="0.25">
      <c r="A136" s="152">
        <v>44613</v>
      </c>
      <c r="B136" s="171" t="s">
        <v>266</v>
      </c>
      <c r="C136" s="171" t="s">
        <v>108</v>
      </c>
      <c r="D136" s="42" t="s">
        <v>1045</v>
      </c>
      <c r="E136" s="180">
        <v>1062</v>
      </c>
    </row>
    <row r="137" spans="1:5" x14ac:dyDescent="0.25">
      <c r="A137" s="152">
        <v>44624</v>
      </c>
      <c r="B137" s="171" t="s">
        <v>266</v>
      </c>
      <c r="C137" s="171" t="s">
        <v>108</v>
      </c>
      <c r="D137" s="42" t="s">
        <v>1046</v>
      </c>
      <c r="E137" s="180">
        <v>2124</v>
      </c>
    </row>
    <row r="138" spans="1:5" x14ac:dyDescent="0.25">
      <c r="A138" s="152">
        <v>44632</v>
      </c>
      <c r="B138" s="171" t="s">
        <v>266</v>
      </c>
      <c r="C138" s="171" t="s">
        <v>108</v>
      </c>
      <c r="D138" s="42" t="s">
        <v>1047</v>
      </c>
      <c r="E138" s="180">
        <v>708</v>
      </c>
    </row>
    <row r="139" spans="1:5" x14ac:dyDescent="0.25">
      <c r="A139" s="152">
        <v>44644</v>
      </c>
      <c r="B139" s="171" t="s">
        <v>266</v>
      </c>
      <c r="C139" s="171" t="s">
        <v>108</v>
      </c>
      <c r="D139" s="42" t="s">
        <v>1048</v>
      </c>
      <c r="E139" s="180">
        <v>1770</v>
      </c>
    </row>
    <row r="140" spans="1:5" x14ac:dyDescent="0.25">
      <c r="A140" s="152">
        <v>44621</v>
      </c>
      <c r="B140" s="171" t="s">
        <v>107</v>
      </c>
      <c r="C140" s="171" t="s">
        <v>108</v>
      </c>
      <c r="D140" s="42" t="s">
        <v>1049</v>
      </c>
      <c r="E140" s="180">
        <v>99506</v>
      </c>
    </row>
    <row r="141" spans="1:5" x14ac:dyDescent="0.25">
      <c r="A141" s="152">
        <v>44621</v>
      </c>
      <c r="B141" s="171" t="s">
        <v>142</v>
      </c>
      <c r="C141" s="171" t="s">
        <v>108</v>
      </c>
      <c r="D141" s="42" t="s">
        <v>114</v>
      </c>
      <c r="E141" s="180">
        <v>10000</v>
      </c>
    </row>
    <row r="142" spans="1:5" x14ac:dyDescent="0.25">
      <c r="A142" s="152">
        <v>44621</v>
      </c>
      <c r="B142" s="171" t="s">
        <v>1050</v>
      </c>
      <c r="C142" s="171" t="s">
        <v>108</v>
      </c>
      <c r="D142" s="42" t="s">
        <v>1051</v>
      </c>
      <c r="E142" s="180">
        <v>2360</v>
      </c>
    </row>
    <row r="143" spans="1:5" x14ac:dyDescent="0.25">
      <c r="A143" s="152">
        <v>44621</v>
      </c>
      <c r="B143" s="171" t="s">
        <v>1050</v>
      </c>
      <c r="C143" s="171" t="s">
        <v>108</v>
      </c>
      <c r="D143" s="42" t="s">
        <v>1052</v>
      </c>
      <c r="E143" s="180">
        <v>2360</v>
      </c>
    </row>
    <row r="144" spans="1:5" x14ac:dyDescent="0.25">
      <c r="A144" s="152">
        <v>44624</v>
      </c>
      <c r="B144" s="171" t="s">
        <v>364</v>
      </c>
      <c r="C144" s="171" t="s">
        <v>108</v>
      </c>
      <c r="D144" s="42" t="s">
        <v>1053</v>
      </c>
      <c r="E144" s="180">
        <v>11800</v>
      </c>
    </row>
    <row r="145" spans="1:5" x14ac:dyDescent="0.25">
      <c r="A145" s="152">
        <v>44562</v>
      </c>
      <c r="B145" s="171" t="s">
        <v>264</v>
      </c>
      <c r="C145" s="171" t="s">
        <v>108</v>
      </c>
      <c r="D145" s="42" t="s">
        <v>1054</v>
      </c>
      <c r="E145" s="180">
        <v>471</v>
      </c>
    </row>
    <row r="146" spans="1:5" x14ac:dyDescent="0.25">
      <c r="A146" s="152">
        <v>44562</v>
      </c>
      <c r="B146" s="171" t="s">
        <v>264</v>
      </c>
      <c r="C146" s="171" t="s">
        <v>108</v>
      </c>
      <c r="D146" s="42" t="s">
        <v>1055</v>
      </c>
      <c r="E146" s="180">
        <v>942</v>
      </c>
    </row>
    <row r="147" spans="1:5" x14ac:dyDescent="0.25">
      <c r="A147" s="152">
        <v>44562</v>
      </c>
      <c r="B147" s="171" t="s">
        <v>264</v>
      </c>
      <c r="C147" s="171" t="s">
        <v>108</v>
      </c>
      <c r="D147" s="42" t="s">
        <v>1056</v>
      </c>
      <c r="E147" s="180">
        <v>471</v>
      </c>
    </row>
    <row r="148" spans="1:5" x14ac:dyDescent="0.25">
      <c r="A148" s="152">
        <v>44562</v>
      </c>
      <c r="B148" s="171" t="s">
        <v>264</v>
      </c>
      <c r="C148" s="171" t="s">
        <v>108</v>
      </c>
      <c r="D148" s="42" t="s">
        <v>1057</v>
      </c>
      <c r="E148" s="180">
        <v>471</v>
      </c>
    </row>
    <row r="149" spans="1:5" x14ac:dyDescent="0.25">
      <c r="A149" s="152">
        <v>44562</v>
      </c>
      <c r="B149" s="171" t="s">
        <v>264</v>
      </c>
      <c r="C149" s="171" t="s">
        <v>108</v>
      </c>
      <c r="D149" s="42" t="s">
        <v>1058</v>
      </c>
      <c r="E149" s="180">
        <v>314</v>
      </c>
    </row>
    <row r="150" spans="1:5" x14ac:dyDescent="0.25">
      <c r="A150" s="152">
        <v>44566</v>
      </c>
      <c r="B150" s="171" t="s">
        <v>264</v>
      </c>
      <c r="C150" s="171" t="s">
        <v>108</v>
      </c>
      <c r="D150" s="42" t="s">
        <v>1059</v>
      </c>
      <c r="E150" s="180">
        <v>471</v>
      </c>
    </row>
    <row r="151" spans="1:5" x14ac:dyDescent="0.25">
      <c r="A151" s="152">
        <v>44567</v>
      </c>
      <c r="B151" s="171" t="s">
        <v>264</v>
      </c>
      <c r="C151" s="171" t="s">
        <v>108</v>
      </c>
      <c r="D151" s="42" t="s">
        <v>1060</v>
      </c>
      <c r="E151" s="180">
        <v>471</v>
      </c>
    </row>
    <row r="152" spans="1:5" x14ac:dyDescent="0.25">
      <c r="A152" s="152">
        <v>44621</v>
      </c>
      <c r="B152" s="171" t="s">
        <v>264</v>
      </c>
      <c r="C152" s="171" t="s">
        <v>108</v>
      </c>
      <c r="D152" s="42" t="s">
        <v>1061</v>
      </c>
      <c r="E152" s="180">
        <v>471</v>
      </c>
    </row>
    <row r="153" spans="1:5" x14ac:dyDescent="0.25">
      <c r="A153" s="152">
        <v>44621</v>
      </c>
      <c r="B153" s="171" t="s">
        <v>264</v>
      </c>
      <c r="C153" s="171" t="s">
        <v>108</v>
      </c>
      <c r="D153" s="42" t="s">
        <v>1062</v>
      </c>
      <c r="E153" s="180">
        <v>472</v>
      </c>
    </row>
    <row r="154" spans="1:5" x14ac:dyDescent="0.25">
      <c r="A154" s="131"/>
      <c r="B154" s="41" t="s">
        <v>642</v>
      </c>
      <c r="C154" s="42"/>
      <c r="D154" s="134"/>
      <c r="E154" s="215">
        <v>778</v>
      </c>
    </row>
    <row r="155" spans="1:5" x14ac:dyDescent="0.25">
      <c r="A155" s="205">
        <v>44652</v>
      </c>
      <c r="B155" s="206" t="s">
        <v>107</v>
      </c>
      <c r="C155" s="206" t="s">
        <v>108</v>
      </c>
      <c r="D155" s="207" t="s">
        <v>1301</v>
      </c>
      <c r="E155" s="216">
        <v>294140</v>
      </c>
    </row>
    <row r="156" spans="1:5" x14ac:dyDescent="0.25">
      <c r="A156" s="205">
        <v>44682</v>
      </c>
      <c r="B156" s="206" t="s">
        <v>107</v>
      </c>
      <c r="C156" s="206" t="s">
        <v>108</v>
      </c>
      <c r="D156" s="207" t="s">
        <v>1301</v>
      </c>
      <c r="E156" s="216">
        <v>103885</v>
      </c>
    </row>
    <row r="157" spans="1:5" x14ac:dyDescent="0.25">
      <c r="A157" s="208">
        <v>44693</v>
      </c>
      <c r="B157" s="209" t="s">
        <v>1302</v>
      </c>
      <c r="C157" s="209" t="s">
        <v>108</v>
      </c>
      <c r="D157" s="210" t="s">
        <v>114</v>
      </c>
      <c r="E157" s="217">
        <v>7500</v>
      </c>
    </row>
    <row r="158" spans="1:5" x14ac:dyDescent="0.25">
      <c r="A158" s="205">
        <v>44698</v>
      </c>
      <c r="B158" s="206" t="s">
        <v>366</v>
      </c>
      <c r="C158" s="206" t="s">
        <v>108</v>
      </c>
      <c r="D158" s="207" t="s">
        <v>1303</v>
      </c>
      <c r="E158" s="216">
        <v>10000</v>
      </c>
    </row>
    <row r="159" spans="1:5" x14ac:dyDescent="0.25">
      <c r="A159" s="205">
        <v>44699</v>
      </c>
      <c r="B159" s="206" t="s">
        <v>118</v>
      </c>
      <c r="C159" s="206" t="s">
        <v>108</v>
      </c>
      <c r="D159" s="207" t="s">
        <v>1142</v>
      </c>
      <c r="E159" s="216">
        <v>236000</v>
      </c>
    </row>
    <row r="160" spans="1:5" x14ac:dyDescent="0.25">
      <c r="A160" s="205">
        <v>44701</v>
      </c>
      <c r="B160" s="206" t="s">
        <v>1304</v>
      </c>
      <c r="C160" s="206" t="s">
        <v>108</v>
      </c>
      <c r="D160" s="207" t="s">
        <v>1305</v>
      </c>
      <c r="E160" s="216">
        <v>10000</v>
      </c>
    </row>
    <row r="161" spans="1:5" x14ac:dyDescent="0.25">
      <c r="A161" s="205">
        <v>44718</v>
      </c>
      <c r="B161" s="206" t="s">
        <v>364</v>
      </c>
      <c r="C161" s="206" t="s">
        <v>108</v>
      </c>
      <c r="D161" s="207" t="s">
        <v>1306</v>
      </c>
      <c r="E161" s="216">
        <v>8850</v>
      </c>
    </row>
    <row r="162" spans="1:5" x14ac:dyDescent="0.25">
      <c r="A162" s="205">
        <v>44720</v>
      </c>
      <c r="B162" s="206" t="s">
        <v>364</v>
      </c>
      <c r="C162" s="206" t="s">
        <v>108</v>
      </c>
      <c r="D162" s="207" t="s">
        <v>1307</v>
      </c>
      <c r="E162" s="216">
        <v>11800</v>
      </c>
    </row>
    <row r="163" spans="1:5" x14ac:dyDescent="0.25">
      <c r="A163" s="152">
        <v>44788</v>
      </c>
      <c r="B163" s="41" t="s">
        <v>107</v>
      </c>
      <c r="C163" s="41" t="s">
        <v>108</v>
      </c>
      <c r="D163" s="42" t="s">
        <v>1317</v>
      </c>
      <c r="E163" s="226">
        <v>99506</v>
      </c>
    </row>
    <row r="164" spans="1:5" x14ac:dyDescent="0.25">
      <c r="A164" s="152">
        <v>44768</v>
      </c>
      <c r="B164" s="41" t="s">
        <v>1318</v>
      </c>
      <c r="C164" s="41" t="s">
        <v>291</v>
      </c>
      <c r="D164" s="42" t="s">
        <v>864</v>
      </c>
      <c r="E164" s="226">
        <v>20000</v>
      </c>
    </row>
    <row r="165" spans="1:5" x14ac:dyDescent="0.25">
      <c r="A165" s="152">
        <v>44774</v>
      </c>
      <c r="B165" s="41" t="s">
        <v>118</v>
      </c>
      <c r="C165" s="41" t="s">
        <v>108</v>
      </c>
      <c r="D165" s="42" t="s">
        <v>1146</v>
      </c>
      <c r="E165" s="226">
        <v>285560</v>
      </c>
    </row>
    <row r="166" spans="1:5" x14ac:dyDescent="0.25">
      <c r="A166" s="152">
        <v>44802</v>
      </c>
      <c r="B166" s="41" t="s">
        <v>1318</v>
      </c>
      <c r="C166" s="41" t="s">
        <v>324</v>
      </c>
      <c r="D166" s="42" t="s">
        <v>1319</v>
      </c>
      <c r="E166" s="226">
        <v>4000</v>
      </c>
    </row>
    <row r="167" spans="1:5" x14ac:dyDescent="0.25">
      <c r="A167" s="205">
        <v>44726</v>
      </c>
      <c r="B167" s="206" t="s">
        <v>266</v>
      </c>
      <c r="C167" s="206" t="s">
        <v>108</v>
      </c>
      <c r="D167" s="207" t="s">
        <v>1242</v>
      </c>
      <c r="E167" s="216">
        <v>3540</v>
      </c>
    </row>
    <row r="168" spans="1:5" x14ac:dyDescent="0.25">
      <c r="A168" s="205">
        <v>44663</v>
      </c>
      <c r="B168" s="206" t="s">
        <v>266</v>
      </c>
      <c r="C168" s="206" t="s">
        <v>108</v>
      </c>
      <c r="D168" s="207" t="s">
        <v>1177</v>
      </c>
      <c r="E168" s="216">
        <v>1770</v>
      </c>
    </row>
    <row r="169" spans="1:5" x14ac:dyDescent="0.25">
      <c r="A169" s="228">
        <v>44744</v>
      </c>
      <c r="B169" s="229" t="s">
        <v>266</v>
      </c>
      <c r="C169" s="229" t="s">
        <v>108</v>
      </c>
      <c r="D169" s="163" t="s">
        <v>1425</v>
      </c>
      <c r="E169" s="227">
        <v>4956</v>
      </c>
    </row>
    <row r="170" spans="1:5" x14ac:dyDescent="0.25">
      <c r="A170" s="228">
        <v>44756</v>
      </c>
      <c r="B170" s="229" t="s">
        <v>266</v>
      </c>
      <c r="C170" s="229" t="s">
        <v>108</v>
      </c>
      <c r="D170" s="163" t="s">
        <v>1426</v>
      </c>
      <c r="E170" s="227">
        <v>2478</v>
      </c>
    </row>
    <row r="171" spans="1:5" x14ac:dyDescent="0.25">
      <c r="A171" s="228">
        <v>44758</v>
      </c>
      <c r="B171" s="229" t="s">
        <v>266</v>
      </c>
      <c r="C171" s="229" t="s">
        <v>108</v>
      </c>
      <c r="D171" s="163" t="s">
        <v>1427</v>
      </c>
      <c r="E171" s="227">
        <v>708</v>
      </c>
    </row>
    <row r="172" spans="1:5" x14ac:dyDescent="0.25">
      <c r="A172" s="228">
        <v>44764</v>
      </c>
      <c r="B172" s="229" t="s">
        <v>266</v>
      </c>
      <c r="C172" s="229" t="s">
        <v>108</v>
      </c>
      <c r="D172" s="163" t="s">
        <v>1428</v>
      </c>
      <c r="E172" s="227">
        <v>1062</v>
      </c>
    </row>
    <row r="173" spans="1:5" x14ac:dyDescent="0.25">
      <c r="A173" s="228">
        <v>44776</v>
      </c>
      <c r="B173" s="229" t="s">
        <v>266</v>
      </c>
      <c r="C173" s="229" t="s">
        <v>108</v>
      </c>
      <c r="D173" s="163" t="s">
        <v>1429</v>
      </c>
      <c r="E173" s="227">
        <v>1062</v>
      </c>
    </row>
    <row r="174" spans="1:5" x14ac:dyDescent="0.25">
      <c r="A174" s="228">
        <v>44797</v>
      </c>
      <c r="B174" s="229" t="s">
        <v>266</v>
      </c>
      <c r="C174" s="229" t="s">
        <v>108</v>
      </c>
      <c r="D174" s="163" t="s">
        <v>1430</v>
      </c>
      <c r="E174" s="227">
        <v>2832</v>
      </c>
    </row>
    <row r="175" spans="1:5" x14ac:dyDescent="0.25">
      <c r="A175" s="228">
        <v>44816</v>
      </c>
      <c r="B175" s="229" t="s">
        <v>266</v>
      </c>
      <c r="C175" s="229" t="s">
        <v>108</v>
      </c>
      <c r="D175" s="163" t="s">
        <v>1431</v>
      </c>
      <c r="E175" s="227">
        <v>2832</v>
      </c>
    </row>
    <row r="176" spans="1:5" x14ac:dyDescent="0.25">
      <c r="A176" s="228">
        <v>44826</v>
      </c>
      <c r="B176" s="229" t="s">
        <v>266</v>
      </c>
      <c r="C176" s="229" t="s">
        <v>108</v>
      </c>
      <c r="D176" s="163" t="s">
        <v>1432</v>
      </c>
      <c r="E176" s="227">
        <v>354</v>
      </c>
    </row>
    <row r="177" spans="1:5" x14ac:dyDescent="0.25">
      <c r="A177" s="152">
        <v>44838</v>
      </c>
      <c r="B177" s="171" t="s">
        <v>266</v>
      </c>
      <c r="C177" s="171" t="s">
        <v>108</v>
      </c>
      <c r="D177" s="42" t="s">
        <v>1643</v>
      </c>
      <c r="E177" s="134">
        <v>2124</v>
      </c>
    </row>
    <row r="178" spans="1:5" x14ac:dyDescent="0.25">
      <c r="A178" s="152">
        <v>44861</v>
      </c>
      <c r="B178" s="171" t="s">
        <v>266</v>
      </c>
      <c r="C178" s="171" t="s">
        <v>108</v>
      </c>
      <c r="D178" s="42" t="s">
        <v>1644</v>
      </c>
      <c r="E178" s="134">
        <v>1416</v>
      </c>
    </row>
    <row r="179" spans="1:5" x14ac:dyDescent="0.25">
      <c r="A179" s="152">
        <v>44870</v>
      </c>
      <c r="B179" s="171" t="s">
        <v>266</v>
      </c>
      <c r="C179" s="171" t="s">
        <v>108</v>
      </c>
      <c r="D179" s="42" t="s">
        <v>1645</v>
      </c>
      <c r="E179" s="134">
        <v>1062</v>
      </c>
    </row>
    <row r="180" spans="1:5" x14ac:dyDescent="0.25">
      <c r="A180" s="152">
        <v>44886</v>
      </c>
      <c r="B180" s="171" t="s">
        <v>266</v>
      </c>
      <c r="C180" s="171" t="s">
        <v>108</v>
      </c>
      <c r="D180" s="42" t="s">
        <v>1646</v>
      </c>
      <c r="E180" s="134">
        <v>1770</v>
      </c>
    </row>
    <row r="181" spans="1:5" x14ac:dyDescent="0.25">
      <c r="A181" s="152">
        <v>44900</v>
      </c>
      <c r="B181" s="171" t="s">
        <v>266</v>
      </c>
      <c r="C181" s="171" t="s">
        <v>108</v>
      </c>
      <c r="D181" s="42" t="s">
        <v>1647</v>
      </c>
      <c r="E181" s="134">
        <v>1062</v>
      </c>
    </row>
    <row r="182" spans="1:5" x14ac:dyDescent="0.25">
      <c r="A182" s="152">
        <v>44910</v>
      </c>
      <c r="B182" s="171" t="s">
        <v>266</v>
      </c>
      <c r="C182" s="171" t="s">
        <v>108</v>
      </c>
      <c r="D182" s="42" t="s">
        <v>1648</v>
      </c>
      <c r="E182" s="134">
        <v>708</v>
      </c>
    </row>
    <row r="183" spans="1:5" x14ac:dyDescent="0.25">
      <c r="A183" s="152">
        <v>44918</v>
      </c>
      <c r="B183" s="171" t="s">
        <v>266</v>
      </c>
      <c r="C183" s="171" t="s">
        <v>108</v>
      </c>
      <c r="D183" s="42" t="s">
        <v>1649</v>
      </c>
      <c r="E183" s="134">
        <v>1416</v>
      </c>
    </row>
    <row r="184" spans="1:5" x14ac:dyDescent="0.25">
      <c r="A184" s="152">
        <v>44844</v>
      </c>
      <c r="B184" s="171" t="s">
        <v>107</v>
      </c>
      <c r="C184" s="171" t="s">
        <v>108</v>
      </c>
      <c r="D184" s="42" t="s">
        <v>1650</v>
      </c>
      <c r="E184" s="134">
        <v>99506</v>
      </c>
    </row>
    <row r="185" spans="1:5" x14ac:dyDescent="0.25">
      <c r="A185" s="152">
        <v>44874</v>
      </c>
      <c r="B185" s="171" t="s">
        <v>364</v>
      </c>
      <c r="C185" s="171" t="s">
        <v>108</v>
      </c>
      <c r="D185" s="42" t="s">
        <v>1651</v>
      </c>
      <c r="E185" s="134">
        <v>11800</v>
      </c>
    </row>
    <row r="186" spans="1:5" x14ac:dyDescent="0.25">
      <c r="A186" s="152">
        <v>44890</v>
      </c>
      <c r="B186" s="171" t="s">
        <v>118</v>
      </c>
      <c r="C186" s="171" t="s">
        <v>108</v>
      </c>
      <c r="D186" s="42" t="s">
        <v>1652</v>
      </c>
      <c r="E186" s="134">
        <v>362260</v>
      </c>
    </row>
    <row r="187" spans="1:5" x14ac:dyDescent="0.25">
      <c r="A187" s="152">
        <v>44896</v>
      </c>
      <c r="B187" s="171" t="s">
        <v>107</v>
      </c>
      <c r="C187" s="171" t="s">
        <v>108</v>
      </c>
      <c r="D187" s="42" t="s">
        <v>1653</v>
      </c>
      <c r="E187" s="134">
        <v>199012</v>
      </c>
    </row>
    <row r="188" spans="1:5" x14ac:dyDescent="0.25">
      <c r="A188" s="152">
        <v>44931</v>
      </c>
      <c r="B188" s="171" t="s">
        <v>266</v>
      </c>
      <c r="C188" s="171" t="s">
        <v>108</v>
      </c>
      <c r="D188" s="42" t="s">
        <v>1730</v>
      </c>
      <c r="E188" s="134">
        <v>708</v>
      </c>
    </row>
    <row r="189" spans="1:5" x14ac:dyDescent="0.25">
      <c r="A189" s="152">
        <v>44939</v>
      </c>
      <c r="B189" s="171" t="s">
        <v>266</v>
      </c>
      <c r="C189" s="171" t="s">
        <v>108</v>
      </c>
      <c r="D189" s="42" t="s">
        <v>1731</v>
      </c>
      <c r="E189" s="134">
        <v>2124</v>
      </c>
    </row>
    <row r="190" spans="1:5" x14ac:dyDescent="0.25">
      <c r="A190" s="152">
        <v>44966</v>
      </c>
      <c r="B190" s="171" t="s">
        <v>266</v>
      </c>
      <c r="C190" s="171" t="s">
        <v>108</v>
      </c>
      <c r="D190" s="42" t="s">
        <v>1732</v>
      </c>
      <c r="E190" s="134">
        <v>2124</v>
      </c>
    </row>
    <row r="191" spans="1:5" x14ac:dyDescent="0.25">
      <c r="A191" s="152">
        <v>44980</v>
      </c>
      <c r="B191" s="171" t="s">
        <v>266</v>
      </c>
      <c r="C191" s="171" t="s">
        <v>108</v>
      </c>
      <c r="D191" s="42" t="s">
        <v>1733</v>
      </c>
      <c r="E191" s="134">
        <v>1416</v>
      </c>
    </row>
    <row r="192" spans="1:5" x14ac:dyDescent="0.25">
      <c r="A192" s="152">
        <v>44993</v>
      </c>
      <c r="B192" s="171" t="s">
        <v>266</v>
      </c>
      <c r="C192" s="171" t="s">
        <v>108</v>
      </c>
      <c r="D192" s="42" t="s">
        <v>1734</v>
      </c>
      <c r="E192" s="134">
        <v>1062</v>
      </c>
    </row>
    <row r="193" spans="1:9" x14ac:dyDescent="0.25">
      <c r="A193" s="152">
        <v>45003</v>
      </c>
      <c r="B193" s="171" t="s">
        <v>266</v>
      </c>
      <c r="C193" s="171" t="s">
        <v>108</v>
      </c>
      <c r="D193" s="42" t="s">
        <v>1735</v>
      </c>
      <c r="E193" s="134">
        <v>354</v>
      </c>
    </row>
    <row r="194" spans="1:9" x14ac:dyDescent="0.25">
      <c r="A194" s="152">
        <v>44927</v>
      </c>
      <c r="B194" s="171" t="s">
        <v>364</v>
      </c>
      <c r="C194" s="171" t="s">
        <v>108</v>
      </c>
      <c r="D194" s="42" t="s">
        <v>1736</v>
      </c>
      <c r="E194" s="134">
        <v>11800</v>
      </c>
    </row>
    <row r="195" spans="1:9" x14ac:dyDescent="0.25">
      <c r="A195" s="152">
        <v>44989</v>
      </c>
      <c r="B195" s="171" t="s">
        <v>364</v>
      </c>
      <c r="C195" s="171" t="s">
        <v>108</v>
      </c>
      <c r="D195" s="42" t="s">
        <v>1737</v>
      </c>
      <c r="E195" s="134">
        <v>11800</v>
      </c>
    </row>
    <row r="196" spans="1:9" x14ac:dyDescent="0.25">
      <c r="A196" s="152">
        <v>44967</v>
      </c>
      <c r="B196" s="171" t="s">
        <v>107</v>
      </c>
      <c r="C196" s="171" t="s">
        <v>108</v>
      </c>
      <c r="D196" s="42" t="s">
        <v>1738</v>
      </c>
      <c r="E196" s="134">
        <v>162010</v>
      </c>
    </row>
    <row r="197" spans="1:9" x14ac:dyDescent="0.25">
      <c r="A197" s="152">
        <v>45006</v>
      </c>
      <c r="B197" s="171" t="s">
        <v>1739</v>
      </c>
      <c r="C197" s="171" t="s">
        <v>108</v>
      </c>
      <c r="D197" s="42" t="s">
        <v>1740</v>
      </c>
      <c r="E197" s="134">
        <v>29653</v>
      </c>
    </row>
    <row r="198" spans="1:9" x14ac:dyDescent="0.25">
      <c r="A198" s="152">
        <v>45016</v>
      </c>
      <c r="B198" s="171" t="s">
        <v>1741</v>
      </c>
      <c r="C198" s="171" t="s">
        <v>291</v>
      </c>
      <c r="D198" s="42" t="s">
        <v>1742</v>
      </c>
      <c r="E198" s="134">
        <v>900000</v>
      </c>
    </row>
    <row r="199" spans="1:9" x14ac:dyDescent="0.25">
      <c r="A199" s="152">
        <v>45042</v>
      </c>
      <c r="B199" s="41" t="s">
        <v>118</v>
      </c>
      <c r="C199" s="41" t="s">
        <v>108</v>
      </c>
      <c r="D199" s="42" t="s">
        <v>2011</v>
      </c>
      <c r="E199" s="226">
        <v>644280</v>
      </c>
    </row>
    <row r="200" spans="1:9" x14ac:dyDescent="0.25">
      <c r="A200" s="152">
        <v>45017</v>
      </c>
      <c r="B200" s="41" t="s">
        <v>107</v>
      </c>
      <c r="C200" s="41" t="s">
        <v>108</v>
      </c>
      <c r="D200" s="42" t="s">
        <v>2012</v>
      </c>
      <c r="E200" s="226">
        <v>162010</v>
      </c>
    </row>
    <row r="201" spans="1:9" x14ac:dyDescent="0.25">
      <c r="A201" s="152">
        <v>45063</v>
      </c>
      <c r="B201" s="41" t="s">
        <v>144</v>
      </c>
      <c r="C201" s="41" t="s">
        <v>108</v>
      </c>
      <c r="D201" s="42" t="s">
        <v>2013</v>
      </c>
      <c r="E201" s="226">
        <v>0</v>
      </c>
      <c r="I201" t="s">
        <v>2302</v>
      </c>
    </row>
    <row r="202" spans="1:9" x14ac:dyDescent="0.25">
      <c r="A202" s="152">
        <v>45108</v>
      </c>
      <c r="B202" s="171" t="s">
        <v>2059</v>
      </c>
      <c r="C202" s="171" t="s">
        <v>291</v>
      </c>
      <c r="D202" s="42" t="s">
        <v>2060</v>
      </c>
      <c r="E202" s="134">
        <v>35000</v>
      </c>
    </row>
    <row r="203" spans="1:9" x14ac:dyDescent="0.25">
      <c r="A203" s="152">
        <v>45108</v>
      </c>
      <c r="B203" s="171" t="s">
        <v>107</v>
      </c>
      <c r="C203" s="171" t="s">
        <v>108</v>
      </c>
      <c r="D203" s="42" t="s">
        <v>2061</v>
      </c>
      <c r="E203" s="134">
        <v>162010</v>
      </c>
    </row>
    <row r="204" spans="1:9" x14ac:dyDescent="0.25">
      <c r="A204" s="152">
        <v>45108</v>
      </c>
      <c r="B204" s="171" t="s">
        <v>107</v>
      </c>
      <c r="C204" s="171" t="s">
        <v>108</v>
      </c>
      <c r="D204" s="42" t="s">
        <v>2062</v>
      </c>
      <c r="E204" s="134">
        <v>162010</v>
      </c>
    </row>
    <row r="205" spans="1:9" x14ac:dyDescent="0.25">
      <c r="A205" s="152">
        <v>45108</v>
      </c>
      <c r="B205" s="171" t="s">
        <v>364</v>
      </c>
      <c r="C205" s="171" t="s">
        <v>108</v>
      </c>
      <c r="D205" s="42" t="s">
        <v>2063</v>
      </c>
      <c r="E205" s="134">
        <v>11800</v>
      </c>
    </row>
    <row r="206" spans="1:9" x14ac:dyDescent="0.25">
      <c r="A206" s="152">
        <v>45139</v>
      </c>
      <c r="B206" s="171" t="s">
        <v>107</v>
      </c>
      <c r="C206" s="171" t="s">
        <v>108</v>
      </c>
      <c r="D206" s="42" t="s">
        <v>2064</v>
      </c>
      <c r="E206" s="134">
        <v>162010</v>
      </c>
    </row>
    <row r="207" spans="1:9" x14ac:dyDescent="0.25">
      <c r="A207" s="152">
        <v>45139</v>
      </c>
      <c r="B207" s="171" t="s">
        <v>107</v>
      </c>
      <c r="C207" s="171" t="s">
        <v>108</v>
      </c>
      <c r="D207" s="42" t="s">
        <v>2065</v>
      </c>
      <c r="E207" s="134">
        <v>162010</v>
      </c>
    </row>
    <row r="208" spans="1:9" x14ac:dyDescent="0.25">
      <c r="A208" s="152">
        <v>45150</v>
      </c>
      <c r="B208" s="171" t="s">
        <v>364</v>
      </c>
      <c r="C208" s="171" t="s">
        <v>108</v>
      </c>
      <c r="D208" s="42" t="s">
        <v>2066</v>
      </c>
      <c r="E208" s="134">
        <v>11800</v>
      </c>
    </row>
    <row r="209" spans="1:5" x14ac:dyDescent="0.25">
      <c r="A209" s="152">
        <v>45112</v>
      </c>
      <c r="B209" s="171" t="s">
        <v>266</v>
      </c>
      <c r="C209" s="171" t="s">
        <v>108</v>
      </c>
      <c r="D209" s="42" t="s">
        <v>2099</v>
      </c>
      <c r="E209" s="134">
        <v>354</v>
      </c>
    </row>
    <row r="210" spans="1:5" x14ac:dyDescent="0.25">
      <c r="A210" s="152">
        <v>45150</v>
      </c>
      <c r="B210" s="171" t="s">
        <v>266</v>
      </c>
      <c r="C210" s="171" t="s">
        <v>108</v>
      </c>
      <c r="D210" s="42" t="s">
        <v>2146</v>
      </c>
      <c r="E210" s="134">
        <v>708</v>
      </c>
    </row>
    <row r="211" spans="1:5" x14ac:dyDescent="0.25">
      <c r="A211" s="152">
        <v>45028</v>
      </c>
      <c r="B211" s="41" t="s">
        <v>266</v>
      </c>
      <c r="C211" s="41" t="s">
        <v>108</v>
      </c>
      <c r="D211" s="42" t="s">
        <v>1922</v>
      </c>
      <c r="E211" s="226">
        <v>1770</v>
      </c>
    </row>
    <row r="212" spans="1:5" x14ac:dyDescent="0.25">
      <c r="A212" s="152">
        <v>45035</v>
      </c>
      <c r="B212" s="41" t="s">
        <v>266</v>
      </c>
      <c r="C212" s="41" t="s">
        <v>108</v>
      </c>
      <c r="D212" s="42" t="s">
        <v>1930</v>
      </c>
      <c r="E212" s="226">
        <v>708</v>
      </c>
    </row>
    <row r="213" spans="1:5" x14ac:dyDescent="0.25">
      <c r="A213" s="152">
        <v>45128</v>
      </c>
      <c r="B213" s="171" t="s">
        <v>266</v>
      </c>
      <c r="C213" s="171" t="s">
        <v>108</v>
      </c>
      <c r="D213" s="42" t="s">
        <v>2118</v>
      </c>
      <c r="E213" s="134">
        <v>354</v>
      </c>
    </row>
    <row r="214" spans="1:5" x14ac:dyDescent="0.25">
      <c r="A214" s="152">
        <v>45200</v>
      </c>
      <c r="B214" s="41" t="s">
        <v>107</v>
      </c>
      <c r="C214" s="41" t="s">
        <v>108</v>
      </c>
      <c r="D214" s="42" t="s">
        <v>2213</v>
      </c>
      <c r="E214" s="134">
        <v>162011</v>
      </c>
    </row>
    <row r="215" spans="1:5" x14ac:dyDescent="0.25">
      <c r="A215" s="152">
        <v>45276</v>
      </c>
      <c r="B215" s="41" t="s">
        <v>118</v>
      </c>
      <c r="C215" s="41" t="s">
        <v>108</v>
      </c>
      <c r="D215" s="42" t="s">
        <v>2116</v>
      </c>
      <c r="E215" s="134">
        <v>236000</v>
      </c>
    </row>
    <row r="216" spans="1:5" x14ac:dyDescent="0.25">
      <c r="A216" s="152">
        <v>45210</v>
      </c>
      <c r="B216" s="41" t="s">
        <v>266</v>
      </c>
      <c r="C216" s="41" t="s">
        <v>108</v>
      </c>
      <c r="D216" s="42" t="s">
        <v>2215</v>
      </c>
      <c r="E216" s="134">
        <v>1416</v>
      </c>
    </row>
    <row r="217" spans="1:5" x14ac:dyDescent="0.25">
      <c r="A217" s="152">
        <v>45258</v>
      </c>
      <c r="B217" s="41" t="s">
        <v>266</v>
      </c>
      <c r="C217" s="41" t="s">
        <v>108</v>
      </c>
      <c r="D217" s="42" t="s">
        <v>2216</v>
      </c>
      <c r="E217" s="134">
        <v>354</v>
      </c>
    </row>
    <row r="218" spans="1:5" x14ac:dyDescent="0.25">
      <c r="A218" s="152">
        <v>45292</v>
      </c>
      <c r="B218" s="41" t="s">
        <v>2059</v>
      </c>
      <c r="C218" s="41" t="s">
        <v>291</v>
      </c>
      <c r="D218" s="42" t="s">
        <v>2336</v>
      </c>
      <c r="E218" s="226">
        <v>35000</v>
      </c>
    </row>
    <row r="219" spans="1:5" x14ac:dyDescent="0.25">
      <c r="A219" s="152">
        <v>45301</v>
      </c>
      <c r="B219" s="41" t="s">
        <v>2337</v>
      </c>
      <c r="C219" s="41" t="s">
        <v>108</v>
      </c>
      <c r="D219" s="42" t="s">
        <v>2338</v>
      </c>
      <c r="E219" s="226">
        <v>11800</v>
      </c>
    </row>
    <row r="220" spans="1:5" x14ac:dyDescent="0.25">
      <c r="A220" s="152">
        <v>45301</v>
      </c>
      <c r="B220" s="41" t="s">
        <v>2337</v>
      </c>
      <c r="C220" s="41" t="s">
        <v>108</v>
      </c>
      <c r="D220" s="42" t="s">
        <v>2339</v>
      </c>
      <c r="E220" s="226">
        <v>11800</v>
      </c>
    </row>
    <row r="221" spans="1:5" x14ac:dyDescent="0.25">
      <c r="A221" s="152">
        <v>45352</v>
      </c>
      <c r="B221" s="41" t="s">
        <v>2340</v>
      </c>
      <c r="C221" s="41" t="s">
        <v>108</v>
      </c>
      <c r="D221" s="42" t="s">
        <v>2341</v>
      </c>
      <c r="E221" s="226">
        <v>29936</v>
      </c>
    </row>
    <row r="222" spans="1:5" x14ac:dyDescent="0.25">
      <c r="A222" s="152">
        <v>45382</v>
      </c>
      <c r="B222" s="41" t="s">
        <v>1741</v>
      </c>
      <c r="C222" s="41" t="s">
        <v>291</v>
      </c>
      <c r="D222" s="42" t="s">
        <v>1706</v>
      </c>
      <c r="E222" s="226">
        <v>1200000</v>
      </c>
    </row>
    <row r="223" spans="1:5" x14ac:dyDescent="0.25">
      <c r="A223" s="152">
        <v>45382</v>
      </c>
      <c r="B223" s="41" t="s">
        <v>2342</v>
      </c>
      <c r="C223" s="41" t="s">
        <v>291</v>
      </c>
      <c r="D223" s="42" t="s">
        <v>2343</v>
      </c>
      <c r="E223" s="226">
        <v>900000</v>
      </c>
    </row>
    <row r="224" spans="1:5" x14ac:dyDescent="0.25">
      <c r="A224" s="152">
        <v>45346</v>
      </c>
      <c r="B224" s="41" t="s">
        <v>107</v>
      </c>
      <c r="C224" s="41" t="s">
        <v>108</v>
      </c>
      <c r="D224" s="42" t="s">
        <v>2344</v>
      </c>
      <c r="E224" s="226">
        <v>162011</v>
      </c>
    </row>
    <row r="225" spans="1:6" x14ac:dyDescent="0.25">
      <c r="A225" s="152">
        <v>45400</v>
      </c>
      <c r="B225" s="41" t="s">
        <v>107</v>
      </c>
      <c r="C225" s="41" t="s">
        <v>108</v>
      </c>
      <c r="D225" s="42" t="s">
        <v>2487</v>
      </c>
      <c r="E225" s="226">
        <v>162010</v>
      </c>
      <c r="F225" s="226">
        <v>162010</v>
      </c>
    </row>
    <row r="226" spans="1:6" x14ac:dyDescent="0.25">
      <c r="A226" s="152">
        <v>45444</v>
      </c>
      <c r="B226" s="41" t="s">
        <v>2488</v>
      </c>
      <c r="C226" s="41" t="s">
        <v>108</v>
      </c>
      <c r="D226" s="42" t="s">
        <v>2489</v>
      </c>
      <c r="E226" s="226">
        <v>31860</v>
      </c>
      <c r="F226" s="226">
        <v>31860</v>
      </c>
    </row>
    <row r="227" spans="1:6" x14ac:dyDescent="0.25">
      <c r="A227" s="152">
        <v>45539</v>
      </c>
      <c r="B227" s="41" t="s">
        <v>118</v>
      </c>
      <c r="C227" s="41" t="s">
        <v>108</v>
      </c>
      <c r="D227" s="42" t="s">
        <v>1467</v>
      </c>
      <c r="E227" s="226">
        <v>118000</v>
      </c>
    </row>
    <row r="228" spans="1:6" x14ac:dyDescent="0.25">
      <c r="A228" s="152">
        <v>45565</v>
      </c>
      <c r="B228" s="41" t="s">
        <v>144</v>
      </c>
      <c r="C228" s="41" t="s">
        <v>324</v>
      </c>
      <c r="D228" s="42" t="s">
        <v>1440</v>
      </c>
      <c r="E228" s="226">
        <v>590000</v>
      </c>
    </row>
    <row r="229" spans="1:6" x14ac:dyDescent="0.25">
      <c r="A229" s="152">
        <v>45477</v>
      </c>
      <c r="B229" s="41" t="s">
        <v>2534</v>
      </c>
      <c r="C229" s="41" t="s">
        <v>108</v>
      </c>
      <c r="D229" s="42" t="s">
        <v>2567</v>
      </c>
      <c r="E229" s="226">
        <v>354</v>
      </c>
    </row>
    <row r="230" spans="1:6" x14ac:dyDescent="0.25">
      <c r="A230" s="152">
        <v>45506</v>
      </c>
      <c r="B230" s="41" t="s">
        <v>2534</v>
      </c>
      <c r="C230" s="41" t="s">
        <v>108</v>
      </c>
      <c r="D230" s="42" t="s">
        <v>2568</v>
      </c>
      <c r="E230" s="226">
        <v>354</v>
      </c>
    </row>
    <row r="231" spans="1:6" x14ac:dyDescent="0.25">
      <c r="A231" s="131"/>
      <c r="B231" s="132"/>
      <c r="C231" s="133"/>
      <c r="D231" s="134"/>
      <c r="E231" s="178"/>
    </row>
    <row r="232" spans="1:6" x14ac:dyDescent="0.25">
      <c r="A232" s="131"/>
      <c r="B232" s="132"/>
      <c r="C232" s="133"/>
      <c r="D232" s="134"/>
      <c r="E232" s="178"/>
    </row>
    <row r="233" spans="1:6" x14ac:dyDescent="0.25">
      <c r="A233" s="131"/>
      <c r="B233" s="132"/>
      <c r="C233" s="133"/>
      <c r="D233" s="134"/>
      <c r="E233" s="178"/>
    </row>
    <row r="234" spans="1:6" x14ac:dyDescent="0.25">
      <c r="A234" s="131"/>
      <c r="B234" s="132"/>
      <c r="C234" s="133"/>
      <c r="D234" s="134"/>
      <c r="E234" s="178"/>
    </row>
    <row r="235" spans="1:6" x14ac:dyDescent="0.25">
      <c r="A235" s="131"/>
      <c r="B235" s="132"/>
      <c r="C235" s="133"/>
      <c r="D235" s="134"/>
      <c r="E235" s="178"/>
    </row>
    <row r="236" spans="1:6" x14ac:dyDescent="0.25">
      <c r="A236" s="131"/>
      <c r="B236" s="132"/>
      <c r="C236" s="133"/>
      <c r="D236" s="134"/>
      <c r="E236" s="178"/>
    </row>
    <row r="237" spans="1:6" x14ac:dyDescent="0.25">
      <c r="A237" s="131"/>
      <c r="B237" s="132"/>
      <c r="C237" s="133"/>
      <c r="D237" s="134"/>
      <c r="E237" s="178"/>
    </row>
    <row r="238" spans="1:6" x14ac:dyDescent="0.25">
      <c r="A238" s="131"/>
      <c r="B238" s="132"/>
      <c r="C238" s="133"/>
      <c r="D238" s="134"/>
      <c r="E238" s="178"/>
    </row>
    <row r="239" spans="1:6" x14ac:dyDescent="0.25">
      <c r="A239" s="40"/>
      <c r="B239" s="153"/>
      <c r="C239" s="154"/>
      <c r="D239" s="155"/>
      <c r="E239" s="186">
        <f>ROUND(SUM(E2:E238),0)</f>
        <v>18281294</v>
      </c>
    </row>
  </sheetData>
  <phoneticPr fontId="2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1053"/>
  <sheetViews>
    <sheetView topLeftCell="A1022" zoomScaleNormal="100" workbookViewId="0">
      <selection activeCell="E1053" sqref="E1053"/>
    </sheetView>
  </sheetViews>
  <sheetFormatPr defaultRowHeight="15" x14ac:dyDescent="0.25"/>
  <cols>
    <col min="1" max="1" width="10.140625" bestFit="1" customWidth="1"/>
    <col min="2" max="2" width="60" bestFit="1" customWidth="1"/>
    <col min="3" max="3" width="11.28515625" bestFit="1" customWidth="1"/>
    <col min="4" max="4" width="20" customWidth="1"/>
    <col min="5" max="5" width="14.85546875" style="74" bestFit="1" customWidth="1"/>
    <col min="6" max="6" width="11.85546875" bestFit="1" customWidth="1"/>
  </cols>
  <sheetData>
    <row r="2" spans="1:5" x14ac:dyDescent="0.25">
      <c r="A2" s="48">
        <v>44117</v>
      </c>
      <c r="B2" s="49" t="s">
        <v>243</v>
      </c>
      <c r="C2" s="49" t="s">
        <v>108</v>
      </c>
      <c r="D2" s="50" t="s">
        <v>244</v>
      </c>
      <c r="E2" s="73">
        <v>2950</v>
      </c>
    </row>
    <row r="3" spans="1:5" x14ac:dyDescent="0.25">
      <c r="A3" s="51">
        <v>44117</v>
      </c>
      <c r="B3" s="52" t="s">
        <v>243</v>
      </c>
      <c r="C3" s="52" t="s">
        <v>108</v>
      </c>
      <c r="D3" s="53" t="s">
        <v>245</v>
      </c>
      <c r="E3" s="109">
        <v>3627</v>
      </c>
    </row>
    <row r="4" spans="1:5" x14ac:dyDescent="0.25">
      <c r="A4" s="48">
        <v>43678</v>
      </c>
      <c r="B4" s="49" t="s">
        <v>123</v>
      </c>
      <c r="C4" s="49" t="s">
        <v>108</v>
      </c>
      <c r="D4" s="50" t="s">
        <v>124</v>
      </c>
      <c r="E4" s="73">
        <v>39024</v>
      </c>
    </row>
    <row r="5" spans="1:5" x14ac:dyDescent="0.25">
      <c r="A5" s="51">
        <v>43678</v>
      </c>
      <c r="B5" s="52" t="s">
        <v>123</v>
      </c>
      <c r="C5" s="52" t="s">
        <v>108</v>
      </c>
      <c r="D5" s="53" t="s">
        <v>114</v>
      </c>
      <c r="E5" s="109">
        <v>13452</v>
      </c>
    </row>
    <row r="6" spans="1:5" x14ac:dyDescent="0.25">
      <c r="A6" s="48">
        <v>43761</v>
      </c>
      <c r="B6" s="49" t="s">
        <v>123</v>
      </c>
      <c r="C6" s="49" t="s">
        <v>108</v>
      </c>
      <c r="D6" s="50" t="s">
        <v>148</v>
      </c>
      <c r="E6" s="73">
        <v>9912</v>
      </c>
    </row>
    <row r="7" spans="1:5" x14ac:dyDescent="0.25">
      <c r="A7" s="51">
        <v>44133</v>
      </c>
      <c r="B7" s="52" t="s">
        <v>123</v>
      </c>
      <c r="C7" s="52" t="s">
        <v>108</v>
      </c>
      <c r="D7" s="53" t="s">
        <v>257</v>
      </c>
      <c r="E7" s="109">
        <v>39024</v>
      </c>
    </row>
    <row r="8" spans="1:5" x14ac:dyDescent="0.25">
      <c r="A8" s="48">
        <v>44133</v>
      </c>
      <c r="B8" s="49" t="s">
        <v>123</v>
      </c>
      <c r="C8" s="49" t="s">
        <v>108</v>
      </c>
      <c r="D8" s="50" t="s">
        <v>258</v>
      </c>
      <c r="E8" s="73">
        <v>9912</v>
      </c>
    </row>
    <row r="9" spans="1:5" x14ac:dyDescent="0.25">
      <c r="A9" s="48">
        <v>43799</v>
      </c>
      <c r="B9" s="49" t="s">
        <v>157</v>
      </c>
      <c r="C9" s="49" t="s">
        <v>108</v>
      </c>
      <c r="D9" s="50" t="s">
        <v>158</v>
      </c>
      <c r="E9" s="73">
        <v>35400</v>
      </c>
    </row>
    <row r="10" spans="1:5" x14ac:dyDescent="0.25">
      <c r="A10" s="51">
        <v>43830</v>
      </c>
      <c r="B10" s="52" t="s">
        <v>157</v>
      </c>
      <c r="C10" s="52" t="s">
        <v>108</v>
      </c>
      <c r="D10" s="53" t="s">
        <v>164</v>
      </c>
      <c r="E10" s="109">
        <v>35400</v>
      </c>
    </row>
    <row r="11" spans="1:5" x14ac:dyDescent="0.25">
      <c r="A11" s="48">
        <v>43864</v>
      </c>
      <c r="B11" s="49" t="s">
        <v>157</v>
      </c>
      <c r="C11" s="49" t="s">
        <v>108</v>
      </c>
      <c r="D11" s="50" t="s">
        <v>189</v>
      </c>
      <c r="E11" s="73">
        <v>35400</v>
      </c>
    </row>
    <row r="12" spans="1:5" x14ac:dyDescent="0.25">
      <c r="A12" s="51">
        <v>43881</v>
      </c>
      <c r="B12" s="52" t="s">
        <v>198</v>
      </c>
      <c r="C12" s="52" t="s">
        <v>108</v>
      </c>
      <c r="D12" s="53" t="s">
        <v>199</v>
      </c>
      <c r="E12" s="109">
        <v>18963.78</v>
      </c>
    </row>
    <row r="13" spans="1:5" x14ac:dyDescent="0.25">
      <c r="A13" s="44">
        <v>43567</v>
      </c>
      <c r="B13" s="61" t="s">
        <v>315</v>
      </c>
      <c r="E13" s="62">
        <v>529</v>
      </c>
    </row>
    <row r="14" spans="1:5" x14ac:dyDescent="0.25">
      <c r="A14" s="44">
        <v>43613</v>
      </c>
      <c r="B14" s="61" t="s">
        <v>315</v>
      </c>
      <c r="E14" s="62">
        <v>1220</v>
      </c>
    </row>
    <row r="15" spans="1:5" x14ac:dyDescent="0.25">
      <c r="A15" s="44">
        <v>43644</v>
      </c>
      <c r="B15" s="61" t="s">
        <v>315</v>
      </c>
      <c r="E15" s="62">
        <v>1470</v>
      </c>
    </row>
    <row r="16" spans="1:5" x14ac:dyDescent="0.25">
      <c r="A16" s="44">
        <v>43697</v>
      </c>
      <c r="B16" s="61" t="s">
        <v>315</v>
      </c>
      <c r="E16" s="62">
        <v>1420</v>
      </c>
    </row>
    <row r="17" spans="1:5" x14ac:dyDescent="0.25">
      <c r="A17" s="44">
        <v>43699</v>
      </c>
      <c r="B17" s="61" t="s">
        <v>315</v>
      </c>
      <c r="E17" s="62">
        <v>34075</v>
      </c>
    </row>
    <row r="18" spans="1:5" x14ac:dyDescent="0.25">
      <c r="A18" s="44">
        <v>43704</v>
      </c>
      <c r="B18" s="61" t="s">
        <v>315</v>
      </c>
      <c r="E18" s="62">
        <v>3364</v>
      </c>
    </row>
    <row r="19" spans="1:5" x14ac:dyDescent="0.25">
      <c r="A19" s="44">
        <v>43707</v>
      </c>
      <c r="B19" s="61" t="s">
        <v>316</v>
      </c>
      <c r="E19" s="62">
        <v>108087</v>
      </c>
    </row>
    <row r="20" spans="1:5" x14ac:dyDescent="0.25">
      <c r="A20" s="44">
        <v>43720</v>
      </c>
      <c r="B20" s="61" t="s">
        <v>315</v>
      </c>
      <c r="E20" s="62">
        <v>1460</v>
      </c>
    </row>
    <row r="21" spans="1:5" x14ac:dyDescent="0.25">
      <c r="A21" s="44">
        <v>43732</v>
      </c>
      <c r="B21" s="61" t="s">
        <v>317</v>
      </c>
      <c r="E21" s="62">
        <v>48019</v>
      </c>
    </row>
    <row r="22" spans="1:5" x14ac:dyDescent="0.25">
      <c r="A22" s="44">
        <v>43741</v>
      </c>
      <c r="B22" s="61" t="s">
        <v>315</v>
      </c>
      <c r="E22" s="62">
        <v>3305</v>
      </c>
    </row>
    <row r="23" spans="1:5" x14ac:dyDescent="0.25">
      <c r="A23" s="44">
        <v>43752</v>
      </c>
      <c r="B23" s="61" t="s">
        <v>315</v>
      </c>
      <c r="E23" s="62">
        <v>1430</v>
      </c>
    </row>
    <row r="24" spans="1:5" x14ac:dyDescent="0.25">
      <c r="A24" s="44">
        <v>43753</v>
      </c>
      <c r="B24" s="61" t="s">
        <v>315</v>
      </c>
      <c r="E24" s="62">
        <v>125570</v>
      </c>
    </row>
    <row r="25" spans="1:5" x14ac:dyDescent="0.25">
      <c r="A25" s="44">
        <v>43780</v>
      </c>
      <c r="B25" s="61" t="s">
        <v>315</v>
      </c>
      <c r="E25" s="62">
        <v>2200</v>
      </c>
    </row>
    <row r="26" spans="1:5" x14ac:dyDescent="0.25">
      <c r="A26" s="44">
        <v>43784</v>
      </c>
      <c r="B26" s="61" t="s">
        <v>315</v>
      </c>
      <c r="E26" s="62">
        <v>4410</v>
      </c>
    </row>
    <row r="27" spans="1:5" x14ac:dyDescent="0.25">
      <c r="A27" s="44">
        <v>43810</v>
      </c>
      <c r="B27" s="61" t="s">
        <v>315</v>
      </c>
      <c r="E27" s="62">
        <v>1610</v>
      </c>
    </row>
    <row r="28" spans="1:5" x14ac:dyDescent="0.25">
      <c r="A28" s="44">
        <v>43839</v>
      </c>
      <c r="B28" s="61" t="s">
        <v>315</v>
      </c>
      <c r="E28" s="62">
        <v>1360</v>
      </c>
    </row>
    <row r="29" spans="1:5" x14ac:dyDescent="0.25">
      <c r="A29" s="44">
        <v>43890</v>
      </c>
      <c r="B29" s="61" t="s">
        <v>315</v>
      </c>
      <c r="E29" s="62">
        <v>1350</v>
      </c>
    </row>
    <row r="30" spans="1:5" x14ac:dyDescent="0.25">
      <c r="A30" s="44">
        <v>43897</v>
      </c>
      <c r="B30" s="61" t="s">
        <v>315</v>
      </c>
      <c r="E30" s="62">
        <v>13700</v>
      </c>
    </row>
    <row r="31" spans="1:5" x14ac:dyDescent="0.25">
      <c r="A31" s="44">
        <v>44145</v>
      </c>
      <c r="B31" s="61" t="s">
        <v>315</v>
      </c>
      <c r="E31" s="62">
        <v>2200</v>
      </c>
    </row>
    <row r="32" spans="1:5" x14ac:dyDescent="0.25">
      <c r="A32" s="44">
        <v>44153</v>
      </c>
      <c r="B32" s="61" t="s">
        <v>315</v>
      </c>
      <c r="E32" s="62">
        <v>109610</v>
      </c>
    </row>
    <row r="33" spans="1:7" x14ac:dyDescent="0.25">
      <c r="A33" s="44">
        <v>44176</v>
      </c>
      <c r="B33" s="61" t="s">
        <v>315</v>
      </c>
      <c r="E33" s="62">
        <v>1360</v>
      </c>
    </row>
    <row r="34" spans="1:7" x14ac:dyDescent="0.25">
      <c r="A34" s="44">
        <v>44153</v>
      </c>
      <c r="B34" s="41" t="s">
        <v>319</v>
      </c>
      <c r="C34" s="41" t="s">
        <v>291</v>
      </c>
      <c r="D34" s="42" t="s">
        <v>318</v>
      </c>
      <c r="E34" s="62">
        <v>2000</v>
      </c>
    </row>
    <row r="35" spans="1:7" x14ac:dyDescent="0.25">
      <c r="A35" s="68">
        <v>43926</v>
      </c>
      <c r="B35" s="69" t="s">
        <v>323</v>
      </c>
      <c r="C35" s="70" t="s">
        <v>324</v>
      </c>
      <c r="E35" s="71">
        <v>145</v>
      </c>
      <c r="F35" s="41" t="s">
        <v>114</v>
      </c>
      <c r="G35" s="67"/>
    </row>
    <row r="36" spans="1:7" x14ac:dyDescent="0.25">
      <c r="A36" s="68">
        <v>43939</v>
      </c>
      <c r="B36" s="69" t="s">
        <v>323</v>
      </c>
      <c r="C36" s="70" t="s">
        <v>324</v>
      </c>
      <c r="E36" s="71">
        <v>450</v>
      </c>
    </row>
    <row r="37" spans="1:7" x14ac:dyDescent="0.25">
      <c r="A37" s="68">
        <v>43943</v>
      </c>
      <c r="B37" s="69" t="s">
        <v>323</v>
      </c>
      <c r="C37" s="70" t="s">
        <v>324</v>
      </c>
      <c r="E37" s="71">
        <v>225</v>
      </c>
    </row>
    <row r="38" spans="1:7" x14ac:dyDescent="0.25">
      <c r="A38" s="68">
        <v>43950</v>
      </c>
      <c r="B38" s="69" t="s">
        <v>323</v>
      </c>
      <c r="C38" s="70" t="s">
        <v>324</v>
      </c>
      <c r="E38" s="71">
        <v>90</v>
      </c>
    </row>
    <row r="39" spans="1:7" x14ac:dyDescent="0.25">
      <c r="A39" s="68">
        <v>43951</v>
      </c>
      <c r="B39" s="69" t="s">
        <v>325</v>
      </c>
      <c r="C39" s="70" t="s">
        <v>324</v>
      </c>
      <c r="E39" s="71">
        <v>16500</v>
      </c>
    </row>
    <row r="40" spans="1:7" x14ac:dyDescent="0.25">
      <c r="A40" s="68">
        <v>43926</v>
      </c>
      <c r="B40" s="69" t="s">
        <v>326</v>
      </c>
      <c r="C40" s="70" t="s">
        <v>324</v>
      </c>
      <c r="E40" s="71">
        <v>12000</v>
      </c>
    </row>
    <row r="41" spans="1:7" x14ac:dyDescent="0.25">
      <c r="A41" s="68">
        <v>43954</v>
      </c>
      <c r="B41" s="69" t="s">
        <v>327</v>
      </c>
      <c r="C41" s="70" t="s">
        <v>324</v>
      </c>
      <c r="E41" s="71">
        <v>7500</v>
      </c>
    </row>
    <row r="42" spans="1:7" x14ac:dyDescent="0.25">
      <c r="A42" s="68">
        <v>43954</v>
      </c>
      <c r="B42" s="69" t="s">
        <v>327</v>
      </c>
      <c r="C42" s="70" t="s">
        <v>324</v>
      </c>
      <c r="E42" s="71">
        <v>7500</v>
      </c>
    </row>
    <row r="43" spans="1:7" x14ac:dyDescent="0.25">
      <c r="A43" s="68">
        <v>43955</v>
      </c>
      <c r="B43" s="69" t="s">
        <v>325</v>
      </c>
      <c r="C43" s="70" t="s">
        <v>324</v>
      </c>
      <c r="E43" s="71">
        <v>10000</v>
      </c>
    </row>
    <row r="44" spans="1:7" x14ac:dyDescent="0.25">
      <c r="A44" s="68">
        <v>43952</v>
      </c>
      <c r="B44" s="69" t="s">
        <v>323</v>
      </c>
      <c r="C44" s="70" t="s">
        <v>324</v>
      </c>
      <c r="E44" s="71">
        <v>350</v>
      </c>
    </row>
    <row r="45" spans="1:7" x14ac:dyDescent="0.25">
      <c r="A45" s="68">
        <v>43967</v>
      </c>
      <c r="B45" s="69" t="s">
        <v>323</v>
      </c>
      <c r="C45" s="70" t="s">
        <v>324</v>
      </c>
      <c r="E45" s="71">
        <v>425</v>
      </c>
    </row>
    <row r="46" spans="1:7" x14ac:dyDescent="0.25">
      <c r="A46" s="68">
        <v>43978</v>
      </c>
      <c r="B46" s="69" t="s">
        <v>323</v>
      </c>
      <c r="C46" s="70" t="s">
        <v>324</v>
      </c>
      <c r="E46" s="71">
        <v>245</v>
      </c>
    </row>
    <row r="47" spans="1:7" x14ac:dyDescent="0.25">
      <c r="A47" s="68">
        <v>43985</v>
      </c>
      <c r="B47" s="69" t="s">
        <v>325</v>
      </c>
      <c r="C47" s="70" t="s">
        <v>324</v>
      </c>
      <c r="E47" s="71">
        <v>10000</v>
      </c>
    </row>
    <row r="48" spans="1:7" x14ac:dyDescent="0.25">
      <c r="A48" s="68">
        <v>43986</v>
      </c>
      <c r="B48" s="69" t="s">
        <v>327</v>
      </c>
      <c r="C48" s="70" t="s">
        <v>324</v>
      </c>
      <c r="E48" s="71">
        <v>7500</v>
      </c>
    </row>
    <row r="49" spans="1:5" x14ac:dyDescent="0.25">
      <c r="A49" s="68">
        <v>43986</v>
      </c>
      <c r="B49" s="69" t="s">
        <v>327</v>
      </c>
      <c r="C49" s="70" t="s">
        <v>324</v>
      </c>
      <c r="E49" s="71">
        <v>7500</v>
      </c>
    </row>
    <row r="50" spans="1:5" x14ac:dyDescent="0.25">
      <c r="A50" s="68">
        <v>43987</v>
      </c>
      <c r="B50" s="69" t="s">
        <v>323</v>
      </c>
      <c r="C50" s="70" t="s">
        <v>324</v>
      </c>
      <c r="E50" s="71">
        <v>260</v>
      </c>
    </row>
    <row r="51" spans="1:5" x14ac:dyDescent="0.25">
      <c r="A51" s="68">
        <v>44000</v>
      </c>
      <c r="B51" s="69" t="s">
        <v>323</v>
      </c>
      <c r="C51" s="70" t="s">
        <v>324</v>
      </c>
      <c r="E51" s="71">
        <v>515</v>
      </c>
    </row>
    <row r="52" spans="1:5" x14ac:dyDescent="0.25">
      <c r="A52" s="68">
        <v>44005</v>
      </c>
      <c r="B52" s="69" t="s">
        <v>323</v>
      </c>
      <c r="C52" s="70" t="s">
        <v>324</v>
      </c>
      <c r="E52" s="71">
        <v>130</v>
      </c>
    </row>
    <row r="53" spans="1:5" x14ac:dyDescent="0.25">
      <c r="A53" s="68">
        <v>44012</v>
      </c>
      <c r="B53" s="69" t="s">
        <v>323</v>
      </c>
      <c r="C53" s="70" t="s">
        <v>324</v>
      </c>
      <c r="E53" s="71">
        <v>355</v>
      </c>
    </row>
    <row r="54" spans="1:5" x14ac:dyDescent="0.25">
      <c r="A54" s="68">
        <v>44016</v>
      </c>
      <c r="B54" s="69" t="s">
        <v>325</v>
      </c>
      <c r="C54" s="70" t="s">
        <v>324</v>
      </c>
      <c r="E54" s="71">
        <v>10000</v>
      </c>
    </row>
    <row r="55" spans="1:5" x14ac:dyDescent="0.25">
      <c r="A55" s="68">
        <v>44017</v>
      </c>
      <c r="B55" s="69" t="s">
        <v>327</v>
      </c>
      <c r="C55" s="70" t="s">
        <v>324</v>
      </c>
      <c r="E55" s="71">
        <v>7500</v>
      </c>
    </row>
    <row r="56" spans="1:5" x14ac:dyDescent="0.25">
      <c r="A56" s="68">
        <v>44017</v>
      </c>
      <c r="B56" s="69" t="s">
        <v>327</v>
      </c>
      <c r="C56" s="70" t="s">
        <v>324</v>
      </c>
      <c r="E56" s="71">
        <v>7500</v>
      </c>
    </row>
    <row r="57" spans="1:5" x14ac:dyDescent="0.25">
      <c r="A57" s="68">
        <v>44015</v>
      </c>
      <c r="B57" s="69" t="s">
        <v>323</v>
      </c>
      <c r="C57" s="70" t="s">
        <v>324</v>
      </c>
      <c r="E57" s="71">
        <v>2580</v>
      </c>
    </row>
    <row r="58" spans="1:5" x14ac:dyDescent="0.25">
      <c r="A58" s="68">
        <v>44021</v>
      </c>
      <c r="B58" s="69" t="s">
        <v>323</v>
      </c>
      <c r="C58" s="70" t="s">
        <v>324</v>
      </c>
      <c r="E58" s="71">
        <v>1383</v>
      </c>
    </row>
    <row r="59" spans="1:5" x14ac:dyDescent="0.25">
      <c r="A59" s="68">
        <v>44023</v>
      </c>
      <c r="B59" s="69" t="s">
        <v>323</v>
      </c>
      <c r="C59" s="70" t="s">
        <v>324</v>
      </c>
      <c r="E59" s="71">
        <v>547</v>
      </c>
    </row>
    <row r="60" spans="1:5" x14ac:dyDescent="0.25">
      <c r="A60" s="68">
        <v>44031</v>
      </c>
      <c r="B60" s="69" t="s">
        <v>323</v>
      </c>
      <c r="C60" s="70" t="s">
        <v>324</v>
      </c>
      <c r="E60" s="71">
        <v>1628</v>
      </c>
    </row>
    <row r="61" spans="1:5" x14ac:dyDescent="0.25">
      <c r="A61" s="68">
        <v>44036</v>
      </c>
      <c r="B61" s="69" t="s">
        <v>323</v>
      </c>
      <c r="C61" s="70" t="s">
        <v>324</v>
      </c>
      <c r="E61" s="71">
        <v>972</v>
      </c>
    </row>
    <row r="62" spans="1:5" x14ac:dyDescent="0.25">
      <c r="A62" s="68">
        <v>44039</v>
      </c>
      <c r="B62" s="69" t="s">
        <v>323</v>
      </c>
      <c r="C62" s="70" t="s">
        <v>324</v>
      </c>
      <c r="E62" s="71">
        <v>567</v>
      </c>
    </row>
    <row r="63" spans="1:5" x14ac:dyDescent="0.25">
      <c r="A63" s="68">
        <v>44043</v>
      </c>
      <c r="B63" s="69" t="s">
        <v>323</v>
      </c>
      <c r="C63" s="70" t="s">
        <v>324</v>
      </c>
      <c r="E63" s="71">
        <v>1295</v>
      </c>
    </row>
    <row r="64" spans="1:5" x14ac:dyDescent="0.25">
      <c r="A64" s="68">
        <v>44046</v>
      </c>
      <c r="B64" s="69" t="s">
        <v>327</v>
      </c>
      <c r="C64" s="70" t="s">
        <v>324</v>
      </c>
      <c r="E64" s="71">
        <v>7500</v>
      </c>
    </row>
    <row r="65" spans="1:5" x14ac:dyDescent="0.25">
      <c r="A65" s="68">
        <v>44046</v>
      </c>
      <c r="B65" s="69" t="s">
        <v>327</v>
      </c>
      <c r="C65" s="70" t="s">
        <v>324</v>
      </c>
      <c r="E65" s="71">
        <v>7500</v>
      </c>
    </row>
    <row r="66" spans="1:5" x14ac:dyDescent="0.25">
      <c r="A66" s="68">
        <v>44047</v>
      </c>
      <c r="B66" s="69" t="s">
        <v>325</v>
      </c>
      <c r="C66" s="70" t="s">
        <v>324</v>
      </c>
      <c r="E66" s="71">
        <v>10000</v>
      </c>
    </row>
    <row r="67" spans="1:5" x14ac:dyDescent="0.25">
      <c r="A67" s="68">
        <v>44046</v>
      </c>
      <c r="B67" s="69" t="s">
        <v>323</v>
      </c>
      <c r="C67" s="70" t="s">
        <v>324</v>
      </c>
      <c r="E67" s="71">
        <v>1530</v>
      </c>
    </row>
    <row r="68" spans="1:5" x14ac:dyDescent="0.25">
      <c r="A68" s="68">
        <v>44057</v>
      </c>
      <c r="B68" s="69" t="s">
        <v>323</v>
      </c>
      <c r="C68" s="70" t="s">
        <v>324</v>
      </c>
      <c r="E68" s="71">
        <v>220</v>
      </c>
    </row>
    <row r="69" spans="1:5" x14ac:dyDescent="0.25">
      <c r="A69" s="68">
        <v>44062</v>
      </c>
      <c r="B69" s="69" t="s">
        <v>323</v>
      </c>
      <c r="C69" s="70" t="s">
        <v>324</v>
      </c>
      <c r="E69" s="71">
        <v>1380</v>
      </c>
    </row>
    <row r="70" spans="1:5" x14ac:dyDescent="0.25">
      <c r="A70" s="68">
        <v>44066</v>
      </c>
      <c r="B70" s="69" t="s">
        <v>323</v>
      </c>
      <c r="C70" s="70" t="s">
        <v>324</v>
      </c>
      <c r="E70" s="71">
        <v>2502</v>
      </c>
    </row>
    <row r="71" spans="1:5" x14ac:dyDescent="0.25">
      <c r="A71" s="68">
        <v>44070</v>
      </c>
      <c r="B71" s="69" t="s">
        <v>323</v>
      </c>
      <c r="C71" s="70" t="s">
        <v>324</v>
      </c>
      <c r="E71" s="71">
        <v>1005</v>
      </c>
    </row>
    <row r="72" spans="1:5" x14ac:dyDescent="0.25">
      <c r="A72" s="68">
        <v>44074</v>
      </c>
      <c r="B72" s="69" t="s">
        <v>323</v>
      </c>
      <c r="C72" s="70" t="s">
        <v>324</v>
      </c>
      <c r="E72" s="71">
        <v>923</v>
      </c>
    </row>
    <row r="73" spans="1:5" x14ac:dyDescent="0.25">
      <c r="A73" s="68">
        <v>44078</v>
      </c>
      <c r="B73" s="69" t="s">
        <v>327</v>
      </c>
      <c r="C73" s="70" t="s">
        <v>324</v>
      </c>
      <c r="E73" s="71">
        <v>7500</v>
      </c>
    </row>
    <row r="74" spans="1:5" x14ac:dyDescent="0.25">
      <c r="A74" s="68">
        <v>44078</v>
      </c>
      <c r="B74" s="69" t="s">
        <v>327</v>
      </c>
      <c r="C74" s="70" t="s">
        <v>324</v>
      </c>
      <c r="E74" s="71">
        <v>7500</v>
      </c>
    </row>
    <row r="75" spans="1:5" x14ac:dyDescent="0.25">
      <c r="A75" s="68">
        <v>44079</v>
      </c>
      <c r="B75" s="69" t="s">
        <v>325</v>
      </c>
      <c r="C75" s="70" t="s">
        <v>324</v>
      </c>
      <c r="E75" s="71">
        <v>10000</v>
      </c>
    </row>
    <row r="76" spans="1:5" x14ac:dyDescent="0.25">
      <c r="A76" s="68">
        <v>44076</v>
      </c>
      <c r="B76" s="69" t="s">
        <v>323</v>
      </c>
      <c r="C76" s="70" t="s">
        <v>324</v>
      </c>
      <c r="E76" s="71">
        <v>577</v>
      </c>
    </row>
    <row r="77" spans="1:5" x14ac:dyDescent="0.25">
      <c r="A77" s="68">
        <v>44092</v>
      </c>
      <c r="B77" s="69" t="s">
        <v>323</v>
      </c>
      <c r="C77" s="70" t="s">
        <v>324</v>
      </c>
      <c r="E77" s="71">
        <v>846</v>
      </c>
    </row>
    <row r="78" spans="1:5" x14ac:dyDescent="0.25">
      <c r="A78" s="68">
        <v>44097</v>
      </c>
      <c r="B78" s="69" t="s">
        <v>323</v>
      </c>
      <c r="C78" s="70" t="s">
        <v>324</v>
      </c>
      <c r="E78" s="71">
        <v>1580</v>
      </c>
    </row>
    <row r="79" spans="1:5" x14ac:dyDescent="0.25">
      <c r="A79" s="68">
        <v>44103</v>
      </c>
      <c r="B79" s="69" t="s">
        <v>323</v>
      </c>
      <c r="C79" s="70" t="s">
        <v>324</v>
      </c>
      <c r="E79" s="71">
        <v>3429</v>
      </c>
    </row>
    <row r="80" spans="1:5" x14ac:dyDescent="0.25">
      <c r="A80" s="68">
        <v>44104</v>
      </c>
      <c r="B80" s="69" t="s">
        <v>323</v>
      </c>
      <c r="C80" s="70" t="s">
        <v>324</v>
      </c>
      <c r="E80" s="71">
        <v>2047</v>
      </c>
    </row>
    <row r="81" spans="1:5" x14ac:dyDescent="0.25">
      <c r="A81" s="68">
        <v>44076</v>
      </c>
      <c r="B81" s="69" t="s">
        <v>328</v>
      </c>
      <c r="C81" s="70" t="s">
        <v>324</v>
      </c>
      <c r="E81" s="71">
        <v>568</v>
      </c>
    </row>
    <row r="82" spans="1:5" x14ac:dyDescent="0.25">
      <c r="A82" s="68">
        <v>44087</v>
      </c>
      <c r="B82" s="69" t="s">
        <v>328</v>
      </c>
      <c r="C82" s="70" t="s">
        <v>324</v>
      </c>
      <c r="E82" s="71">
        <v>158</v>
      </c>
    </row>
    <row r="83" spans="1:5" x14ac:dyDescent="0.25">
      <c r="A83" s="68">
        <v>44093</v>
      </c>
      <c r="B83" s="69" t="s">
        <v>328</v>
      </c>
      <c r="C83" s="70" t="s">
        <v>324</v>
      </c>
      <c r="E83" s="71">
        <v>748</v>
      </c>
    </row>
    <row r="84" spans="1:5" x14ac:dyDescent="0.25">
      <c r="A84" s="68">
        <v>44099</v>
      </c>
      <c r="B84" s="69" t="s">
        <v>328</v>
      </c>
      <c r="C84" s="70" t="s">
        <v>324</v>
      </c>
      <c r="E84" s="71">
        <v>805</v>
      </c>
    </row>
    <row r="85" spans="1:5" x14ac:dyDescent="0.25">
      <c r="A85" s="68">
        <v>44104</v>
      </c>
      <c r="B85" s="69" t="s">
        <v>328</v>
      </c>
      <c r="C85" s="70" t="s">
        <v>324</v>
      </c>
      <c r="E85" s="71">
        <v>2001</v>
      </c>
    </row>
    <row r="86" spans="1:5" x14ac:dyDescent="0.25">
      <c r="A86" s="68">
        <v>44076</v>
      </c>
      <c r="B86" s="69" t="s">
        <v>329</v>
      </c>
      <c r="C86" s="70" t="s">
        <v>324</v>
      </c>
      <c r="E86" s="71">
        <v>1288</v>
      </c>
    </row>
    <row r="87" spans="1:5" x14ac:dyDescent="0.25">
      <c r="A87" s="68">
        <v>44085</v>
      </c>
      <c r="B87" s="69" t="s">
        <v>329</v>
      </c>
      <c r="C87" s="70" t="s">
        <v>324</v>
      </c>
      <c r="E87" s="71">
        <v>358</v>
      </c>
    </row>
    <row r="88" spans="1:5" x14ac:dyDescent="0.25">
      <c r="A88" s="68">
        <v>44093</v>
      </c>
      <c r="B88" s="69" t="s">
        <v>329</v>
      </c>
      <c r="C88" s="70" t="s">
        <v>324</v>
      </c>
      <c r="E88" s="71">
        <v>695</v>
      </c>
    </row>
    <row r="89" spans="1:5" x14ac:dyDescent="0.25">
      <c r="A89" s="68">
        <v>44099</v>
      </c>
      <c r="B89" s="69" t="s">
        <v>329</v>
      </c>
      <c r="C89" s="70" t="s">
        <v>324</v>
      </c>
      <c r="E89" s="71">
        <v>948</v>
      </c>
    </row>
    <row r="90" spans="1:5" x14ac:dyDescent="0.25">
      <c r="A90" s="68">
        <v>44094</v>
      </c>
      <c r="B90" s="69" t="s">
        <v>330</v>
      </c>
      <c r="C90" s="70" t="s">
        <v>324</v>
      </c>
      <c r="E90" s="71">
        <v>3622</v>
      </c>
    </row>
    <row r="91" spans="1:5" x14ac:dyDescent="0.25">
      <c r="A91" s="68">
        <v>44078</v>
      </c>
      <c r="B91" s="69" t="s">
        <v>330</v>
      </c>
      <c r="C91" s="70" t="s">
        <v>324</v>
      </c>
      <c r="E91" s="71">
        <v>1315</v>
      </c>
    </row>
    <row r="92" spans="1:5" x14ac:dyDescent="0.25">
      <c r="A92" s="68">
        <v>44090</v>
      </c>
      <c r="B92" s="69" t="s">
        <v>330</v>
      </c>
      <c r="C92" s="70" t="s">
        <v>324</v>
      </c>
      <c r="E92" s="71">
        <v>695</v>
      </c>
    </row>
    <row r="93" spans="1:5" x14ac:dyDescent="0.25">
      <c r="A93" s="68">
        <v>44102</v>
      </c>
      <c r="B93" s="69" t="s">
        <v>330</v>
      </c>
      <c r="C93" s="70" t="s">
        <v>324</v>
      </c>
      <c r="E93" s="71">
        <v>5870</v>
      </c>
    </row>
    <row r="94" spans="1:5" x14ac:dyDescent="0.25">
      <c r="A94" s="68">
        <v>44085</v>
      </c>
      <c r="B94" s="69" t="s">
        <v>330</v>
      </c>
      <c r="C94" s="70" t="s">
        <v>324</v>
      </c>
      <c r="E94" s="71">
        <v>2120</v>
      </c>
    </row>
    <row r="95" spans="1:5" x14ac:dyDescent="0.25">
      <c r="A95" s="68">
        <v>44089</v>
      </c>
      <c r="B95" s="69" t="s">
        <v>331</v>
      </c>
      <c r="C95" s="70" t="s">
        <v>324</v>
      </c>
      <c r="E95" s="71">
        <v>8150</v>
      </c>
    </row>
    <row r="96" spans="1:5" x14ac:dyDescent="0.25">
      <c r="A96" s="68">
        <v>44093</v>
      </c>
      <c r="B96" s="69" t="s">
        <v>331</v>
      </c>
      <c r="C96" s="70" t="s">
        <v>324</v>
      </c>
      <c r="E96" s="71">
        <v>4450</v>
      </c>
    </row>
    <row r="97" spans="1:5" x14ac:dyDescent="0.25">
      <c r="A97" s="68">
        <v>44102</v>
      </c>
      <c r="B97" s="69" t="s">
        <v>331</v>
      </c>
      <c r="C97" s="70" t="s">
        <v>324</v>
      </c>
      <c r="E97" s="71">
        <v>7550</v>
      </c>
    </row>
    <row r="98" spans="1:5" x14ac:dyDescent="0.25">
      <c r="A98" s="68">
        <v>44076</v>
      </c>
      <c r="B98" s="69" t="s">
        <v>332</v>
      </c>
      <c r="C98" s="70" t="s">
        <v>324</v>
      </c>
      <c r="E98" s="71">
        <v>5550</v>
      </c>
    </row>
    <row r="99" spans="1:5" x14ac:dyDescent="0.25">
      <c r="A99" s="68">
        <v>44084</v>
      </c>
      <c r="B99" s="69" t="s">
        <v>332</v>
      </c>
      <c r="C99" s="70" t="s">
        <v>324</v>
      </c>
      <c r="E99" s="71">
        <v>9390</v>
      </c>
    </row>
    <row r="100" spans="1:5" x14ac:dyDescent="0.25">
      <c r="A100" s="68">
        <v>44090</v>
      </c>
      <c r="B100" s="69" t="s">
        <v>332</v>
      </c>
      <c r="C100" s="70" t="s">
        <v>324</v>
      </c>
      <c r="E100" s="71">
        <v>2580</v>
      </c>
    </row>
    <row r="101" spans="1:5" x14ac:dyDescent="0.25">
      <c r="A101" s="68">
        <v>44097</v>
      </c>
      <c r="B101" s="69" t="s">
        <v>332</v>
      </c>
      <c r="C101" s="70" t="s">
        <v>324</v>
      </c>
      <c r="E101" s="71">
        <v>7379</v>
      </c>
    </row>
    <row r="102" spans="1:5" x14ac:dyDescent="0.25">
      <c r="A102" s="68">
        <v>44079</v>
      </c>
      <c r="B102" s="69" t="s">
        <v>333</v>
      </c>
      <c r="C102" s="70" t="s">
        <v>324</v>
      </c>
      <c r="E102" s="71">
        <v>1988</v>
      </c>
    </row>
    <row r="103" spans="1:5" x14ac:dyDescent="0.25">
      <c r="A103" s="68">
        <v>44085</v>
      </c>
      <c r="B103" s="69" t="s">
        <v>333</v>
      </c>
      <c r="C103" s="70" t="s">
        <v>324</v>
      </c>
      <c r="E103" s="71">
        <v>8648</v>
      </c>
    </row>
    <row r="104" spans="1:5" x14ac:dyDescent="0.25">
      <c r="A104" s="68">
        <v>44091</v>
      </c>
      <c r="B104" s="69" t="s">
        <v>333</v>
      </c>
      <c r="C104" s="70" t="s">
        <v>324</v>
      </c>
      <c r="E104" s="71">
        <v>1378</v>
      </c>
    </row>
    <row r="105" spans="1:5" x14ac:dyDescent="0.25">
      <c r="A105" s="68">
        <v>44103</v>
      </c>
      <c r="B105" s="69" t="s">
        <v>333</v>
      </c>
      <c r="C105" s="70" t="s">
        <v>324</v>
      </c>
      <c r="E105" s="71">
        <v>2974</v>
      </c>
    </row>
    <row r="106" spans="1:5" x14ac:dyDescent="0.25">
      <c r="A106" s="68">
        <v>44075</v>
      </c>
      <c r="B106" s="69" t="s">
        <v>334</v>
      </c>
      <c r="C106" s="70" t="s">
        <v>324</v>
      </c>
      <c r="E106" s="71">
        <v>5997</v>
      </c>
    </row>
    <row r="107" spans="1:5" x14ac:dyDescent="0.25">
      <c r="A107" s="68">
        <v>44084</v>
      </c>
      <c r="B107" s="69" t="s">
        <v>334</v>
      </c>
      <c r="C107" s="70" t="s">
        <v>324</v>
      </c>
      <c r="E107" s="71">
        <v>2873</v>
      </c>
    </row>
    <row r="108" spans="1:5" x14ac:dyDescent="0.25">
      <c r="A108" s="68">
        <v>44092</v>
      </c>
      <c r="B108" s="69" t="s">
        <v>334</v>
      </c>
      <c r="C108" s="70" t="s">
        <v>324</v>
      </c>
      <c r="E108" s="71">
        <v>9550</v>
      </c>
    </row>
    <row r="109" spans="1:5" x14ac:dyDescent="0.25">
      <c r="A109" s="68">
        <v>44097</v>
      </c>
      <c r="B109" s="69" t="s">
        <v>334</v>
      </c>
      <c r="C109" s="70" t="s">
        <v>324</v>
      </c>
      <c r="E109" s="71">
        <v>6577</v>
      </c>
    </row>
    <row r="110" spans="1:5" x14ac:dyDescent="0.25">
      <c r="A110" s="68">
        <v>44094</v>
      </c>
      <c r="B110" s="69" t="s">
        <v>335</v>
      </c>
      <c r="C110" s="70" t="s">
        <v>324</v>
      </c>
      <c r="E110" s="71">
        <v>19750</v>
      </c>
    </row>
    <row r="111" spans="1:5" x14ac:dyDescent="0.25">
      <c r="A111" s="68">
        <v>44085</v>
      </c>
      <c r="B111" s="69" t="s">
        <v>336</v>
      </c>
      <c r="C111" s="70" t="s">
        <v>324</v>
      </c>
      <c r="E111" s="71">
        <v>3540</v>
      </c>
    </row>
    <row r="112" spans="1:5" x14ac:dyDescent="0.25">
      <c r="A112" s="68">
        <v>44087</v>
      </c>
      <c r="B112" s="69" t="s">
        <v>336</v>
      </c>
      <c r="C112" s="70" t="s">
        <v>324</v>
      </c>
      <c r="E112" s="71">
        <v>9000</v>
      </c>
    </row>
    <row r="113" spans="1:5" x14ac:dyDescent="0.25">
      <c r="A113" s="68">
        <v>44091</v>
      </c>
      <c r="B113" s="69" t="s">
        <v>336</v>
      </c>
      <c r="C113" s="70" t="s">
        <v>324</v>
      </c>
      <c r="E113" s="71">
        <v>11000</v>
      </c>
    </row>
    <row r="114" spans="1:5" x14ac:dyDescent="0.25">
      <c r="A114" s="68">
        <v>44091</v>
      </c>
      <c r="B114" s="69" t="s">
        <v>337</v>
      </c>
      <c r="C114" s="70" t="s">
        <v>324</v>
      </c>
      <c r="E114" s="71">
        <v>12450</v>
      </c>
    </row>
    <row r="115" spans="1:5" x14ac:dyDescent="0.25">
      <c r="A115" s="68">
        <v>44097</v>
      </c>
      <c r="B115" s="69" t="s">
        <v>337</v>
      </c>
      <c r="C115" s="70" t="s">
        <v>324</v>
      </c>
      <c r="E115" s="71">
        <v>11580</v>
      </c>
    </row>
    <row r="116" spans="1:5" x14ac:dyDescent="0.25">
      <c r="A116" s="68">
        <v>44103</v>
      </c>
      <c r="B116" s="69" t="s">
        <v>337</v>
      </c>
      <c r="C116" s="70" t="s">
        <v>324</v>
      </c>
      <c r="E116" s="71">
        <v>8370</v>
      </c>
    </row>
    <row r="117" spans="1:5" x14ac:dyDescent="0.25">
      <c r="A117" s="68">
        <v>44094</v>
      </c>
      <c r="B117" s="69" t="s">
        <v>338</v>
      </c>
      <c r="C117" s="70" t="s">
        <v>324</v>
      </c>
      <c r="E117" s="71">
        <v>9230</v>
      </c>
    </row>
    <row r="118" spans="1:5" x14ac:dyDescent="0.25">
      <c r="A118" s="68">
        <v>44094</v>
      </c>
      <c r="B118" s="69" t="s">
        <v>339</v>
      </c>
      <c r="C118" s="70" t="s">
        <v>324</v>
      </c>
      <c r="E118" s="71">
        <v>662</v>
      </c>
    </row>
    <row r="119" spans="1:5" x14ac:dyDescent="0.25">
      <c r="A119" s="68">
        <v>44099</v>
      </c>
      <c r="B119" s="69" t="s">
        <v>339</v>
      </c>
      <c r="C119" s="70" t="s">
        <v>324</v>
      </c>
      <c r="E119" s="71">
        <v>599</v>
      </c>
    </row>
    <row r="120" spans="1:5" x14ac:dyDescent="0.25">
      <c r="A120" s="68">
        <v>44087</v>
      </c>
      <c r="B120" s="69" t="s">
        <v>339</v>
      </c>
      <c r="C120" s="70" t="s">
        <v>324</v>
      </c>
      <c r="E120" s="71">
        <v>1999</v>
      </c>
    </row>
    <row r="121" spans="1:5" x14ac:dyDescent="0.25">
      <c r="A121" s="68">
        <v>44076</v>
      </c>
      <c r="B121" s="69" t="s">
        <v>340</v>
      </c>
      <c r="C121" s="70" t="s">
        <v>324</v>
      </c>
      <c r="E121" s="71">
        <v>5670</v>
      </c>
    </row>
    <row r="122" spans="1:5" x14ac:dyDescent="0.25">
      <c r="A122" s="68">
        <v>44092</v>
      </c>
      <c r="B122" s="69" t="s">
        <v>340</v>
      </c>
      <c r="C122" s="70" t="s">
        <v>324</v>
      </c>
      <c r="E122" s="71">
        <v>9650</v>
      </c>
    </row>
    <row r="123" spans="1:5" x14ac:dyDescent="0.25">
      <c r="A123" s="68">
        <v>44099</v>
      </c>
      <c r="B123" s="69" t="s">
        <v>340</v>
      </c>
      <c r="C123" s="70" t="s">
        <v>324</v>
      </c>
      <c r="E123" s="71">
        <v>8350</v>
      </c>
    </row>
    <row r="124" spans="1:5" x14ac:dyDescent="0.25">
      <c r="A124" s="68">
        <v>44094</v>
      </c>
      <c r="B124" s="69" t="s">
        <v>341</v>
      </c>
      <c r="C124" s="70" t="s">
        <v>324</v>
      </c>
      <c r="E124" s="71">
        <v>15600</v>
      </c>
    </row>
    <row r="125" spans="1:5" x14ac:dyDescent="0.25">
      <c r="A125" s="68">
        <v>44094</v>
      </c>
      <c r="B125" s="69" t="s">
        <v>342</v>
      </c>
      <c r="C125" s="70" t="s">
        <v>324</v>
      </c>
      <c r="E125" s="71">
        <v>4255</v>
      </c>
    </row>
    <row r="126" spans="1:5" x14ac:dyDescent="0.25">
      <c r="A126" s="68">
        <v>44094</v>
      </c>
      <c r="B126" s="69" t="s">
        <v>343</v>
      </c>
      <c r="C126" s="70" t="s">
        <v>324</v>
      </c>
      <c r="E126" s="71">
        <v>6590</v>
      </c>
    </row>
    <row r="127" spans="1:5" x14ac:dyDescent="0.25">
      <c r="A127" s="68">
        <v>44108</v>
      </c>
      <c r="B127" s="69" t="s">
        <v>327</v>
      </c>
      <c r="C127" s="70" t="s">
        <v>324</v>
      </c>
      <c r="E127" s="71">
        <v>7500</v>
      </c>
    </row>
    <row r="128" spans="1:5" x14ac:dyDescent="0.25">
      <c r="A128" s="68">
        <v>44108</v>
      </c>
      <c r="B128" s="69" t="s">
        <v>327</v>
      </c>
      <c r="C128" s="70" t="s">
        <v>324</v>
      </c>
      <c r="E128" s="71">
        <v>7500</v>
      </c>
    </row>
    <row r="129" spans="1:5" x14ac:dyDescent="0.25">
      <c r="A129" s="68">
        <v>44110</v>
      </c>
      <c r="B129" s="69" t="s">
        <v>325</v>
      </c>
      <c r="C129" s="70" t="s">
        <v>324</v>
      </c>
      <c r="E129" s="71">
        <v>10000</v>
      </c>
    </row>
    <row r="130" spans="1:5" x14ac:dyDescent="0.25">
      <c r="A130" s="68">
        <v>44119</v>
      </c>
      <c r="B130" s="69" t="s">
        <v>328</v>
      </c>
      <c r="C130" s="70" t="s">
        <v>324</v>
      </c>
      <c r="E130" s="71">
        <v>525</v>
      </c>
    </row>
    <row r="131" spans="1:5" x14ac:dyDescent="0.25">
      <c r="A131" s="68">
        <v>44109</v>
      </c>
      <c r="B131" s="69" t="s">
        <v>323</v>
      </c>
      <c r="C131" s="70" t="s">
        <v>324</v>
      </c>
      <c r="E131" s="71">
        <v>872</v>
      </c>
    </row>
    <row r="132" spans="1:5" x14ac:dyDescent="0.25">
      <c r="A132" s="68">
        <v>44113</v>
      </c>
      <c r="B132" s="69" t="s">
        <v>323</v>
      </c>
      <c r="C132" s="70" t="s">
        <v>324</v>
      </c>
      <c r="E132" s="71">
        <v>1157</v>
      </c>
    </row>
    <row r="133" spans="1:5" x14ac:dyDescent="0.25">
      <c r="A133" s="68">
        <v>44117</v>
      </c>
      <c r="B133" s="69" t="s">
        <v>323</v>
      </c>
      <c r="C133" s="70" t="s">
        <v>324</v>
      </c>
      <c r="E133" s="71">
        <v>899</v>
      </c>
    </row>
    <row r="134" spans="1:5" x14ac:dyDescent="0.25">
      <c r="A134" s="68">
        <v>44130</v>
      </c>
      <c r="B134" s="69" t="s">
        <v>323</v>
      </c>
      <c r="C134" s="70" t="s">
        <v>324</v>
      </c>
      <c r="E134" s="71">
        <v>2319</v>
      </c>
    </row>
    <row r="135" spans="1:5" x14ac:dyDescent="0.25">
      <c r="A135" s="68">
        <v>44120</v>
      </c>
      <c r="B135" s="69" t="s">
        <v>330</v>
      </c>
      <c r="C135" s="70" t="s">
        <v>324</v>
      </c>
      <c r="E135" s="71">
        <v>55</v>
      </c>
    </row>
    <row r="136" spans="1:5" x14ac:dyDescent="0.25">
      <c r="A136" s="68">
        <v>44120</v>
      </c>
      <c r="B136" s="69" t="s">
        <v>330</v>
      </c>
      <c r="C136" s="70" t="s">
        <v>324</v>
      </c>
      <c r="E136" s="71">
        <v>320</v>
      </c>
    </row>
    <row r="137" spans="1:5" x14ac:dyDescent="0.25">
      <c r="A137" s="68">
        <v>44121</v>
      </c>
      <c r="B137" s="69" t="s">
        <v>330</v>
      </c>
      <c r="C137" s="70" t="s">
        <v>324</v>
      </c>
      <c r="E137" s="71">
        <v>360</v>
      </c>
    </row>
    <row r="138" spans="1:5" x14ac:dyDescent="0.25">
      <c r="A138" s="68">
        <v>44122</v>
      </c>
      <c r="B138" s="69" t="s">
        <v>330</v>
      </c>
      <c r="C138" s="70" t="s">
        <v>324</v>
      </c>
      <c r="E138" s="71">
        <v>280</v>
      </c>
    </row>
    <row r="139" spans="1:5" x14ac:dyDescent="0.25">
      <c r="A139" s="68">
        <v>44112</v>
      </c>
      <c r="B139" s="69" t="s">
        <v>330</v>
      </c>
      <c r="C139" s="70" t="s">
        <v>324</v>
      </c>
      <c r="E139" s="71">
        <v>220</v>
      </c>
    </row>
    <row r="140" spans="1:5" x14ac:dyDescent="0.25">
      <c r="A140" s="68">
        <v>44118</v>
      </c>
      <c r="B140" s="69" t="s">
        <v>330</v>
      </c>
      <c r="C140" s="70" t="s">
        <v>324</v>
      </c>
      <c r="E140" s="71">
        <v>125</v>
      </c>
    </row>
    <row r="141" spans="1:5" x14ac:dyDescent="0.25">
      <c r="A141" s="68">
        <v>44118</v>
      </c>
      <c r="B141" s="69" t="s">
        <v>330</v>
      </c>
      <c r="C141" s="70" t="s">
        <v>324</v>
      </c>
      <c r="E141" s="71">
        <v>320</v>
      </c>
    </row>
    <row r="142" spans="1:5" x14ac:dyDescent="0.25">
      <c r="A142" s="68">
        <v>44119</v>
      </c>
      <c r="B142" s="69" t="s">
        <v>336</v>
      </c>
      <c r="C142" s="70" t="s">
        <v>324</v>
      </c>
      <c r="E142" s="71">
        <v>1650</v>
      </c>
    </row>
    <row r="143" spans="1:5" x14ac:dyDescent="0.25">
      <c r="A143" s="68">
        <v>44119</v>
      </c>
      <c r="B143" s="69" t="s">
        <v>339</v>
      </c>
      <c r="C143" s="70" t="s">
        <v>324</v>
      </c>
      <c r="E143" s="71">
        <v>599</v>
      </c>
    </row>
    <row r="144" spans="1:5" x14ac:dyDescent="0.25">
      <c r="A144" s="68">
        <v>44119</v>
      </c>
      <c r="B144" s="69" t="s">
        <v>344</v>
      </c>
      <c r="C144" s="70" t="s">
        <v>324</v>
      </c>
      <c r="E144" s="71">
        <v>1870</v>
      </c>
    </row>
    <row r="145" spans="1:5" x14ac:dyDescent="0.25">
      <c r="A145" s="68">
        <v>44119</v>
      </c>
      <c r="B145" s="69" t="s">
        <v>320</v>
      </c>
      <c r="C145" s="70" t="s">
        <v>324</v>
      </c>
      <c r="E145" s="71">
        <v>2840</v>
      </c>
    </row>
    <row r="146" spans="1:5" x14ac:dyDescent="0.25">
      <c r="A146" s="68">
        <v>44119</v>
      </c>
      <c r="B146" s="69" t="s">
        <v>343</v>
      </c>
      <c r="C146" s="70" t="s">
        <v>324</v>
      </c>
      <c r="E146" s="71">
        <v>1250</v>
      </c>
    </row>
    <row r="147" spans="1:5" x14ac:dyDescent="0.25">
      <c r="A147" s="68">
        <v>44119</v>
      </c>
      <c r="B147" s="69" t="s">
        <v>334</v>
      </c>
      <c r="C147" s="70" t="s">
        <v>324</v>
      </c>
      <c r="E147" s="71">
        <v>1960</v>
      </c>
    </row>
    <row r="148" spans="1:5" x14ac:dyDescent="0.25">
      <c r="A148" s="68">
        <v>44119</v>
      </c>
      <c r="B148" s="69" t="s">
        <v>329</v>
      </c>
      <c r="C148" s="70" t="s">
        <v>324</v>
      </c>
      <c r="E148" s="71">
        <v>425</v>
      </c>
    </row>
    <row r="149" spans="1:5" x14ac:dyDescent="0.25">
      <c r="A149" s="68">
        <v>44119</v>
      </c>
      <c r="B149" s="69" t="s">
        <v>333</v>
      </c>
      <c r="C149" s="70" t="s">
        <v>324</v>
      </c>
      <c r="E149" s="71">
        <v>750</v>
      </c>
    </row>
    <row r="150" spans="1:5" x14ac:dyDescent="0.25">
      <c r="A150" s="68">
        <v>44119</v>
      </c>
      <c r="B150" s="69" t="s">
        <v>331</v>
      </c>
      <c r="C150" s="70" t="s">
        <v>324</v>
      </c>
      <c r="E150" s="71">
        <v>3260</v>
      </c>
    </row>
    <row r="151" spans="1:5" x14ac:dyDescent="0.25">
      <c r="A151" s="68">
        <v>44119</v>
      </c>
      <c r="B151" s="69" t="s">
        <v>340</v>
      </c>
      <c r="C151" s="70" t="s">
        <v>324</v>
      </c>
      <c r="E151" s="71">
        <v>4560</v>
      </c>
    </row>
    <row r="152" spans="1:5" x14ac:dyDescent="0.25">
      <c r="A152" s="68">
        <v>44119</v>
      </c>
      <c r="B152" s="69" t="s">
        <v>341</v>
      </c>
      <c r="C152" s="70" t="s">
        <v>324</v>
      </c>
      <c r="E152" s="71">
        <v>3240</v>
      </c>
    </row>
    <row r="153" spans="1:5" x14ac:dyDescent="0.25">
      <c r="A153" s="68">
        <v>44139</v>
      </c>
      <c r="B153" s="69" t="s">
        <v>327</v>
      </c>
      <c r="C153" s="70" t="s">
        <v>324</v>
      </c>
      <c r="E153" s="71">
        <v>7500</v>
      </c>
    </row>
    <row r="154" spans="1:5" x14ac:dyDescent="0.25">
      <c r="A154" s="68">
        <v>44139</v>
      </c>
      <c r="B154" s="69" t="s">
        <v>327</v>
      </c>
      <c r="C154" s="70" t="s">
        <v>324</v>
      </c>
      <c r="E154" s="71">
        <v>7500</v>
      </c>
    </row>
    <row r="155" spans="1:5" x14ac:dyDescent="0.25">
      <c r="A155" s="68">
        <v>44142</v>
      </c>
      <c r="B155" s="69" t="s">
        <v>325</v>
      </c>
      <c r="C155" s="70" t="s">
        <v>324</v>
      </c>
      <c r="E155" s="71">
        <v>10000</v>
      </c>
    </row>
    <row r="156" spans="1:5" x14ac:dyDescent="0.25">
      <c r="A156" s="68">
        <v>44147</v>
      </c>
      <c r="B156" s="69" t="s">
        <v>328</v>
      </c>
      <c r="C156" s="70" t="s">
        <v>324</v>
      </c>
      <c r="E156" s="71">
        <v>1050</v>
      </c>
    </row>
    <row r="157" spans="1:5" x14ac:dyDescent="0.25">
      <c r="A157" s="68">
        <v>44136</v>
      </c>
      <c r="B157" s="69" t="s">
        <v>323</v>
      </c>
      <c r="C157" s="70" t="s">
        <v>324</v>
      </c>
      <c r="E157" s="71">
        <v>1620</v>
      </c>
    </row>
    <row r="158" spans="1:5" x14ac:dyDescent="0.25">
      <c r="A158" s="68">
        <v>44152</v>
      </c>
      <c r="B158" s="69" t="s">
        <v>323</v>
      </c>
      <c r="C158" s="70" t="s">
        <v>324</v>
      </c>
      <c r="E158" s="71">
        <v>1280</v>
      </c>
    </row>
    <row r="159" spans="1:5" x14ac:dyDescent="0.25">
      <c r="A159" s="68">
        <v>44160</v>
      </c>
      <c r="B159" s="69" t="s">
        <v>323</v>
      </c>
      <c r="C159" s="70" t="s">
        <v>324</v>
      </c>
      <c r="E159" s="71">
        <v>1597</v>
      </c>
    </row>
    <row r="160" spans="1:5" x14ac:dyDescent="0.25">
      <c r="A160" s="68">
        <v>44164</v>
      </c>
      <c r="B160" s="69" t="s">
        <v>323</v>
      </c>
      <c r="C160" s="70" t="s">
        <v>324</v>
      </c>
      <c r="E160" s="71">
        <v>2023</v>
      </c>
    </row>
    <row r="161" spans="1:5" x14ac:dyDescent="0.25">
      <c r="A161" s="68">
        <v>44140</v>
      </c>
      <c r="B161" s="69" t="s">
        <v>330</v>
      </c>
      <c r="C161" s="70" t="s">
        <v>324</v>
      </c>
      <c r="E161" s="71">
        <v>580</v>
      </c>
    </row>
    <row r="162" spans="1:5" x14ac:dyDescent="0.25">
      <c r="A162" s="68">
        <v>44148</v>
      </c>
      <c r="B162" s="69" t="s">
        <v>330</v>
      </c>
      <c r="C162" s="70" t="s">
        <v>324</v>
      </c>
      <c r="E162" s="71">
        <v>1225</v>
      </c>
    </row>
    <row r="163" spans="1:5" x14ac:dyDescent="0.25">
      <c r="A163" s="68">
        <v>44161</v>
      </c>
      <c r="B163" s="69" t="s">
        <v>330</v>
      </c>
      <c r="C163" s="70" t="s">
        <v>324</v>
      </c>
      <c r="E163" s="71">
        <v>2758</v>
      </c>
    </row>
    <row r="164" spans="1:5" x14ac:dyDescent="0.25">
      <c r="A164" s="68">
        <v>44164</v>
      </c>
      <c r="B164" s="69" t="s">
        <v>330</v>
      </c>
      <c r="C164" s="70" t="s">
        <v>324</v>
      </c>
      <c r="E164" s="71">
        <v>3017</v>
      </c>
    </row>
    <row r="165" spans="1:5" x14ac:dyDescent="0.25">
      <c r="A165" s="68">
        <v>44150</v>
      </c>
      <c r="B165" s="69" t="s">
        <v>336</v>
      </c>
      <c r="C165" s="70" t="s">
        <v>324</v>
      </c>
      <c r="E165" s="71">
        <v>1980</v>
      </c>
    </row>
    <row r="166" spans="1:5" x14ac:dyDescent="0.25">
      <c r="A166" s="68">
        <v>44150</v>
      </c>
      <c r="B166" s="69" t="s">
        <v>339</v>
      </c>
      <c r="C166" s="70" t="s">
        <v>324</v>
      </c>
      <c r="E166" s="71">
        <v>799</v>
      </c>
    </row>
    <row r="167" spans="1:5" x14ac:dyDescent="0.25">
      <c r="A167" s="68">
        <v>44150</v>
      </c>
      <c r="B167" s="69" t="s">
        <v>344</v>
      </c>
      <c r="C167" s="70" t="s">
        <v>324</v>
      </c>
      <c r="E167" s="71">
        <v>2100</v>
      </c>
    </row>
    <row r="168" spans="1:5" x14ac:dyDescent="0.25">
      <c r="A168" s="68">
        <v>44140</v>
      </c>
      <c r="B168" s="69" t="s">
        <v>320</v>
      </c>
      <c r="C168" s="70" t="s">
        <v>324</v>
      </c>
      <c r="E168" s="71">
        <v>6500</v>
      </c>
    </row>
    <row r="169" spans="1:5" x14ac:dyDescent="0.25">
      <c r="A169" s="68">
        <v>44152</v>
      </c>
      <c r="B169" s="69" t="s">
        <v>320</v>
      </c>
      <c r="C169" s="70" t="s">
        <v>324</v>
      </c>
      <c r="E169" s="71">
        <v>16550</v>
      </c>
    </row>
    <row r="170" spans="1:5" x14ac:dyDescent="0.25">
      <c r="A170" s="68">
        <v>44155</v>
      </c>
      <c r="B170" s="69" t="s">
        <v>320</v>
      </c>
      <c r="C170" s="70" t="s">
        <v>324</v>
      </c>
      <c r="E170" s="71">
        <v>5950</v>
      </c>
    </row>
    <row r="171" spans="1:5" x14ac:dyDescent="0.25">
      <c r="A171" s="68">
        <v>44158</v>
      </c>
      <c r="B171" s="69" t="s">
        <v>320</v>
      </c>
      <c r="C171" s="70" t="s">
        <v>324</v>
      </c>
      <c r="E171" s="71">
        <v>8400</v>
      </c>
    </row>
    <row r="172" spans="1:5" x14ac:dyDescent="0.25">
      <c r="A172" s="68">
        <v>44160</v>
      </c>
      <c r="B172" s="69" t="s">
        <v>320</v>
      </c>
      <c r="C172" s="70" t="s">
        <v>324</v>
      </c>
      <c r="E172" s="71">
        <v>9050</v>
      </c>
    </row>
    <row r="173" spans="1:5" x14ac:dyDescent="0.25">
      <c r="A173" s="68">
        <v>44162</v>
      </c>
      <c r="B173" s="69" t="s">
        <v>320</v>
      </c>
      <c r="C173" s="70" t="s">
        <v>324</v>
      </c>
      <c r="E173" s="71">
        <v>10000</v>
      </c>
    </row>
    <row r="174" spans="1:5" x14ac:dyDescent="0.25">
      <c r="A174" s="68">
        <v>44165</v>
      </c>
      <c r="B174" s="69" t="s">
        <v>320</v>
      </c>
      <c r="C174" s="70" t="s">
        <v>324</v>
      </c>
      <c r="E174" s="71">
        <v>10050</v>
      </c>
    </row>
    <row r="175" spans="1:5" x14ac:dyDescent="0.25">
      <c r="A175" s="68">
        <v>44150</v>
      </c>
      <c r="B175" s="69" t="s">
        <v>343</v>
      </c>
      <c r="C175" s="70" t="s">
        <v>324</v>
      </c>
      <c r="E175" s="71">
        <v>1250</v>
      </c>
    </row>
    <row r="176" spans="1:5" x14ac:dyDescent="0.25">
      <c r="A176" s="68">
        <v>44150</v>
      </c>
      <c r="B176" s="69" t="s">
        <v>334</v>
      </c>
      <c r="C176" s="70" t="s">
        <v>324</v>
      </c>
      <c r="E176" s="71">
        <v>2150</v>
      </c>
    </row>
    <row r="177" spans="1:5" x14ac:dyDescent="0.25">
      <c r="A177" s="68">
        <v>44150</v>
      </c>
      <c r="B177" s="69" t="s">
        <v>329</v>
      </c>
      <c r="C177" s="70" t="s">
        <v>324</v>
      </c>
      <c r="E177" s="71">
        <v>725</v>
      </c>
    </row>
    <row r="178" spans="1:5" x14ac:dyDescent="0.25">
      <c r="A178" s="68">
        <v>44150</v>
      </c>
      <c r="B178" s="69" t="s">
        <v>345</v>
      </c>
      <c r="C178" s="70" t="s">
        <v>324</v>
      </c>
      <c r="E178" s="71">
        <v>5560</v>
      </c>
    </row>
    <row r="179" spans="1:5" x14ac:dyDescent="0.25">
      <c r="A179" s="68">
        <v>44150</v>
      </c>
      <c r="B179" s="69" t="s">
        <v>345</v>
      </c>
      <c r="C179" s="70" t="s">
        <v>324</v>
      </c>
      <c r="E179" s="71">
        <v>3060</v>
      </c>
    </row>
    <row r="180" spans="1:5" x14ac:dyDescent="0.25">
      <c r="A180" s="68">
        <v>44150</v>
      </c>
      <c r="B180" s="69" t="s">
        <v>345</v>
      </c>
      <c r="C180" s="70" t="s">
        <v>324</v>
      </c>
      <c r="E180" s="71">
        <v>1940</v>
      </c>
    </row>
    <row r="181" spans="1:5" x14ac:dyDescent="0.25">
      <c r="A181" s="68">
        <v>44150</v>
      </c>
      <c r="B181" s="69" t="s">
        <v>340</v>
      </c>
      <c r="C181" s="70" t="s">
        <v>324</v>
      </c>
      <c r="E181" s="71">
        <v>5680</v>
      </c>
    </row>
    <row r="182" spans="1:5" x14ac:dyDescent="0.25">
      <c r="A182" s="68">
        <v>44150</v>
      </c>
      <c r="B182" s="69" t="s">
        <v>341</v>
      </c>
      <c r="C182" s="70" t="s">
        <v>324</v>
      </c>
      <c r="E182" s="71">
        <v>9560</v>
      </c>
    </row>
    <row r="183" spans="1:5" x14ac:dyDescent="0.25">
      <c r="A183" s="68">
        <v>44144</v>
      </c>
      <c r="B183" s="69" t="s">
        <v>336</v>
      </c>
      <c r="C183" s="70" t="s">
        <v>324</v>
      </c>
      <c r="E183" s="71">
        <v>2580</v>
      </c>
    </row>
    <row r="184" spans="1:5" x14ac:dyDescent="0.25">
      <c r="A184" s="68">
        <v>44146</v>
      </c>
      <c r="B184" s="69" t="s">
        <v>336</v>
      </c>
      <c r="C184" s="70" t="s">
        <v>324</v>
      </c>
      <c r="E184" s="71">
        <v>9550</v>
      </c>
    </row>
    <row r="185" spans="1:5" x14ac:dyDescent="0.25">
      <c r="A185" s="68">
        <v>44150</v>
      </c>
      <c r="B185" s="69" t="s">
        <v>336</v>
      </c>
      <c r="C185" s="70" t="s">
        <v>324</v>
      </c>
      <c r="E185" s="71">
        <v>5655</v>
      </c>
    </row>
    <row r="186" spans="1:5" x14ac:dyDescent="0.25">
      <c r="A186" s="68">
        <v>44157</v>
      </c>
      <c r="B186" s="69" t="s">
        <v>336</v>
      </c>
      <c r="C186" s="70" t="s">
        <v>324</v>
      </c>
      <c r="E186" s="71">
        <v>2665</v>
      </c>
    </row>
    <row r="187" spans="1:5" x14ac:dyDescent="0.25">
      <c r="A187" s="68">
        <v>44162</v>
      </c>
      <c r="B187" s="69" t="s">
        <v>336</v>
      </c>
      <c r="C187" s="70" t="s">
        <v>324</v>
      </c>
      <c r="E187" s="71">
        <v>3000</v>
      </c>
    </row>
    <row r="188" spans="1:5" x14ac:dyDescent="0.25">
      <c r="A188" s="68">
        <v>44165</v>
      </c>
      <c r="B188" s="69" t="s">
        <v>336</v>
      </c>
      <c r="C188" s="70" t="s">
        <v>324</v>
      </c>
      <c r="E188" s="71">
        <v>6550</v>
      </c>
    </row>
    <row r="189" spans="1:5" x14ac:dyDescent="0.25">
      <c r="A189" s="40">
        <v>44150</v>
      </c>
      <c r="B189" s="61" t="s">
        <v>346</v>
      </c>
      <c r="C189" s="41" t="s">
        <v>324</v>
      </c>
      <c r="E189" s="72">
        <v>17500</v>
      </c>
    </row>
    <row r="190" spans="1:5" x14ac:dyDescent="0.25">
      <c r="A190" s="40">
        <v>44165</v>
      </c>
      <c r="B190" s="61" t="s">
        <v>346</v>
      </c>
      <c r="C190" s="41" t="s">
        <v>324</v>
      </c>
      <c r="E190" s="72">
        <v>17500</v>
      </c>
    </row>
    <row r="191" spans="1:5" x14ac:dyDescent="0.25">
      <c r="A191" s="68">
        <v>44171</v>
      </c>
      <c r="B191" s="69" t="s">
        <v>327</v>
      </c>
      <c r="C191" s="70" t="s">
        <v>324</v>
      </c>
      <c r="E191" s="71">
        <v>7500</v>
      </c>
    </row>
    <row r="192" spans="1:5" x14ac:dyDescent="0.25">
      <c r="A192" s="68">
        <v>44171</v>
      </c>
      <c r="B192" s="69" t="s">
        <v>327</v>
      </c>
      <c r="C192" s="70" t="s">
        <v>324</v>
      </c>
      <c r="E192" s="71">
        <v>7500</v>
      </c>
    </row>
    <row r="193" spans="1:5" x14ac:dyDescent="0.25">
      <c r="A193" s="68">
        <v>44173</v>
      </c>
      <c r="B193" s="69" t="s">
        <v>325</v>
      </c>
      <c r="C193" s="70" t="s">
        <v>324</v>
      </c>
      <c r="E193" s="71">
        <v>10000</v>
      </c>
    </row>
    <row r="194" spans="1:5" x14ac:dyDescent="0.25">
      <c r="A194" s="68">
        <v>44167</v>
      </c>
      <c r="B194" s="69" t="s">
        <v>323</v>
      </c>
      <c r="C194" s="70" t="s">
        <v>324</v>
      </c>
      <c r="E194" s="71">
        <v>722</v>
      </c>
    </row>
    <row r="195" spans="1:5" x14ac:dyDescent="0.25">
      <c r="A195" s="68">
        <v>44175</v>
      </c>
      <c r="B195" s="69" t="s">
        <v>323</v>
      </c>
      <c r="C195" s="70" t="s">
        <v>324</v>
      </c>
      <c r="E195" s="71">
        <v>3589</v>
      </c>
    </row>
    <row r="196" spans="1:5" x14ac:dyDescent="0.25">
      <c r="A196" s="68">
        <v>44182</v>
      </c>
      <c r="B196" s="69" t="s">
        <v>323</v>
      </c>
      <c r="C196" s="70" t="s">
        <v>324</v>
      </c>
      <c r="E196" s="71">
        <v>1258</v>
      </c>
    </row>
    <row r="197" spans="1:5" x14ac:dyDescent="0.25">
      <c r="A197" s="68">
        <v>44189</v>
      </c>
      <c r="B197" s="69" t="s">
        <v>323</v>
      </c>
      <c r="C197" s="70" t="s">
        <v>324</v>
      </c>
      <c r="E197" s="71">
        <v>825</v>
      </c>
    </row>
    <row r="198" spans="1:5" x14ac:dyDescent="0.25">
      <c r="A198" s="68">
        <v>44196</v>
      </c>
      <c r="B198" s="69" t="s">
        <v>323</v>
      </c>
      <c r="C198" s="70" t="s">
        <v>324</v>
      </c>
      <c r="E198" s="71">
        <v>1026</v>
      </c>
    </row>
    <row r="199" spans="1:5" x14ac:dyDescent="0.25">
      <c r="A199" s="68">
        <v>44166</v>
      </c>
      <c r="B199" s="69" t="s">
        <v>320</v>
      </c>
      <c r="C199" s="70" t="s">
        <v>324</v>
      </c>
      <c r="E199" s="71">
        <v>13580</v>
      </c>
    </row>
    <row r="200" spans="1:5" x14ac:dyDescent="0.25">
      <c r="A200" s="68">
        <v>44177</v>
      </c>
      <c r="B200" s="69" t="s">
        <v>320</v>
      </c>
      <c r="C200" s="70" t="s">
        <v>324</v>
      </c>
      <c r="E200" s="71">
        <v>8680</v>
      </c>
    </row>
    <row r="201" spans="1:5" x14ac:dyDescent="0.25">
      <c r="A201" s="68">
        <v>44191</v>
      </c>
      <c r="B201" s="69" t="s">
        <v>320</v>
      </c>
      <c r="C201" s="70" t="s">
        <v>324</v>
      </c>
      <c r="E201" s="71">
        <v>10320</v>
      </c>
    </row>
    <row r="202" spans="1:5" x14ac:dyDescent="0.25">
      <c r="A202" s="68">
        <v>44170</v>
      </c>
      <c r="B202" s="69" t="s">
        <v>330</v>
      </c>
      <c r="C202" s="70" t="s">
        <v>324</v>
      </c>
      <c r="E202" s="71">
        <v>155</v>
      </c>
    </row>
    <row r="203" spans="1:5" x14ac:dyDescent="0.25">
      <c r="A203" s="68">
        <v>44174</v>
      </c>
      <c r="B203" s="69" t="s">
        <v>330</v>
      </c>
      <c r="C203" s="70" t="s">
        <v>324</v>
      </c>
      <c r="E203" s="71">
        <v>1210</v>
      </c>
    </row>
    <row r="204" spans="1:5" x14ac:dyDescent="0.25">
      <c r="A204" s="68">
        <v>44178</v>
      </c>
      <c r="B204" s="69" t="s">
        <v>330</v>
      </c>
      <c r="C204" s="70" t="s">
        <v>324</v>
      </c>
      <c r="E204" s="71">
        <v>3370</v>
      </c>
    </row>
    <row r="205" spans="1:5" x14ac:dyDescent="0.25">
      <c r="A205" s="68">
        <v>44182</v>
      </c>
      <c r="B205" s="69" t="s">
        <v>330</v>
      </c>
      <c r="C205" s="70" t="s">
        <v>324</v>
      </c>
      <c r="E205" s="71">
        <v>120</v>
      </c>
    </row>
    <row r="206" spans="1:5" x14ac:dyDescent="0.25">
      <c r="A206" s="68">
        <v>44189</v>
      </c>
      <c r="B206" s="69" t="s">
        <v>330</v>
      </c>
      <c r="C206" s="70" t="s">
        <v>324</v>
      </c>
      <c r="E206" s="71">
        <v>90</v>
      </c>
    </row>
    <row r="207" spans="1:5" x14ac:dyDescent="0.25">
      <c r="A207" s="68">
        <v>44195</v>
      </c>
      <c r="B207" s="69" t="s">
        <v>330</v>
      </c>
      <c r="C207" s="70" t="s">
        <v>324</v>
      </c>
      <c r="E207" s="71">
        <v>1265</v>
      </c>
    </row>
    <row r="208" spans="1:5" x14ac:dyDescent="0.25">
      <c r="A208" s="40">
        <v>44170</v>
      </c>
      <c r="B208" s="61" t="s">
        <v>336</v>
      </c>
      <c r="C208" s="41" t="s">
        <v>324</v>
      </c>
      <c r="E208" s="72">
        <v>7100</v>
      </c>
    </row>
    <row r="209" spans="1:5" x14ac:dyDescent="0.25">
      <c r="A209" s="40">
        <v>44178</v>
      </c>
      <c r="B209" s="61" t="s">
        <v>336</v>
      </c>
      <c r="C209" s="41" t="s">
        <v>324</v>
      </c>
      <c r="E209" s="72">
        <v>5450</v>
      </c>
    </row>
    <row r="210" spans="1:5" x14ac:dyDescent="0.25">
      <c r="A210" s="40">
        <v>44190</v>
      </c>
      <c r="B210" s="61" t="s">
        <v>336</v>
      </c>
      <c r="C210" s="41" t="s">
        <v>324</v>
      </c>
      <c r="E210" s="72">
        <v>7450</v>
      </c>
    </row>
    <row r="211" spans="1:5" x14ac:dyDescent="0.25">
      <c r="A211" s="40">
        <v>44192</v>
      </c>
      <c r="B211" s="61" t="s">
        <v>336</v>
      </c>
      <c r="C211" s="41" t="s">
        <v>324</v>
      </c>
      <c r="E211" s="72">
        <v>5640</v>
      </c>
    </row>
    <row r="212" spans="1:5" x14ac:dyDescent="0.25">
      <c r="A212" s="68">
        <v>44180</v>
      </c>
      <c r="B212" s="69" t="s">
        <v>339</v>
      </c>
      <c r="C212" s="70" t="s">
        <v>324</v>
      </c>
      <c r="E212" s="71">
        <v>621</v>
      </c>
    </row>
    <row r="213" spans="1:5" x14ac:dyDescent="0.25">
      <c r="A213" s="68">
        <v>44180</v>
      </c>
      <c r="B213" s="69" t="s">
        <v>344</v>
      </c>
      <c r="C213" s="70" t="s">
        <v>324</v>
      </c>
      <c r="E213" s="71">
        <v>1950</v>
      </c>
    </row>
    <row r="214" spans="1:5" x14ac:dyDescent="0.25">
      <c r="A214" s="68">
        <v>44180</v>
      </c>
      <c r="B214" s="69" t="s">
        <v>343</v>
      </c>
      <c r="C214" s="70" t="s">
        <v>324</v>
      </c>
      <c r="E214" s="71">
        <v>1325</v>
      </c>
    </row>
    <row r="215" spans="1:5" x14ac:dyDescent="0.25">
      <c r="A215" s="68">
        <v>44180</v>
      </c>
      <c r="B215" s="69" t="s">
        <v>334</v>
      </c>
      <c r="C215" s="70" t="s">
        <v>324</v>
      </c>
      <c r="E215" s="71">
        <v>1850</v>
      </c>
    </row>
    <row r="216" spans="1:5" x14ac:dyDescent="0.25">
      <c r="A216" s="68">
        <v>44180</v>
      </c>
      <c r="B216" s="69" t="s">
        <v>329</v>
      </c>
      <c r="C216" s="70" t="s">
        <v>324</v>
      </c>
      <c r="E216" s="71">
        <v>821</v>
      </c>
    </row>
    <row r="217" spans="1:5" x14ac:dyDescent="0.25">
      <c r="A217" s="68">
        <v>44180</v>
      </c>
      <c r="B217" s="69" t="s">
        <v>333</v>
      </c>
      <c r="C217" s="70" t="s">
        <v>324</v>
      </c>
      <c r="E217" s="71">
        <v>980</v>
      </c>
    </row>
    <row r="218" spans="1:5" x14ac:dyDescent="0.25">
      <c r="A218" s="68">
        <v>44180</v>
      </c>
      <c r="B218" s="69" t="s">
        <v>345</v>
      </c>
      <c r="C218" s="70" t="s">
        <v>324</v>
      </c>
      <c r="E218" s="71">
        <v>9570</v>
      </c>
    </row>
    <row r="219" spans="1:5" x14ac:dyDescent="0.25">
      <c r="A219" s="68">
        <v>44180</v>
      </c>
      <c r="B219" s="69" t="s">
        <v>340</v>
      </c>
      <c r="C219" s="70" t="s">
        <v>324</v>
      </c>
      <c r="E219" s="71">
        <v>3250</v>
      </c>
    </row>
    <row r="220" spans="1:5" x14ac:dyDescent="0.25">
      <c r="A220" s="68">
        <v>44180</v>
      </c>
      <c r="B220" s="69" t="s">
        <v>341</v>
      </c>
      <c r="C220" s="70" t="s">
        <v>324</v>
      </c>
      <c r="E220" s="71">
        <v>8700</v>
      </c>
    </row>
    <row r="221" spans="1:5" x14ac:dyDescent="0.25">
      <c r="A221" s="40">
        <v>44180</v>
      </c>
      <c r="B221" s="61" t="s">
        <v>346</v>
      </c>
      <c r="C221" s="41" t="s">
        <v>324</v>
      </c>
      <c r="E221" s="72">
        <v>17500</v>
      </c>
    </row>
    <row r="222" spans="1:5" x14ac:dyDescent="0.25">
      <c r="A222" s="40">
        <v>44196</v>
      </c>
      <c r="B222" s="61" t="s">
        <v>346</v>
      </c>
      <c r="C222" s="41" t="s">
        <v>324</v>
      </c>
      <c r="E222" s="72">
        <v>17500</v>
      </c>
    </row>
    <row r="223" spans="1:5" x14ac:dyDescent="0.25">
      <c r="A223" s="40">
        <v>43657</v>
      </c>
      <c r="B223" s="52" t="s">
        <v>349</v>
      </c>
      <c r="E223" s="109">
        <v>25000</v>
      </c>
    </row>
    <row r="224" spans="1:5" x14ac:dyDescent="0.25">
      <c r="A224" s="40">
        <v>43664</v>
      </c>
      <c r="B224" s="49" t="s">
        <v>350</v>
      </c>
      <c r="E224" s="73">
        <v>8260</v>
      </c>
    </row>
    <row r="225" spans="1:5" x14ac:dyDescent="0.25">
      <c r="A225" s="40">
        <v>43678</v>
      </c>
      <c r="B225" s="52" t="s">
        <v>352</v>
      </c>
      <c r="E225" s="109">
        <v>37760</v>
      </c>
    </row>
    <row r="226" spans="1:5" x14ac:dyDescent="0.25">
      <c r="A226" s="40">
        <v>43709</v>
      </c>
      <c r="B226" s="52" t="s">
        <v>352</v>
      </c>
      <c r="E226" s="109">
        <v>42632</v>
      </c>
    </row>
    <row r="227" spans="1:5" x14ac:dyDescent="0.25">
      <c r="A227" s="40">
        <v>43729</v>
      </c>
      <c r="B227" s="49" t="s">
        <v>359</v>
      </c>
      <c r="E227" s="73">
        <v>4000</v>
      </c>
    </row>
    <row r="228" spans="1:5" x14ac:dyDescent="0.25">
      <c r="A228" s="40">
        <v>43729</v>
      </c>
      <c r="B228" s="52" t="s">
        <v>358</v>
      </c>
      <c r="E228" s="109">
        <v>4000</v>
      </c>
    </row>
    <row r="229" spans="1:5" x14ac:dyDescent="0.25">
      <c r="A229" s="40">
        <v>43729</v>
      </c>
      <c r="B229" s="49" t="s">
        <v>360</v>
      </c>
      <c r="E229" s="73">
        <v>4000</v>
      </c>
    </row>
    <row r="230" spans="1:5" x14ac:dyDescent="0.25">
      <c r="A230" s="40">
        <v>43739</v>
      </c>
      <c r="B230" s="52" t="s">
        <v>352</v>
      </c>
      <c r="E230" s="109">
        <v>37760</v>
      </c>
    </row>
    <row r="231" spans="1:5" x14ac:dyDescent="0.25">
      <c r="A231" s="40">
        <v>43759</v>
      </c>
      <c r="B231" s="49" t="s">
        <v>361</v>
      </c>
      <c r="E231" s="73">
        <v>239</v>
      </c>
    </row>
    <row r="232" spans="1:5" x14ac:dyDescent="0.25">
      <c r="A232" s="40">
        <v>43770</v>
      </c>
      <c r="B232" s="52" t="s">
        <v>352</v>
      </c>
      <c r="E232" s="109">
        <v>37760</v>
      </c>
    </row>
    <row r="233" spans="1:5" x14ac:dyDescent="0.25">
      <c r="A233" s="40">
        <v>43795</v>
      </c>
      <c r="B233" s="49" t="s">
        <v>361</v>
      </c>
      <c r="E233" s="73">
        <v>163</v>
      </c>
    </row>
    <row r="234" spans="1:5" x14ac:dyDescent="0.25">
      <c r="A234" s="75">
        <v>44125</v>
      </c>
      <c r="B234" s="52" t="s">
        <v>370</v>
      </c>
      <c r="E234" s="109">
        <v>10900</v>
      </c>
    </row>
    <row r="235" spans="1:5" x14ac:dyDescent="0.25">
      <c r="A235" s="56">
        <v>44127</v>
      </c>
      <c r="B235" s="49" t="s">
        <v>371</v>
      </c>
      <c r="E235" s="73">
        <v>40000</v>
      </c>
    </row>
    <row r="236" spans="1:5" x14ac:dyDescent="0.25">
      <c r="A236" s="75">
        <v>44133</v>
      </c>
      <c r="B236" s="52" t="s">
        <v>380</v>
      </c>
      <c r="E236" s="109">
        <v>120500</v>
      </c>
    </row>
    <row r="237" spans="1:5" x14ac:dyDescent="0.25">
      <c r="A237" s="56">
        <v>44135</v>
      </c>
      <c r="B237" s="49" t="s">
        <v>372</v>
      </c>
      <c r="E237" s="73">
        <v>5000</v>
      </c>
    </row>
    <row r="238" spans="1:5" x14ac:dyDescent="0.25">
      <c r="A238" s="75">
        <v>44141</v>
      </c>
      <c r="B238" s="52" t="s">
        <v>373</v>
      </c>
      <c r="E238" s="109">
        <v>16000</v>
      </c>
    </row>
    <row r="239" spans="1:5" x14ac:dyDescent="0.25">
      <c r="A239" s="56">
        <v>44146</v>
      </c>
      <c r="B239" s="49" t="s">
        <v>374</v>
      </c>
      <c r="E239" s="73">
        <v>61400</v>
      </c>
    </row>
    <row r="240" spans="1:5" x14ac:dyDescent="0.25">
      <c r="A240" s="75">
        <v>44183</v>
      </c>
      <c r="B240" s="52" t="s">
        <v>375</v>
      </c>
      <c r="E240" s="109">
        <v>50000</v>
      </c>
    </row>
    <row r="241" spans="1:5" x14ac:dyDescent="0.25">
      <c r="A241" s="75">
        <v>43886</v>
      </c>
      <c r="B241" s="52" t="s">
        <v>362</v>
      </c>
      <c r="E241" s="109">
        <v>5900</v>
      </c>
    </row>
    <row r="242" spans="1:5" x14ac:dyDescent="0.25">
      <c r="A242" s="56">
        <v>44236</v>
      </c>
      <c r="B242" s="49" t="s">
        <v>531</v>
      </c>
      <c r="C242" s="49" t="s">
        <v>108</v>
      </c>
      <c r="D242" s="50" t="s">
        <v>532</v>
      </c>
      <c r="E242" s="73">
        <v>1954</v>
      </c>
    </row>
    <row r="243" spans="1:5" x14ac:dyDescent="0.25">
      <c r="A243" s="75">
        <v>44236</v>
      </c>
      <c r="B243" s="52" t="s">
        <v>531</v>
      </c>
      <c r="C243" s="52" t="s">
        <v>108</v>
      </c>
      <c r="D243" s="53" t="s">
        <v>533</v>
      </c>
      <c r="E243" s="109">
        <v>4948</v>
      </c>
    </row>
    <row r="244" spans="1:5" x14ac:dyDescent="0.25">
      <c r="A244" s="56">
        <v>44236</v>
      </c>
      <c r="B244" s="49" t="s">
        <v>531</v>
      </c>
      <c r="C244" s="49" t="s">
        <v>108</v>
      </c>
      <c r="D244" s="50" t="s">
        <v>534</v>
      </c>
      <c r="E244" s="73">
        <v>1098</v>
      </c>
    </row>
    <row r="245" spans="1:5" x14ac:dyDescent="0.25">
      <c r="A245" s="75">
        <v>44236</v>
      </c>
      <c r="B245" s="52" t="s">
        <v>531</v>
      </c>
      <c r="C245" s="52" t="s">
        <v>108</v>
      </c>
      <c r="D245" s="53" t="s">
        <v>535</v>
      </c>
      <c r="E245" s="109">
        <v>1727</v>
      </c>
    </row>
    <row r="246" spans="1:5" x14ac:dyDescent="0.25">
      <c r="A246" s="56">
        <v>44238</v>
      </c>
      <c r="B246" s="49" t="s">
        <v>531</v>
      </c>
      <c r="C246" s="49" t="s">
        <v>108</v>
      </c>
      <c r="D246" s="50" t="s">
        <v>536</v>
      </c>
      <c r="E246" s="73">
        <v>371700</v>
      </c>
    </row>
    <row r="247" spans="1:5" x14ac:dyDescent="0.25">
      <c r="A247" s="75">
        <v>44249</v>
      </c>
      <c r="B247" s="52" t="s">
        <v>375</v>
      </c>
      <c r="C247" s="52" t="s">
        <v>108</v>
      </c>
      <c r="D247" s="53" t="s">
        <v>537</v>
      </c>
      <c r="E247" s="109">
        <v>28224</v>
      </c>
    </row>
    <row r="248" spans="1:5" x14ac:dyDescent="0.25">
      <c r="A248" s="56">
        <v>44249</v>
      </c>
      <c r="B248" s="49" t="s">
        <v>375</v>
      </c>
      <c r="C248" s="49" t="s">
        <v>108</v>
      </c>
      <c r="D248" s="50" t="s">
        <v>538</v>
      </c>
      <c r="E248" s="73">
        <v>123881</v>
      </c>
    </row>
    <row r="249" spans="1:5" x14ac:dyDescent="0.25">
      <c r="A249" s="75">
        <v>44249</v>
      </c>
      <c r="B249" s="52" t="s">
        <v>375</v>
      </c>
      <c r="C249" s="52" t="s">
        <v>108</v>
      </c>
      <c r="D249" s="53" t="s">
        <v>539</v>
      </c>
      <c r="E249" s="109">
        <v>10620</v>
      </c>
    </row>
    <row r="250" spans="1:5" x14ac:dyDescent="0.25">
      <c r="A250" s="56">
        <v>44249</v>
      </c>
      <c r="B250" s="49" t="s">
        <v>375</v>
      </c>
      <c r="C250" s="49" t="s">
        <v>108</v>
      </c>
      <c r="D250" s="50" t="s">
        <v>540</v>
      </c>
      <c r="E250" s="73">
        <v>4130</v>
      </c>
    </row>
    <row r="251" spans="1:5" x14ac:dyDescent="0.25">
      <c r="A251" s="116"/>
      <c r="B251" s="117" t="s">
        <v>581</v>
      </c>
      <c r="C251" s="117"/>
      <c r="D251" s="118"/>
      <c r="E251" s="73">
        <f>2660900+25960+11800</f>
        <v>2698660</v>
      </c>
    </row>
    <row r="252" spans="1:5" x14ac:dyDescent="0.25">
      <c r="A252" s="119">
        <v>44209</v>
      </c>
      <c r="B252" s="41" t="s">
        <v>590</v>
      </c>
      <c r="C252" s="41" t="s">
        <v>324</v>
      </c>
      <c r="E252" s="122">
        <v>600</v>
      </c>
    </row>
    <row r="253" spans="1:5" x14ac:dyDescent="0.25">
      <c r="A253" s="119">
        <v>44209</v>
      </c>
      <c r="B253" s="41" t="s">
        <v>590</v>
      </c>
      <c r="C253" s="41" t="s">
        <v>324</v>
      </c>
      <c r="E253" s="74">
        <v>600</v>
      </c>
    </row>
    <row r="254" spans="1:5" x14ac:dyDescent="0.25">
      <c r="A254" s="119">
        <v>44209</v>
      </c>
      <c r="B254" s="41" t="s">
        <v>590</v>
      </c>
      <c r="C254" s="41" t="s">
        <v>324</v>
      </c>
      <c r="E254" s="74">
        <v>1030500</v>
      </c>
    </row>
    <row r="255" spans="1:5" x14ac:dyDescent="0.25">
      <c r="A255" s="119">
        <v>44209</v>
      </c>
      <c r="B255" s="41" t="s">
        <v>590</v>
      </c>
      <c r="C255" s="41" t="s">
        <v>324</v>
      </c>
      <c r="E255" s="74">
        <v>411100</v>
      </c>
    </row>
    <row r="256" spans="1:5" x14ac:dyDescent="0.25">
      <c r="A256" s="56">
        <v>44244</v>
      </c>
      <c r="B256" s="49" t="s">
        <v>364</v>
      </c>
      <c r="C256" s="49" t="s">
        <v>108</v>
      </c>
      <c r="D256" s="50" t="s">
        <v>514</v>
      </c>
      <c r="E256" s="73">
        <v>23600</v>
      </c>
    </row>
    <row r="257" spans="1:5" x14ac:dyDescent="0.25">
      <c r="A257" s="119">
        <v>44140</v>
      </c>
      <c r="B257" t="s">
        <v>598</v>
      </c>
      <c r="C257" t="s">
        <v>324</v>
      </c>
      <c r="E257" s="74">
        <v>200000</v>
      </c>
    </row>
    <row r="258" spans="1:5" x14ac:dyDescent="0.25">
      <c r="A258" s="119">
        <v>44200</v>
      </c>
      <c r="B258" t="s">
        <v>320</v>
      </c>
      <c r="C258" t="s">
        <v>324</v>
      </c>
      <c r="E258" s="74">
        <v>500</v>
      </c>
    </row>
    <row r="259" spans="1:5" x14ac:dyDescent="0.25">
      <c r="A259" s="119">
        <v>44202</v>
      </c>
      <c r="B259" t="s">
        <v>328</v>
      </c>
      <c r="C259" t="s">
        <v>324</v>
      </c>
      <c r="E259" s="74">
        <v>102</v>
      </c>
    </row>
    <row r="260" spans="1:5" x14ac:dyDescent="0.25">
      <c r="A260" s="119">
        <v>44202</v>
      </c>
      <c r="B260" t="s">
        <v>320</v>
      </c>
      <c r="C260" t="s">
        <v>324</v>
      </c>
      <c r="E260" s="74">
        <v>650</v>
      </c>
    </row>
    <row r="261" spans="1:5" x14ac:dyDescent="0.25">
      <c r="A261" s="119">
        <v>44212</v>
      </c>
      <c r="B261" t="s">
        <v>328</v>
      </c>
      <c r="C261" t="s">
        <v>324</v>
      </c>
      <c r="E261" s="74">
        <v>43</v>
      </c>
    </row>
    <row r="262" spans="1:5" x14ac:dyDescent="0.25">
      <c r="A262" s="119">
        <v>44214</v>
      </c>
      <c r="B262" t="s">
        <v>328</v>
      </c>
      <c r="C262" t="s">
        <v>324</v>
      </c>
      <c r="E262" s="74">
        <v>232</v>
      </c>
    </row>
    <row r="263" spans="1:5" x14ac:dyDescent="0.25">
      <c r="A263" s="119">
        <v>44216</v>
      </c>
      <c r="B263" t="s">
        <v>328</v>
      </c>
      <c r="C263" t="s">
        <v>324</v>
      </c>
      <c r="E263" s="74">
        <v>600</v>
      </c>
    </row>
    <row r="264" spans="1:5" x14ac:dyDescent="0.25">
      <c r="A264" s="119">
        <v>44219</v>
      </c>
      <c r="B264" t="s">
        <v>328</v>
      </c>
      <c r="C264" t="s">
        <v>324</v>
      </c>
      <c r="E264" s="74">
        <v>170</v>
      </c>
    </row>
    <row r="265" spans="1:5" x14ac:dyDescent="0.25">
      <c r="A265" s="119">
        <v>44219</v>
      </c>
      <c r="B265" t="s">
        <v>328</v>
      </c>
      <c r="C265" t="s">
        <v>324</v>
      </c>
      <c r="E265" s="74">
        <v>250</v>
      </c>
    </row>
    <row r="266" spans="1:5" x14ac:dyDescent="0.25">
      <c r="A266" s="119">
        <v>44231</v>
      </c>
      <c r="B266" t="s">
        <v>323</v>
      </c>
      <c r="C266" t="s">
        <v>324</v>
      </c>
      <c r="E266" s="74">
        <v>2001</v>
      </c>
    </row>
    <row r="267" spans="1:5" x14ac:dyDescent="0.25">
      <c r="A267" s="119">
        <v>44232</v>
      </c>
      <c r="B267" t="s">
        <v>328</v>
      </c>
      <c r="C267" t="s">
        <v>324</v>
      </c>
      <c r="E267" s="74">
        <v>2566</v>
      </c>
    </row>
    <row r="268" spans="1:5" x14ac:dyDescent="0.25">
      <c r="A268" s="119">
        <v>44232</v>
      </c>
      <c r="B268" t="s">
        <v>328</v>
      </c>
      <c r="C268" t="s">
        <v>324</v>
      </c>
      <c r="E268" s="74">
        <v>3336</v>
      </c>
    </row>
    <row r="269" spans="1:5" x14ac:dyDescent="0.25">
      <c r="A269" s="119">
        <v>44232</v>
      </c>
      <c r="B269" t="s">
        <v>323</v>
      </c>
      <c r="C269" t="s">
        <v>324</v>
      </c>
      <c r="E269" s="74">
        <v>895</v>
      </c>
    </row>
    <row r="270" spans="1:5" x14ac:dyDescent="0.25">
      <c r="A270" s="119">
        <v>44235</v>
      </c>
      <c r="B270" t="s">
        <v>328</v>
      </c>
      <c r="C270" t="s">
        <v>324</v>
      </c>
      <c r="E270" s="74">
        <v>318</v>
      </c>
    </row>
    <row r="271" spans="1:5" x14ac:dyDescent="0.25">
      <c r="A271" s="119">
        <v>44236</v>
      </c>
      <c r="B271" t="s">
        <v>323</v>
      </c>
      <c r="C271" t="s">
        <v>324</v>
      </c>
      <c r="E271" s="74">
        <v>1568</v>
      </c>
    </row>
    <row r="272" spans="1:5" x14ac:dyDescent="0.25">
      <c r="A272" s="119">
        <v>44237</v>
      </c>
      <c r="B272" t="s">
        <v>323</v>
      </c>
      <c r="C272" t="s">
        <v>324</v>
      </c>
      <c r="E272" s="74">
        <v>300</v>
      </c>
    </row>
    <row r="273" spans="1:5" x14ac:dyDescent="0.25">
      <c r="A273" s="119">
        <v>44238</v>
      </c>
      <c r="B273" t="s">
        <v>320</v>
      </c>
      <c r="C273" t="s">
        <v>324</v>
      </c>
      <c r="E273" s="74">
        <v>990</v>
      </c>
    </row>
    <row r="274" spans="1:5" x14ac:dyDescent="0.25">
      <c r="A274" s="119">
        <v>44243</v>
      </c>
      <c r="B274" t="s">
        <v>320</v>
      </c>
      <c r="C274" t="s">
        <v>324</v>
      </c>
      <c r="E274" s="74">
        <v>4000</v>
      </c>
    </row>
    <row r="275" spans="1:5" x14ac:dyDescent="0.25">
      <c r="A275" s="119">
        <v>44243</v>
      </c>
      <c r="B275" t="s">
        <v>323</v>
      </c>
      <c r="C275" t="s">
        <v>324</v>
      </c>
      <c r="E275" s="74">
        <v>2600</v>
      </c>
    </row>
    <row r="276" spans="1:5" x14ac:dyDescent="0.25">
      <c r="A276" s="119">
        <v>44246</v>
      </c>
      <c r="B276" t="s">
        <v>323</v>
      </c>
      <c r="C276" t="s">
        <v>324</v>
      </c>
      <c r="E276" s="74">
        <v>650</v>
      </c>
    </row>
    <row r="277" spans="1:5" x14ac:dyDescent="0.25">
      <c r="A277" s="119">
        <v>44247</v>
      </c>
      <c r="B277" t="s">
        <v>330</v>
      </c>
      <c r="C277" t="s">
        <v>324</v>
      </c>
      <c r="E277" s="74">
        <v>905</v>
      </c>
    </row>
    <row r="278" spans="1:5" x14ac:dyDescent="0.25">
      <c r="A278" s="119">
        <v>44252</v>
      </c>
      <c r="B278" t="s">
        <v>328</v>
      </c>
      <c r="C278" t="s">
        <v>324</v>
      </c>
      <c r="E278" s="74">
        <v>154</v>
      </c>
    </row>
    <row r="279" spans="1:5" x14ac:dyDescent="0.25">
      <c r="A279" s="119">
        <v>44253</v>
      </c>
      <c r="B279" t="s">
        <v>328</v>
      </c>
      <c r="C279" t="s">
        <v>324</v>
      </c>
      <c r="E279" s="74">
        <v>440</v>
      </c>
    </row>
    <row r="280" spans="1:5" x14ac:dyDescent="0.25">
      <c r="A280" s="119">
        <v>44254</v>
      </c>
      <c r="B280" t="s">
        <v>320</v>
      </c>
      <c r="C280" t="s">
        <v>324</v>
      </c>
      <c r="E280" s="74">
        <v>1290</v>
      </c>
    </row>
    <row r="281" spans="1:5" x14ac:dyDescent="0.25">
      <c r="A281" s="119">
        <v>44254</v>
      </c>
      <c r="B281" t="s">
        <v>328</v>
      </c>
      <c r="C281" t="s">
        <v>324</v>
      </c>
      <c r="E281" s="74">
        <v>140</v>
      </c>
    </row>
    <row r="282" spans="1:5" x14ac:dyDescent="0.25">
      <c r="A282" s="124">
        <v>44255</v>
      </c>
      <c r="B282" s="31" t="s">
        <v>327</v>
      </c>
      <c r="C282" s="31" t="s">
        <v>324</v>
      </c>
      <c r="D282" s="31"/>
      <c r="E282" s="211">
        <v>30000</v>
      </c>
    </row>
    <row r="283" spans="1:5" x14ac:dyDescent="0.25">
      <c r="A283" s="124">
        <v>44255</v>
      </c>
      <c r="B283" s="31" t="s">
        <v>325</v>
      </c>
      <c r="C283" s="31" t="s">
        <v>324</v>
      </c>
      <c r="D283" s="31"/>
      <c r="E283" s="211">
        <v>4000</v>
      </c>
    </row>
    <row r="284" spans="1:5" x14ac:dyDescent="0.25">
      <c r="A284" s="119">
        <v>44256</v>
      </c>
      <c r="B284" t="s">
        <v>328</v>
      </c>
      <c r="C284" t="s">
        <v>324</v>
      </c>
      <c r="E284" s="74">
        <v>1000</v>
      </c>
    </row>
    <row r="285" spans="1:5" x14ac:dyDescent="0.25">
      <c r="A285" s="119">
        <v>44268</v>
      </c>
      <c r="B285" t="s">
        <v>329</v>
      </c>
      <c r="C285" t="s">
        <v>324</v>
      </c>
      <c r="E285" s="74">
        <v>60</v>
      </c>
    </row>
    <row r="286" spans="1:5" x14ac:dyDescent="0.25">
      <c r="A286" s="119">
        <v>44268</v>
      </c>
      <c r="B286" t="s">
        <v>320</v>
      </c>
      <c r="C286" t="s">
        <v>324</v>
      </c>
      <c r="E286" s="74">
        <v>1512</v>
      </c>
    </row>
    <row r="287" spans="1:5" x14ac:dyDescent="0.25">
      <c r="A287" s="119">
        <v>44271</v>
      </c>
      <c r="B287" t="s">
        <v>328</v>
      </c>
      <c r="C287" t="s">
        <v>324</v>
      </c>
      <c r="E287" s="74">
        <v>180</v>
      </c>
    </row>
    <row r="288" spans="1:5" x14ac:dyDescent="0.25">
      <c r="A288" s="119">
        <v>44271</v>
      </c>
      <c r="B288" t="s">
        <v>323</v>
      </c>
      <c r="C288" t="s">
        <v>324</v>
      </c>
      <c r="E288" s="74">
        <v>295</v>
      </c>
    </row>
    <row r="289" spans="1:6" x14ac:dyDescent="0.25">
      <c r="A289" s="119">
        <v>44275</v>
      </c>
      <c r="B289" t="s">
        <v>328</v>
      </c>
      <c r="C289" t="s">
        <v>324</v>
      </c>
      <c r="E289" s="74">
        <v>405</v>
      </c>
    </row>
    <row r="290" spans="1:6" x14ac:dyDescent="0.25">
      <c r="A290" s="119">
        <v>44197</v>
      </c>
      <c r="B290" t="s">
        <v>583</v>
      </c>
      <c r="C290" t="s">
        <v>324</v>
      </c>
      <c r="E290" s="74">
        <v>1360</v>
      </c>
    </row>
    <row r="291" spans="1:6" x14ac:dyDescent="0.25">
      <c r="A291" s="119">
        <v>44207</v>
      </c>
      <c r="B291" t="s">
        <v>583</v>
      </c>
      <c r="C291" t="s">
        <v>324</v>
      </c>
      <c r="E291" s="74">
        <v>21960</v>
      </c>
    </row>
    <row r="292" spans="1:6" x14ac:dyDescent="0.25">
      <c r="A292" s="119">
        <v>44224</v>
      </c>
      <c r="B292" t="s">
        <v>583</v>
      </c>
      <c r="C292" t="s">
        <v>324</v>
      </c>
      <c r="E292" s="74">
        <v>1170</v>
      </c>
    </row>
    <row r="293" spans="1:6" x14ac:dyDescent="0.25">
      <c r="A293" s="119">
        <v>44229</v>
      </c>
      <c r="B293" t="s">
        <v>583</v>
      </c>
      <c r="C293" t="s">
        <v>324</v>
      </c>
      <c r="E293" s="74">
        <v>35610</v>
      </c>
    </row>
    <row r="294" spans="1:6" x14ac:dyDescent="0.25">
      <c r="A294" s="119">
        <v>44263</v>
      </c>
      <c r="B294" t="s">
        <v>583</v>
      </c>
      <c r="C294" t="s">
        <v>324</v>
      </c>
      <c r="E294" s="74">
        <v>1200</v>
      </c>
    </row>
    <row r="295" spans="1:6" x14ac:dyDescent="0.25">
      <c r="A295" s="119">
        <v>44203</v>
      </c>
      <c r="B295" t="s">
        <v>584</v>
      </c>
      <c r="C295" t="s">
        <v>324</v>
      </c>
      <c r="E295" s="74">
        <v>10000</v>
      </c>
    </row>
    <row r="296" spans="1:6" x14ac:dyDescent="0.25">
      <c r="A296" s="119">
        <v>44212</v>
      </c>
      <c r="B296" t="s">
        <v>585</v>
      </c>
      <c r="C296" t="s">
        <v>324</v>
      </c>
      <c r="E296" s="74">
        <v>8490</v>
      </c>
    </row>
    <row r="297" spans="1:6" x14ac:dyDescent="0.25">
      <c r="A297" s="119">
        <v>44260</v>
      </c>
      <c r="B297" t="s">
        <v>586</v>
      </c>
      <c r="C297" t="s">
        <v>324</v>
      </c>
      <c r="E297" s="74">
        <v>30000</v>
      </c>
    </row>
    <row r="298" spans="1:6" x14ac:dyDescent="0.25">
      <c r="A298" s="119">
        <v>44265</v>
      </c>
      <c r="B298" t="s">
        <v>587</v>
      </c>
      <c r="C298" t="s">
        <v>324</v>
      </c>
      <c r="E298" s="74">
        <v>10000</v>
      </c>
    </row>
    <row r="299" spans="1:6" x14ac:dyDescent="0.25">
      <c r="A299" s="119">
        <v>44265</v>
      </c>
      <c r="B299" t="s">
        <v>588</v>
      </c>
      <c r="C299" t="s">
        <v>324</v>
      </c>
      <c r="E299" s="74">
        <v>20000</v>
      </c>
    </row>
    <row r="300" spans="1:6" x14ac:dyDescent="0.25">
      <c r="A300" s="119">
        <v>44267</v>
      </c>
      <c r="B300" t="s">
        <v>589</v>
      </c>
      <c r="C300" t="s">
        <v>324</v>
      </c>
      <c r="E300" s="74">
        <v>10000</v>
      </c>
    </row>
    <row r="301" spans="1:6" x14ac:dyDescent="0.25">
      <c r="A301" s="119">
        <v>44244</v>
      </c>
      <c r="B301" t="s">
        <v>596</v>
      </c>
      <c r="C301" t="s">
        <v>324</v>
      </c>
      <c r="E301" s="74">
        <v>140000</v>
      </c>
    </row>
    <row r="302" spans="1:6" x14ac:dyDescent="0.25">
      <c r="A302" s="119">
        <v>44243</v>
      </c>
      <c r="B302" t="s">
        <v>597</v>
      </c>
      <c r="C302" t="s">
        <v>324</v>
      </c>
      <c r="E302" s="74">
        <v>140000</v>
      </c>
    </row>
    <row r="303" spans="1:6" x14ac:dyDescent="0.25">
      <c r="A303" s="131">
        <v>44362</v>
      </c>
      <c r="B303" s="132" t="s">
        <v>637</v>
      </c>
      <c r="C303" s="133"/>
      <c r="D303" s="134" t="s">
        <v>638</v>
      </c>
      <c r="E303" s="178">
        <v>153000</v>
      </c>
      <c r="F303" s="135"/>
    </row>
    <row r="304" spans="1:6" x14ac:dyDescent="0.25">
      <c r="A304" s="131">
        <v>44362</v>
      </c>
      <c r="B304" s="132" t="s">
        <v>637</v>
      </c>
      <c r="C304" s="133"/>
      <c r="D304" s="134" t="s">
        <v>639</v>
      </c>
      <c r="E304" s="178">
        <v>153000</v>
      </c>
      <c r="F304" s="135"/>
    </row>
    <row r="305" spans="1:6" x14ac:dyDescent="0.25">
      <c r="A305" s="131">
        <v>44362</v>
      </c>
      <c r="B305" s="132" t="s">
        <v>637</v>
      </c>
      <c r="C305" s="133"/>
      <c r="D305" s="134" t="s">
        <v>640</v>
      </c>
      <c r="E305" s="178">
        <v>51000</v>
      </c>
      <c r="F305" s="135"/>
    </row>
    <row r="306" spans="1:6" x14ac:dyDescent="0.25">
      <c r="A306" s="136">
        <v>44352</v>
      </c>
      <c r="B306" s="132" t="s">
        <v>583</v>
      </c>
      <c r="C306" s="1"/>
      <c r="D306" s="1" t="s">
        <v>315</v>
      </c>
      <c r="E306" s="178">
        <v>4970</v>
      </c>
    </row>
    <row r="307" spans="1:6" x14ac:dyDescent="0.25">
      <c r="A307" s="136">
        <v>44315</v>
      </c>
      <c r="B307" s="132" t="s">
        <v>641</v>
      </c>
      <c r="C307" s="1"/>
      <c r="D307" s="1" t="s">
        <v>642</v>
      </c>
      <c r="E307" s="178">
        <v>2230</v>
      </c>
    </row>
    <row r="308" spans="1:6" x14ac:dyDescent="0.25">
      <c r="A308" s="136">
        <v>44341</v>
      </c>
      <c r="B308" s="132" t="s">
        <v>641</v>
      </c>
      <c r="C308" s="1"/>
      <c r="D308" s="1" t="s">
        <v>642</v>
      </c>
      <c r="E308" s="178">
        <v>1500</v>
      </c>
    </row>
    <row r="309" spans="1:6" x14ac:dyDescent="0.25">
      <c r="A309" s="136">
        <v>44341</v>
      </c>
      <c r="B309" s="132" t="s">
        <v>641</v>
      </c>
      <c r="C309" s="1"/>
      <c r="D309" s="1" t="s">
        <v>642</v>
      </c>
      <c r="E309" s="178">
        <v>315</v>
      </c>
    </row>
    <row r="310" spans="1:6" x14ac:dyDescent="0.25">
      <c r="A310" s="136">
        <v>44302</v>
      </c>
      <c r="B310" s="132" t="s">
        <v>643</v>
      </c>
      <c r="C310" s="1"/>
      <c r="D310" s="1" t="s">
        <v>644</v>
      </c>
      <c r="E310" s="178">
        <v>200</v>
      </c>
    </row>
    <row r="311" spans="1:6" x14ac:dyDescent="0.25">
      <c r="A311" s="136">
        <v>44316</v>
      </c>
      <c r="B311" s="132" t="s">
        <v>645</v>
      </c>
      <c r="C311" s="1"/>
      <c r="D311" s="1" t="s">
        <v>646</v>
      </c>
      <c r="E311" s="178">
        <v>3202.94</v>
      </c>
    </row>
    <row r="312" spans="1:6" x14ac:dyDescent="0.25">
      <c r="A312" s="136">
        <v>44316</v>
      </c>
      <c r="B312" s="132" t="s">
        <v>647</v>
      </c>
      <c r="C312" s="1"/>
      <c r="D312" s="1" t="s">
        <v>648</v>
      </c>
      <c r="E312" s="178">
        <v>19250</v>
      </c>
    </row>
    <row r="313" spans="1:6" x14ac:dyDescent="0.25">
      <c r="A313" s="136">
        <v>44347</v>
      </c>
      <c r="B313" s="132" t="s">
        <v>647</v>
      </c>
      <c r="C313" s="1"/>
      <c r="D313" s="1" t="s">
        <v>648</v>
      </c>
      <c r="E313" s="178">
        <v>19250</v>
      </c>
    </row>
    <row r="314" spans="1:6" x14ac:dyDescent="0.25">
      <c r="A314" s="136">
        <v>44377</v>
      </c>
      <c r="B314" s="132" t="s">
        <v>647</v>
      </c>
      <c r="C314" s="1"/>
      <c r="D314" s="1" t="s">
        <v>648</v>
      </c>
      <c r="E314" s="178">
        <v>19250</v>
      </c>
    </row>
    <row r="315" spans="1:6" x14ac:dyDescent="0.25">
      <c r="A315" s="136">
        <v>44316</v>
      </c>
      <c r="B315" s="132" t="s">
        <v>649</v>
      </c>
      <c r="C315" s="1"/>
      <c r="D315" s="1" t="s">
        <v>648</v>
      </c>
      <c r="E315" s="178">
        <v>19250</v>
      </c>
    </row>
    <row r="316" spans="1:6" x14ac:dyDescent="0.25">
      <c r="A316" s="136">
        <v>44347</v>
      </c>
      <c r="B316" s="132" t="s">
        <v>649</v>
      </c>
      <c r="C316" s="1"/>
      <c r="D316" s="1" t="s">
        <v>648</v>
      </c>
      <c r="E316" s="178">
        <v>19250</v>
      </c>
    </row>
    <row r="317" spans="1:6" x14ac:dyDescent="0.25">
      <c r="A317" s="136">
        <v>44377</v>
      </c>
      <c r="B317" s="132" t="s">
        <v>649</v>
      </c>
      <c r="C317" s="1"/>
      <c r="D317" s="1" t="s">
        <v>648</v>
      </c>
      <c r="E317" s="178">
        <v>19250</v>
      </c>
    </row>
    <row r="318" spans="1:6" x14ac:dyDescent="0.25">
      <c r="A318" s="136" t="s">
        <v>650</v>
      </c>
      <c r="B318" s="132" t="s">
        <v>651</v>
      </c>
      <c r="C318" s="1"/>
      <c r="D318" s="1"/>
      <c r="E318" s="178">
        <v>140000</v>
      </c>
    </row>
    <row r="319" spans="1:6" x14ac:dyDescent="0.25">
      <c r="A319" s="136">
        <v>43922</v>
      </c>
      <c r="B319" s="61" t="s">
        <v>583</v>
      </c>
      <c r="C319" s="41" t="s">
        <v>291</v>
      </c>
      <c r="D319" s="42" t="s">
        <v>683</v>
      </c>
      <c r="E319" s="178">
        <v>1523.06</v>
      </c>
    </row>
    <row r="320" spans="1:6" x14ac:dyDescent="0.25">
      <c r="A320" s="136">
        <v>43936</v>
      </c>
      <c r="B320" s="61" t="s">
        <v>583</v>
      </c>
      <c r="C320" s="41" t="s">
        <v>291</v>
      </c>
      <c r="D320" s="42" t="s">
        <v>684</v>
      </c>
      <c r="E320" s="178">
        <v>1817.11</v>
      </c>
    </row>
    <row r="321" spans="1:5" x14ac:dyDescent="0.25">
      <c r="A321" s="136">
        <v>43965</v>
      </c>
      <c r="B321" s="61" t="s">
        <v>583</v>
      </c>
      <c r="C321" s="41" t="s">
        <v>291</v>
      </c>
      <c r="D321" s="42" t="s">
        <v>685</v>
      </c>
      <c r="E321" s="178">
        <v>1667.69</v>
      </c>
    </row>
    <row r="322" spans="1:5" x14ac:dyDescent="0.25">
      <c r="A322" s="136">
        <v>43993</v>
      </c>
      <c r="B322" s="61" t="s">
        <v>583</v>
      </c>
      <c r="C322" s="41" t="s">
        <v>291</v>
      </c>
      <c r="D322" s="42" t="s">
        <v>686</v>
      </c>
      <c r="E322" s="178">
        <v>620.95000000000005</v>
      </c>
    </row>
    <row r="323" spans="1:5" x14ac:dyDescent="0.25">
      <c r="A323" s="136">
        <v>44054</v>
      </c>
      <c r="B323" s="61" t="s">
        <v>583</v>
      </c>
      <c r="C323" s="41" t="s">
        <v>291</v>
      </c>
      <c r="D323" s="42" t="s">
        <v>687</v>
      </c>
      <c r="E323" s="178">
        <v>590.58000000000004</v>
      </c>
    </row>
    <row r="324" spans="1:5" x14ac:dyDescent="0.25">
      <c r="A324" s="136">
        <v>44084</v>
      </c>
      <c r="B324" s="61" t="s">
        <v>583</v>
      </c>
      <c r="C324" s="41" t="s">
        <v>291</v>
      </c>
      <c r="D324" s="42" t="s">
        <v>140</v>
      </c>
      <c r="E324" s="178">
        <v>510.71</v>
      </c>
    </row>
    <row r="325" spans="1:5" x14ac:dyDescent="0.25">
      <c r="A325" s="136">
        <v>44092</v>
      </c>
      <c r="B325" s="61" t="s">
        <v>688</v>
      </c>
      <c r="C325" s="41" t="s">
        <v>291</v>
      </c>
      <c r="D325" s="42" t="s">
        <v>689</v>
      </c>
      <c r="E325" s="178">
        <v>175</v>
      </c>
    </row>
    <row r="326" spans="1:5" x14ac:dyDescent="0.25">
      <c r="A326" s="136">
        <v>44095</v>
      </c>
      <c r="B326" s="61" t="s">
        <v>357</v>
      </c>
      <c r="C326" s="41" t="s">
        <v>291</v>
      </c>
      <c r="D326" s="42" t="s">
        <v>690</v>
      </c>
      <c r="E326" s="178">
        <v>1220</v>
      </c>
    </row>
    <row r="327" spans="1:5" x14ac:dyDescent="0.25">
      <c r="A327" s="136">
        <v>44105</v>
      </c>
      <c r="B327" s="61" t="s">
        <v>688</v>
      </c>
      <c r="C327" s="41" t="s">
        <v>291</v>
      </c>
      <c r="D327" s="42" t="s">
        <v>691</v>
      </c>
      <c r="E327" s="178">
        <v>212</v>
      </c>
    </row>
    <row r="328" spans="1:5" x14ac:dyDescent="0.25">
      <c r="A328" s="136">
        <v>44112</v>
      </c>
      <c r="B328" s="61" t="s">
        <v>688</v>
      </c>
      <c r="C328" s="41" t="s">
        <v>291</v>
      </c>
      <c r="D328" s="42" t="s">
        <v>692</v>
      </c>
      <c r="E328" s="178">
        <v>389</v>
      </c>
    </row>
    <row r="329" spans="1:5" x14ac:dyDescent="0.25">
      <c r="A329" s="136">
        <v>44120</v>
      </c>
      <c r="B329" s="61" t="s">
        <v>688</v>
      </c>
      <c r="C329" s="41" t="s">
        <v>291</v>
      </c>
      <c r="D329" s="42" t="s">
        <v>693</v>
      </c>
      <c r="E329" s="178">
        <v>63</v>
      </c>
    </row>
    <row r="330" spans="1:5" x14ac:dyDescent="0.25">
      <c r="A330" s="136">
        <v>44147</v>
      </c>
      <c r="B330" s="61" t="s">
        <v>694</v>
      </c>
      <c r="C330" s="41" t="s">
        <v>291</v>
      </c>
      <c r="D330" s="42" t="s">
        <v>695</v>
      </c>
      <c r="E330" s="178">
        <v>321</v>
      </c>
    </row>
    <row r="331" spans="1:5" x14ac:dyDescent="0.25">
      <c r="A331" s="136">
        <v>44147</v>
      </c>
      <c r="B331" s="61" t="s">
        <v>694</v>
      </c>
      <c r="C331" s="41" t="s">
        <v>291</v>
      </c>
      <c r="D331" s="42" t="s">
        <v>696</v>
      </c>
      <c r="E331" s="178">
        <v>169</v>
      </c>
    </row>
    <row r="332" spans="1:5" x14ac:dyDescent="0.25">
      <c r="A332" s="136">
        <v>44165</v>
      </c>
      <c r="B332" s="61" t="s">
        <v>697</v>
      </c>
      <c r="C332" s="41" t="s">
        <v>291</v>
      </c>
      <c r="D332" s="42" t="s">
        <v>698</v>
      </c>
      <c r="E332" s="178">
        <v>354</v>
      </c>
    </row>
    <row r="333" spans="1:5" x14ac:dyDescent="0.25">
      <c r="A333" s="136">
        <v>44180</v>
      </c>
      <c r="B333" s="61" t="s">
        <v>688</v>
      </c>
      <c r="C333" s="41" t="s">
        <v>291</v>
      </c>
      <c r="D333" s="42" t="s">
        <v>699</v>
      </c>
      <c r="E333" s="178">
        <v>450</v>
      </c>
    </row>
    <row r="334" spans="1:5" x14ac:dyDescent="0.25">
      <c r="A334" s="136">
        <v>44180</v>
      </c>
      <c r="B334" s="61" t="s">
        <v>688</v>
      </c>
      <c r="C334" s="41" t="s">
        <v>291</v>
      </c>
      <c r="D334" s="42" t="s">
        <v>700</v>
      </c>
      <c r="E334" s="178">
        <v>84</v>
      </c>
    </row>
    <row r="335" spans="1:5" x14ac:dyDescent="0.25">
      <c r="A335" s="136">
        <v>44186</v>
      </c>
      <c r="B335" s="61" t="s">
        <v>694</v>
      </c>
      <c r="C335" s="41" t="s">
        <v>291</v>
      </c>
      <c r="D335" s="42" t="s">
        <v>701</v>
      </c>
      <c r="E335" s="178">
        <v>253</v>
      </c>
    </row>
    <row r="336" spans="1:5" x14ac:dyDescent="0.25">
      <c r="A336" s="136">
        <v>44196</v>
      </c>
      <c r="B336" s="61" t="s">
        <v>697</v>
      </c>
      <c r="C336" s="41" t="s">
        <v>291</v>
      </c>
      <c r="D336" s="42" t="s">
        <v>702</v>
      </c>
      <c r="E336" s="178">
        <v>236</v>
      </c>
    </row>
    <row r="337" spans="1:5" x14ac:dyDescent="0.25">
      <c r="A337" s="136">
        <v>44250</v>
      </c>
      <c r="B337" s="61" t="s">
        <v>703</v>
      </c>
      <c r="C337" s="41" t="s">
        <v>324</v>
      </c>
      <c r="D337" s="42" t="s">
        <v>704</v>
      </c>
      <c r="E337" s="178">
        <v>236</v>
      </c>
    </row>
    <row r="338" spans="1:5" x14ac:dyDescent="0.25">
      <c r="A338" s="136">
        <v>44250</v>
      </c>
      <c r="B338" s="61" t="s">
        <v>703</v>
      </c>
      <c r="C338" s="41" t="s">
        <v>324</v>
      </c>
      <c r="D338" s="42" t="s">
        <v>705</v>
      </c>
      <c r="E338" s="178">
        <v>225</v>
      </c>
    </row>
    <row r="339" spans="1:5" x14ac:dyDescent="0.25">
      <c r="A339" s="136">
        <v>44252</v>
      </c>
      <c r="B339" s="61" t="s">
        <v>703</v>
      </c>
      <c r="C339" s="41" t="s">
        <v>324</v>
      </c>
      <c r="D339" s="42" t="s">
        <v>687</v>
      </c>
      <c r="E339" s="178">
        <v>97</v>
      </c>
    </row>
    <row r="340" spans="1:5" x14ac:dyDescent="0.25">
      <c r="A340" s="136">
        <v>44253</v>
      </c>
      <c r="B340" s="61" t="s">
        <v>703</v>
      </c>
      <c r="C340" s="41" t="s">
        <v>324</v>
      </c>
      <c r="D340" s="42" t="s">
        <v>706</v>
      </c>
      <c r="E340" s="178">
        <v>18</v>
      </c>
    </row>
    <row r="341" spans="1:5" x14ac:dyDescent="0.25">
      <c r="A341" s="152">
        <v>44170</v>
      </c>
      <c r="B341" s="41" t="s">
        <v>707</v>
      </c>
      <c r="C341" s="41"/>
      <c r="D341" s="42"/>
      <c r="E341" s="178">
        <v>580</v>
      </c>
    </row>
    <row r="342" spans="1:5" x14ac:dyDescent="0.25">
      <c r="A342" s="152">
        <v>43930</v>
      </c>
      <c r="B342" s="61" t="s">
        <v>320</v>
      </c>
      <c r="C342" s="41" t="s">
        <v>291</v>
      </c>
      <c r="D342" s="42" t="s">
        <v>708</v>
      </c>
      <c r="E342" s="178">
        <v>5000</v>
      </c>
    </row>
    <row r="343" spans="1:5" x14ac:dyDescent="0.25">
      <c r="A343" s="152">
        <v>43938</v>
      </c>
      <c r="B343" s="61" t="s">
        <v>320</v>
      </c>
      <c r="C343" s="41" t="s">
        <v>291</v>
      </c>
      <c r="D343" s="42" t="s">
        <v>709</v>
      </c>
      <c r="E343" s="178">
        <v>10000</v>
      </c>
    </row>
    <row r="344" spans="1:5" x14ac:dyDescent="0.25">
      <c r="A344" s="152">
        <v>43938</v>
      </c>
      <c r="B344" s="61" t="s">
        <v>320</v>
      </c>
      <c r="C344" s="41" t="s">
        <v>291</v>
      </c>
      <c r="D344" s="42" t="s">
        <v>710</v>
      </c>
      <c r="E344" s="178">
        <v>10000</v>
      </c>
    </row>
    <row r="345" spans="1:5" x14ac:dyDescent="0.25">
      <c r="A345" s="119">
        <v>43570</v>
      </c>
      <c r="B345" t="s">
        <v>361</v>
      </c>
      <c r="C345" s="1"/>
      <c r="D345" s="1"/>
      <c r="E345" s="178">
        <v>245</v>
      </c>
    </row>
    <row r="346" spans="1:5" x14ac:dyDescent="0.25">
      <c r="A346" s="119">
        <v>43570</v>
      </c>
      <c r="B346" t="s">
        <v>361</v>
      </c>
      <c r="C346" s="1"/>
      <c r="D346" s="1"/>
      <c r="E346" s="178">
        <v>246</v>
      </c>
    </row>
    <row r="347" spans="1:5" x14ac:dyDescent="0.25">
      <c r="A347" s="119">
        <v>43613</v>
      </c>
      <c r="B347" t="s">
        <v>361</v>
      </c>
      <c r="C347" s="1"/>
      <c r="D347" s="1"/>
      <c r="E347" s="178">
        <v>251</v>
      </c>
    </row>
    <row r="348" spans="1:5" x14ac:dyDescent="0.25">
      <c r="A348" s="119">
        <v>43644</v>
      </c>
      <c r="B348" t="s">
        <v>361</v>
      </c>
      <c r="C348" s="1"/>
      <c r="D348" s="1"/>
      <c r="E348" s="178">
        <v>240</v>
      </c>
    </row>
    <row r="349" spans="1:5" x14ac:dyDescent="0.25">
      <c r="A349" s="119">
        <v>43750</v>
      </c>
      <c r="B349" t="s">
        <v>711</v>
      </c>
      <c r="C349" s="1"/>
      <c r="D349" s="1"/>
      <c r="E349" s="178">
        <v>560</v>
      </c>
    </row>
    <row r="350" spans="1:5" x14ac:dyDescent="0.25">
      <c r="A350" s="119">
        <v>43775</v>
      </c>
      <c r="B350" t="s">
        <v>711</v>
      </c>
      <c r="C350" s="1"/>
      <c r="D350" s="1"/>
      <c r="E350" s="178">
        <v>230</v>
      </c>
    </row>
    <row r="351" spans="1:5" x14ac:dyDescent="0.25">
      <c r="A351" s="119">
        <v>43830</v>
      </c>
      <c r="B351" t="s">
        <v>711</v>
      </c>
      <c r="D351" s="157"/>
      <c r="E351" s="178">
        <v>500</v>
      </c>
    </row>
    <row r="352" spans="1:5" x14ac:dyDescent="0.25">
      <c r="A352" s="119" t="s">
        <v>712</v>
      </c>
      <c r="B352" t="s">
        <v>713</v>
      </c>
      <c r="D352" s="157"/>
      <c r="E352" s="178">
        <v>9186</v>
      </c>
    </row>
    <row r="353" spans="1:5" x14ac:dyDescent="0.25">
      <c r="A353" s="136"/>
      <c r="B353" s="158" t="s">
        <v>714</v>
      </c>
      <c r="D353" s="159"/>
      <c r="E353" s="178">
        <v>25217</v>
      </c>
    </row>
    <row r="354" spans="1:5" x14ac:dyDescent="0.25">
      <c r="A354" s="119">
        <v>43336</v>
      </c>
      <c r="B354" s="156" t="s">
        <v>715</v>
      </c>
      <c r="C354" s="1"/>
      <c r="D354" s="1"/>
      <c r="E354" s="178">
        <v>2500</v>
      </c>
    </row>
    <row r="355" spans="1:5" x14ac:dyDescent="0.25">
      <c r="A355" s="119">
        <v>42956</v>
      </c>
      <c r="B355" s="156" t="s">
        <v>715</v>
      </c>
      <c r="E355" s="178">
        <v>7000</v>
      </c>
    </row>
    <row r="356" spans="1:5" x14ac:dyDescent="0.25">
      <c r="A356" s="119">
        <v>42956</v>
      </c>
      <c r="B356" s="156" t="s">
        <v>715</v>
      </c>
      <c r="E356" s="178">
        <v>7000</v>
      </c>
    </row>
    <row r="357" spans="1:5" x14ac:dyDescent="0.25">
      <c r="A357" s="160">
        <v>43878</v>
      </c>
      <c r="B357" s="158" t="s">
        <v>716</v>
      </c>
      <c r="D357" s="159"/>
      <c r="E357" s="178">
        <v>80500</v>
      </c>
    </row>
    <row r="358" spans="1:5" x14ac:dyDescent="0.25">
      <c r="A358" s="161">
        <v>43593</v>
      </c>
      <c r="B358" t="s">
        <v>583</v>
      </c>
      <c r="D358" s="157"/>
      <c r="E358" s="178">
        <v>560</v>
      </c>
    </row>
    <row r="359" spans="1:5" x14ac:dyDescent="0.25">
      <c r="A359" s="119"/>
      <c r="B359" t="s">
        <v>642</v>
      </c>
      <c r="D359" s="157"/>
      <c r="E359" s="178">
        <v>23219</v>
      </c>
    </row>
    <row r="360" spans="1:5" x14ac:dyDescent="0.25">
      <c r="A360" s="119"/>
      <c r="B360" t="s">
        <v>645</v>
      </c>
      <c r="D360" s="157"/>
      <c r="E360" s="178">
        <v>111037.74</v>
      </c>
    </row>
    <row r="361" spans="1:5" x14ac:dyDescent="0.25">
      <c r="A361" s="119">
        <v>43679</v>
      </c>
      <c r="B361" t="s">
        <v>717</v>
      </c>
      <c r="D361" s="157">
        <v>6505</v>
      </c>
      <c r="E361" s="178">
        <v>1640</v>
      </c>
    </row>
    <row r="362" spans="1:5" x14ac:dyDescent="0.25">
      <c r="A362" s="119">
        <v>43684</v>
      </c>
      <c r="B362" t="s">
        <v>717</v>
      </c>
      <c r="D362" s="157"/>
      <c r="E362" s="178">
        <v>575</v>
      </c>
    </row>
    <row r="363" spans="1:5" x14ac:dyDescent="0.25">
      <c r="A363" s="119" t="s">
        <v>712</v>
      </c>
      <c r="B363" t="s">
        <v>718</v>
      </c>
      <c r="D363" s="157"/>
      <c r="E363" s="178">
        <v>700</v>
      </c>
    </row>
    <row r="364" spans="1:5" x14ac:dyDescent="0.25">
      <c r="A364" s="119" t="s">
        <v>712</v>
      </c>
      <c r="B364" t="s">
        <v>719</v>
      </c>
      <c r="D364" s="157"/>
      <c r="E364" s="178">
        <v>159870</v>
      </c>
    </row>
    <row r="365" spans="1:5" x14ac:dyDescent="0.25">
      <c r="A365" s="119" t="s">
        <v>712</v>
      </c>
      <c r="B365" t="s">
        <v>720</v>
      </c>
      <c r="D365" s="157"/>
      <c r="E365" s="178">
        <v>59999</v>
      </c>
    </row>
    <row r="366" spans="1:5" x14ac:dyDescent="0.25">
      <c r="A366" s="162" t="s">
        <v>712</v>
      </c>
      <c r="B366" t="s">
        <v>721</v>
      </c>
      <c r="D366" s="157"/>
      <c r="E366" s="178">
        <v>24767</v>
      </c>
    </row>
    <row r="367" spans="1:5" x14ac:dyDescent="0.25">
      <c r="B367" t="s">
        <v>722</v>
      </c>
      <c r="C367" s="157"/>
      <c r="D367" s="157"/>
      <c r="E367" s="178">
        <f>280000+35000</f>
        <v>315000</v>
      </c>
    </row>
    <row r="368" spans="1:5" x14ac:dyDescent="0.25">
      <c r="A368" s="119" t="s">
        <v>729</v>
      </c>
      <c r="B368" t="s">
        <v>728</v>
      </c>
      <c r="D368" t="s">
        <v>727</v>
      </c>
      <c r="E368" s="178">
        <v>94320</v>
      </c>
    </row>
    <row r="369" spans="1:5" x14ac:dyDescent="0.25">
      <c r="A369" s="152">
        <v>44378</v>
      </c>
      <c r="B369" s="41" t="s">
        <v>779</v>
      </c>
      <c r="C369" s="41" t="s">
        <v>108</v>
      </c>
      <c r="D369" s="42" t="s">
        <v>780</v>
      </c>
      <c r="E369" s="181">
        <v>1580</v>
      </c>
    </row>
    <row r="370" spans="1:5" x14ac:dyDescent="0.25">
      <c r="A370" s="152">
        <v>44386</v>
      </c>
      <c r="B370" s="6" t="s">
        <v>583</v>
      </c>
      <c r="C370" s="6"/>
      <c r="D370" t="s">
        <v>315</v>
      </c>
      <c r="E370" s="212">
        <v>887</v>
      </c>
    </row>
    <row r="371" spans="1:5" x14ac:dyDescent="0.25">
      <c r="A371" s="152">
        <v>44420</v>
      </c>
      <c r="B371" s="6" t="s">
        <v>583</v>
      </c>
      <c r="C371" s="6"/>
      <c r="D371" t="s">
        <v>315</v>
      </c>
      <c r="E371" s="212">
        <v>94100</v>
      </c>
    </row>
    <row r="372" spans="1:5" x14ac:dyDescent="0.25">
      <c r="A372" s="152">
        <v>44435</v>
      </c>
      <c r="B372" s="6" t="s">
        <v>583</v>
      </c>
      <c r="C372" s="6"/>
      <c r="D372" t="s">
        <v>315</v>
      </c>
      <c r="E372" s="212">
        <v>2540</v>
      </c>
    </row>
    <row r="373" spans="1:5" x14ac:dyDescent="0.25">
      <c r="A373" s="152">
        <v>44462</v>
      </c>
      <c r="B373" s="6" t="s">
        <v>583</v>
      </c>
      <c r="C373" s="6"/>
      <c r="D373" t="s">
        <v>315</v>
      </c>
      <c r="E373" s="212">
        <v>1430</v>
      </c>
    </row>
    <row r="374" spans="1:5" x14ac:dyDescent="0.25">
      <c r="A374" s="152">
        <v>44469</v>
      </c>
      <c r="B374" s="6" t="s">
        <v>781</v>
      </c>
      <c r="D374" t="s">
        <v>782</v>
      </c>
      <c r="E374" s="212">
        <v>4280</v>
      </c>
    </row>
    <row r="375" spans="1:5" x14ac:dyDescent="0.25">
      <c r="A375" s="166">
        <v>44439</v>
      </c>
      <c r="B375" s="6" t="s">
        <v>783</v>
      </c>
      <c r="D375" t="s">
        <v>784</v>
      </c>
      <c r="E375" s="213">
        <v>14919</v>
      </c>
    </row>
    <row r="376" spans="1:5" x14ac:dyDescent="0.25">
      <c r="A376" s="115">
        <v>44378</v>
      </c>
      <c r="B376" s="6" t="s">
        <v>643</v>
      </c>
      <c r="D376" t="s">
        <v>329</v>
      </c>
      <c r="E376" s="213">
        <f>50640-2000-20000</f>
        <v>28640</v>
      </c>
    </row>
    <row r="377" spans="1:5" x14ac:dyDescent="0.25">
      <c r="A377" s="115">
        <v>44409</v>
      </c>
      <c r="B377" s="6" t="s">
        <v>643</v>
      </c>
      <c r="D377" t="s">
        <v>329</v>
      </c>
      <c r="E377" s="213">
        <v>48425</v>
      </c>
    </row>
    <row r="378" spans="1:5" x14ac:dyDescent="0.25">
      <c r="A378" s="115">
        <v>44440</v>
      </c>
      <c r="B378" s="6" t="s">
        <v>643</v>
      </c>
      <c r="D378" t="s">
        <v>329</v>
      </c>
      <c r="E378" s="213">
        <v>6752</v>
      </c>
    </row>
    <row r="379" spans="1:5" x14ac:dyDescent="0.25">
      <c r="A379" s="152">
        <v>44441</v>
      </c>
      <c r="B379" s="6" t="s">
        <v>645</v>
      </c>
      <c r="E379" s="213">
        <v>300</v>
      </c>
    </row>
    <row r="380" spans="1:5" x14ac:dyDescent="0.25">
      <c r="A380" s="119">
        <v>44408</v>
      </c>
      <c r="B380" s="167" t="s">
        <v>647</v>
      </c>
      <c r="D380" t="s">
        <v>648</v>
      </c>
      <c r="E380" s="214">
        <v>19250</v>
      </c>
    </row>
    <row r="381" spans="1:5" x14ac:dyDescent="0.25">
      <c r="A381" s="119">
        <v>44439</v>
      </c>
      <c r="B381" s="167" t="s">
        <v>647</v>
      </c>
      <c r="D381" t="s">
        <v>648</v>
      </c>
      <c r="E381" s="214">
        <v>19250</v>
      </c>
    </row>
    <row r="382" spans="1:5" x14ac:dyDescent="0.25">
      <c r="A382" s="119">
        <v>44469</v>
      </c>
      <c r="B382" s="167" t="s">
        <v>647</v>
      </c>
      <c r="D382" t="s">
        <v>648</v>
      </c>
      <c r="E382" s="214">
        <v>19250</v>
      </c>
    </row>
    <row r="383" spans="1:5" x14ac:dyDescent="0.25">
      <c r="A383" s="119">
        <v>44408</v>
      </c>
      <c r="B383" s="167" t="s">
        <v>649</v>
      </c>
      <c r="D383" t="s">
        <v>648</v>
      </c>
      <c r="E383" s="214">
        <v>19250</v>
      </c>
    </row>
    <row r="384" spans="1:5" x14ac:dyDescent="0.25">
      <c r="A384" s="119">
        <v>44439</v>
      </c>
      <c r="B384" s="167" t="s">
        <v>649</v>
      </c>
      <c r="D384" t="s">
        <v>648</v>
      </c>
      <c r="E384" s="214">
        <v>19250</v>
      </c>
    </row>
    <row r="385" spans="1:5" x14ac:dyDescent="0.25">
      <c r="A385" s="119">
        <v>44469</v>
      </c>
      <c r="B385" s="167" t="s">
        <v>649</v>
      </c>
      <c r="D385" t="s">
        <v>648</v>
      </c>
      <c r="E385" s="214">
        <v>19250</v>
      </c>
    </row>
    <row r="386" spans="1:5" x14ac:dyDescent="0.25">
      <c r="A386" t="s">
        <v>785</v>
      </c>
      <c r="B386" t="s">
        <v>786</v>
      </c>
      <c r="E386" s="213">
        <f>170000+20000</f>
        <v>190000</v>
      </c>
    </row>
    <row r="387" spans="1:5" x14ac:dyDescent="0.25">
      <c r="A387" s="152">
        <v>44501</v>
      </c>
      <c r="B387" s="171" t="s">
        <v>783</v>
      </c>
      <c r="C387" s="171" t="s">
        <v>108</v>
      </c>
      <c r="D387" s="42" t="s">
        <v>869</v>
      </c>
      <c r="E387" s="180">
        <v>25000</v>
      </c>
    </row>
    <row r="388" spans="1:5" x14ac:dyDescent="0.25">
      <c r="A388" s="152">
        <v>44501</v>
      </c>
      <c r="B388" s="171" t="s">
        <v>783</v>
      </c>
      <c r="C388" s="171" t="s">
        <v>108</v>
      </c>
      <c r="D388" s="42" t="s">
        <v>870</v>
      </c>
      <c r="E388" s="180">
        <v>25000</v>
      </c>
    </row>
    <row r="389" spans="1:5" x14ac:dyDescent="0.25">
      <c r="A389" s="152">
        <v>44518</v>
      </c>
      <c r="B389" s="171" t="s">
        <v>243</v>
      </c>
      <c r="C389" s="171" t="s">
        <v>108</v>
      </c>
      <c r="D389" s="42"/>
      <c r="E389" s="180">
        <v>6577</v>
      </c>
    </row>
    <row r="390" spans="1:5" x14ac:dyDescent="0.25">
      <c r="A390" s="152">
        <v>44501</v>
      </c>
      <c r="B390" s="171" t="s">
        <v>583</v>
      </c>
      <c r="C390" s="171"/>
      <c r="D390" s="42"/>
      <c r="E390" s="180">
        <v>1300</v>
      </c>
    </row>
    <row r="391" spans="1:5" x14ac:dyDescent="0.25">
      <c r="A391" s="152">
        <v>44531</v>
      </c>
      <c r="B391" s="171" t="s">
        <v>583</v>
      </c>
      <c r="C391" s="171"/>
      <c r="D391" s="42"/>
      <c r="E391" s="180">
        <v>52543</v>
      </c>
    </row>
    <row r="392" spans="1:5" x14ac:dyDescent="0.25">
      <c r="A392" s="152">
        <v>44534</v>
      </c>
      <c r="B392" s="171" t="s">
        <v>583</v>
      </c>
      <c r="C392" s="171"/>
      <c r="D392" s="42"/>
      <c r="E392" s="180">
        <v>2750</v>
      </c>
    </row>
    <row r="393" spans="1:5" x14ac:dyDescent="0.25">
      <c r="A393" s="152">
        <v>44500</v>
      </c>
      <c r="B393" s="171" t="s">
        <v>871</v>
      </c>
      <c r="C393" s="171"/>
      <c r="D393" s="42"/>
      <c r="E393" s="180">
        <v>38500</v>
      </c>
    </row>
    <row r="394" spans="1:5" x14ac:dyDescent="0.25">
      <c r="A394" s="152">
        <v>44530</v>
      </c>
      <c r="B394" s="171" t="s">
        <v>871</v>
      </c>
      <c r="C394" s="171"/>
      <c r="D394" s="42"/>
      <c r="E394" s="180">
        <v>38500</v>
      </c>
    </row>
    <row r="395" spans="1:5" x14ac:dyDescent="0.25">
      <c r="A395" s="152">
        <v>44561</v>
      </c>
      <c r="B395" s="171" t="s">
        <v>871</v>
      </c>
      <c r="C395" s="171"/>
      <c r="D395" s="42"/>
      <c r="E395" s="180">
        <v>38500</v>
      </c>
    </row>
    <row r="396" spans="1:5" x14ac:dyDescent="0.25">
      <c r="A396" s="152">
        <v>44554</v>
      </c>
      <c r="B396" s="171" t="s">
        <v>872</v>
      </c>
      <c r="C396" s="171"/>
      <c r="D396" s="42"/>
      <c r="E396" s="180">
        <v>22980</v>
      </c>
    </row>
    <row r="397" spans="1:5" x14ac:dyDescent="0.25">
      <c r="A397" s="152">
        <v>44554</v>
      </c>
      <c r="B397" s="171" t="s">
        <v>873</v>
      </c>
      <c r="C397" s="171"/>
      <c r="D397" s="42"/>
      <c r="E397" s="180">
        <v>7500</v>
      </c>
    </row>
    <row r="398" spans="1:5" x14ac:dyDescent="0.25">
      <c r="A398" s="152">
        <v>44560</v>
      </c>
      <c r="B398" s="171" t="s">
        <v>874</v>
      </c>
      <c r="C398" s="171"/>
      <c r="D398" s="42"/>
      <c r="E398" s="180">
        <v>22000</v>
      </c>
    </row>
    <row r="399" spans="1:5" x14ac:dyDescent="0.25">
      <c r="A399" s="152">
        <v>44495</v>
      </c>
      <c r="B399" s="171" t="s">
        <v>875</v>
      </c>
      <c r="C399" s="171"/>
      <c r="D399" s="42"/>
      <c r="E399" s="180">
        <v>590</v>
      </c>
    </row>
    <row r="400" spans="1:5" x14ac:dyDescent="0.25">
      <c r="A400" s="152">
        <v>44497</v>
      </c>
      <c r="B400" s="171" t="s">
        <v>875</v>
      </c>
      <c r="C400" s="171"/>
      <c r="D400" s="42"/>
      <c r="E400" s="180">
        <v>590</v>
      </c>
    </row>
    <row r="401" spans="1:5" x14ac:dyDescent="0.25">
      <c r="A401" s="152">
        <v>44558</v>
      </c>
      <c r="B401" s="171" t="s">
        <v>875</v>
      </c>
      <c r="C401" s="171"/>
      <c r="D401" s="42"/>
      <c r="E401" s="180">
        <v>2000</v>
      </c>
    </row>
    <row r="402" spans="1:5" x14ac:dyDescent="0.25">
      <c r="A402" s="152">
        <v>44558</v>
      </c>
      <c r="B402" s="171" t="s">
        <v>875</v>
      </c>
      <c r="C402" s="171"/>
      <c r="D402" s="42"/>
      <c r="E402" s="180">
        <v>2000</v>
      </c>
    </row>
    <row r="403" spans="1:5" x14ac:dyDescent="0.25">
      <c r="A403" s="152">
        <v>44500</v>
      </c>
      <c r="B403" s="171" t="s">
        <v>346</v>
      </c>
      <c r="C403" s="171"/>
      <c r="D403" s="42"/>
      <c r="E403" s="180">
        <v>30000</v>
      </c>
    </row>
    <row r="404" spans="1:5" x14ac:dyDescent="0.25">
      <c r="A404" s="152">
        <v>44530</v>
      </c>
      <c r="B404" s="171" t="s">
        <v>346</v>
      </c>
      <c r="C404" s="171"/>
      <c r="D404" s="42"/>
      <c r="E404" s="180">
        <v>68500</v>
      </c>
    </row>
    <row r="405" spans="1:5" x14ac:dyDescent="0.25">
      <c r="A405" s="152">
        <v>44561</v>
      </c>
      <c r="B405" s="171" t="s">
        <v>346</v>
      </c>
      <c r="C405" s="171"/>
      <c r="D405" s="42"/>
      <c r="E405" s="180">
        <v>102000</v>
      </c>
    </row>
    <row r="406" spans="1:5" x14ac:dyDescent="0.25">
      <c r="A406" s="152">
        <v>44500</v>
      </c>
      <c r="B406" s="171" t="s">
        <v>767</v>
      </c>
      <c r="C406" s="171" t="s">
        <v>329</v>
      </c>
      <c r="D406" s="42"/>
      <c r="E406" s="180">
        <v>18442</v>
      </c>
    </row>
    <row r="407" spans="1:5" x14ac:dyDescent="0.25">
      <c r="A407" s="152">
        <v>44530</v>
      </c>
      <c r="B407" s="171" t="s">
        <v>767</v>
      </c>
      <c r="C407" s="171" t="s">
        <v>329</v>
      </c>
      <c r="D407" s="42"/>
      <c r="E407" s="180">
        <v>7583</v>
      </c>
    </row>
    <row r="408" spans="1:5" x14ac:dyDescent="0.25">
      <c r="A408" s="152">
        <v>44561</v>
      </c>
      <c r="B408" s="171" t="s">
        <v>767</v>
      </c>
      <c r="C408" s="171" t="s">
        <v>329</v>
      </c>
      <c r="D408" s="42"/>
      <c r="E408" s="180">
        <v>10915</v>
      </c>
    </row>
    <row r="409" spans="1:5" x14ac:dyDescent="0.25">
      <c r="A409" s="152">
        <v>44581</v>
      </c>
      <c r="B409" s="41" t="s">
        <v>320</v>
      </c>
      <c r="C409" s="41" t="s">
        <v>324</v>
      </c>
      <c r="D409" s="42" t="s">
        <v>958</v>
      </c>
      <c r="E409" s="215">
        <v>390</v>
      </c>
    </row>
    <row r="410" spans="1:5" x14ac:dyDescent="0.25">
      <c r="A410" s="152">
        <v>44585</v>
      </c>
      <c r="B410" s="41" t="s">
        <v>320</v>
      </c>
      <c r="C410" s="41" t="s">
        <v>324</v>
      </c>
      <c r="D410" s="42" t="s">
        <v>929</v>
      </c>
      <c r="E410" s="215">
        <v>2020</v>
      </c>
    </row>
    <row r="411" spans="1:5" x14ac:dyDescent="0.25">
      <c r="A411" s="152">
        <v>44588</v>
      </c>
      <c r="B411" s="41" t="s">
        <v>320</v>
      </c>
      <c r="C411" s="41" t="s">
        <v>324</v>
      </c>
      <c r="D411" s="42" t="s">
        <v>959</v>
      </c>
      <c r="E411" s="215">
        <v>200</v>
      </c>
    </row>
    <row r="412" spans="1:5" x14ac:dyDescent="0.25">
      <c r="A412" s="152">
        <v>44592</v>
      </c>
      <c r="B412" s="41" t="s">
        <v>320</v>
      </c>
      <c r="C412" s="41" t="s">
        <v>324</v>
      </c>
      <c r="D412" s="42" t="s">
        <v>960</v>
      </c>
      <c r="E412" s="215">
        <v>5000</v>
      </c>
    </row>
    <row r="413" spans="1:5" x14ac:dyDescent="0.25">
      <c r="A413" s="152">
        <v>44593</v>
      </c>
      <c r="B413" s="41" t="s">
        <v>320</v>
      </c>
      <c r="C413" s="41" t="s">
        <v>324</v>
      </c>
      <c r="D413" s="42" t="s">
        <v>930</v>
      </c>
      <c r="E413" s="215">
        <v>149</v>
      </c>
    </row>
    <row r="414" spans="1:5" x14ac:dyDescent="0.25">
      <c r="A414" s="152">
        <v>44623</v>
      </c>
      <c r="B414" s="41" t="s">
        <v>320</v>
      </c>
      <c r="C414" s="41" t="s">
        <v>324</v>
      </c>
      <c r="D414" s="42" t="s">
        <v>961</v>
      </c>
      <c r="E414" s="215">
        <v>1200</v>
      </c>
    </row>
    <row r="415" spans="1:5" x14ac:dyDescent="0.25">
      <c r="A415" s="152">
        <v>44623</v>
      </c>
      <c r="B415" s="41" t="s">
        <v>320</v>
      </c>
      <c r="C415" s="41" t="s">
        <v>324</v>
      </c>
      <c r="D415" s="42" t="s">
        <v>962</v>
      </c>
      <c r="E415" s="215">
        <v>700</v>
      </c>
    </row>
    <row r="416" spans="1:5" x14ac:dyDescent="0.25">
      <c r="A416" s="152">
        <v>44636</v>
      </c>
      <c r="B416" s="41" t="s">
        <v>320</v>
      </c>
      <c r="C416" s="41" t="s">
        <v>324</v>
      </c>
      <c r="D416" s="42" t="s">
        <v>963</v>
      </c>
      <c r="E416" s="215">
        <v>300</v>
      </c>
    </row>
    <row r="417" spans="1:5" x14ac:dyDescent="0.25">
      <c r="A417" s="152">
        <v>44639</v>
      </c>
      <c r="B417" s="41" t="s">
        <v>320</v>
      </c>
      <c r="C417" s="41" t="s">
        <v>324</v>
      </c>
      <c r="D417" s="42" t="s">
        <v>964</v>
      </c>
      <c r="E417" s="215">
        <v>2130</v>
      </c>
    </row>
    <row r="418" spans="1:5" x14ac:dyDescent="0.25">
      <c r="A418" s="152">
        <v>44642</v>
      </c>
      <c r="B418" s="41" t="s">
        <v>320</v>
      </c>
      <c r="C418" s="41" t="s">
        <v>324</v>
      </c>
      <c r="D418" s="42" t="s">
        <v>691</v>
      </c>
      <c r="E418" s="215">
        <v>60</v>
      </c>
    </row>
    <row r="419" spans="1:5" x14ac:dyDescent="0.25">
      <c r="A419" s="152">
        <v>44643</v>
      </c>
      <c r="B419" s="41" t="s">
        <v>320</v>
      </c>
      <c r="C419" s="41" t="s">
        <v>324</v>
      </c>
      <c r="D419" s="42" t="s">
        <v>965</v>
      </c>
      <c r="E419" s="215">
        <v>220</v>
      </c>
    </row>
    <row r="420" spans="1:5" x14ac:dyDescent="0.25">
      <c r="A420" s="152">
        <v>44644</v>
      </c>
      <c r="B420" s="41" t="s">
        <v>320</v>
      </c>
      <c r="C420" s="41" t="s">
        <v>324</v>
      </c>
      <c r="D420" s="42" t="s">
        <v>966</v>
      </c>
      <c r="E420" s="215">
        <v>180</v>
      </c>
    </row>
    <row r="421" spans="1:5" x14ac:dyDescent="0.25">
      <c r="A421" s="152">
        <v>44649</v>
      </c>
      <c r="B421" s="41" t="s">
        <v>320</v>
      </c>
      <c r="C421" s="41" t="s">
        <v>324</v>
      </c>
      <c r="D421" s="42" t="s">
        <v>967</v>
      </c>
      <c r="E421" s="215">
        <v>7000</v>
      </c>
    </row>
    <row r="422" spans="1:5" x14ac:dyDescent="0.25">
      <c r="A422" s="152">
        <v>44649</v>
      </c>
      <c r="B422" s="41" t="s">
        <v>320</v>
      </c>
      <c r="C422" s="41" t="s">
        <v>324</v>
      </c>
      <c r="D422" s="42" t="s">
        <v>968</v>
      </c>
      <c r="E422" s="215">
        <v>1154</v>
      </c>
    </row>
    <row r="423" spans="1:5" x14ac:dyDescent="0.25">
      <c r="A423" s="152">
        <v>44651</v>
      </c>
      <c r="B423" s="41" t="s">
        <v>320</v>
      </c>
      <c r="C423" s="41" t="s">
        <v>324</v>
      </c>
      <c r="D423" s="42" t="s">
        <v>321</v>
      </c>
      <c r="E423" s="215">
        <v>640</v>
      </c>
    </row>
    <row r="424" spans="1:5" x14ac:dyDescent="0.25">
      <c r="A424" s="152">
        <v>44564</v>
      </c>
      <c r="B424" s="41" t="s">
        <v>336</v>
      </c>
      <c r="C424" s="41" t="s">
        <v>324</v>
      </c>
      <c r="D424" s="42" t="s">
        <v>969</v>
      </c>
      <c r="E424" s="215">
        <f>2950-1150</f>
        <v>1800</v>
      </c>
    </row>
    <row r="425" spans="1:5" x14ac:dyDescent="0.25">
      <c r="A425" s="152" t="s">
        <v>1042</v>
      </c>
      <c r="B425" s="41" t="s">
        <v>328</v>
      </c>
      <c r="C425" s="41" t="s">
        <v>324</v>
      </c>
      <c r="D425" s="42" t="s">
        <v>976</v>
      </c>
      <c r="E425" s="215">
        <v>107</v>
      </c>
    </row>
    <row r="426" spans="1:5" x14ac:dyDescent="0.25">
      <c r="A426" s="152">
        <v>44565</v>
      </c>
      <c r="B426" s="41" t="s">
        <v>329</v>
      </c>
      <c r="C426" s="41" t="s">
        <v>324</v>
      </c>
      <c r="D426" s="42" t="s">
        <v>977</v>
      </c>
      <c r="E426" s="215">
        <v>1000</v>
      </c>
    </row>
    <row r="427" spans="1:5" x14ac:dyDescent="0.25">
      <c r="A427" s="152">
        <v>44568</v>
      </c>
      <c r="B427" s="41" t="s">
        <v>875</v>
      </c>
      <c r="C427" s="41" t="s">
        <v>324</v>
      </c>
      <c r="D427" s="42" t="s">
        <v>978</v>
      </c>
      <c r="E427" s="215">
        <v>4.72</v>
      </c>
    </row>
    <row r="428" spans="1:5" x14ac:dyDescent="0.25">
      <c r="A428" s="152">
        <v>44571</v>
      </c>
      <c r="B428" s="41" t="s">
        <v>875</v>
      </c>
      <c r="C428" s="41" t="s">
        <v>324</v>
      </c>
      <c r="D428" s="42" t="s">
        <v>979</v>
      </c>
      <c r="E428" s="215">
        <v>4.72</v>
      </c>
    </row>
    <row r="429" spans="1:5" x14ac:dyDescent="0.25">
      <c r="A429" s="152">
        <v>44572</v>
      </c>
      <c r="B429" s="41" t="s">
        <v>328</v>
      </c>
      <c r="C429" s="41" t="s">
        <v>324</v>
      </c>
      <c r="D429" s="42" t="s">
        <v>980</v>
      </c>
      <c r="E429" s="215">
        <v>1965</v>
      </c>
    </row>
    <row r="430" spans="1:5" x14ac:dyDescent="0.25">
      <c r="A430" s="152">
        <v>44572</v>
      </c>
      <c r="B430" s="41" t="s">
        <v>346</v>
      </c>
      <c r="C430" s="41" t="s">
        <v>291</v>
      </c>
      <c r="D430" s="42" t="s">
        <v>981</v>
      </c>
      <c r="E430" s="215">
        <v>2000</v>
      </c>
    </row>
    <row r="431" spans="1:5" x14ac:dyDescent="0.25">
      <c r="A431" s="152">
        <v>44574</v>
      </c>
      <c r="B431" s="41" t="s">
        <v>330</v>
      </c>
      <c r="C431" s="41" t="s">
        <v>324</v>
      </c>
      <c r="D431" s="42" t="s">
        <v>982</v>
      </c>
      <c r="E431" s="215">
        <v>500</v>
      </c>
    </row>
    <row r="432" spans="1:5" x14ac:dyDescent="0.25">
      <c r="A432" s="152">
        <v>44574</v>
      </c>
      <c r="B432" s="41" t="s">
        <v>315</v>
      </c>
      <c r="C432" s="41" t="s">
        <v>291</v>
      </c>
      <c r="D432" s="42" t="s">
        <v>983</v>
      </c>
      <c r="E432" s="215">
        <v>1640</v>
      </c>
    </row>
    <row r="433" spans="1:5" x14ac:dyDescent="0.25">
      <c r="A433" s="152">
        <v>44575</v>
      </c>
      <c r="B433" s="41" t="s">
        <v>339</v>
      </c>
      <c r="C433" s="41" t="s">
        <v>324</v>
      </c>
      <c r="D433" s="42" t="s">
        <v>689</v>
      </c>
      <c r="E433" s="215">
        <v>1450</v>
      </c>
    </row>
    <row r="434" spans="1:5" x14ac:dyDescent="0.25">
      <c r="A434" s="152">
        <v>44581</v>
      </c>
      <c r="B434" s="41" t="s">
        <v>329</v>
      </c>
      <c r="C434" s="41" t="s">
        <v>324</v>
      </c>
      <c r="D434" s="42" t="s">
        <v>984</v>
      </c>
      <c r="E434" s="215">
        <v>265</v>
      </c>
    </row>
    <row r="435" spans="1:5" x14ac:dyDescent="0.25">
      <c r="A435" s="152">
        <v>44581</v>
      </c>
      <c r="B435" s="41" t="s">
        <v>328</v>
      </c>
      <c r="C435" s="41" t="s">
        <v>324</v>
      </c>
      <c r="D435" s="42" t="s">
        <v>984</v>
      </c>
      <c r="E435" s="215">
        <v>195</v>
      </c>
    </row>
    <row r="436" spans="1:5" x14ac:dyDescent="0.25">
      <c r="A436" s="152">
        <v>44581</v>
      </c>
      <c r="B436" s="41" t="s">
        <v>323</v>
      </c>
      <c r="C436" s="41" t="s">
        <v>324</v>
      </c>
      <c r="D436" s="42" t="s">
        <v>984</v>
      </c>
      <c r="E436" s="215">
        <v>40</v>
      </c>
    </row>
    <row r="437" spans="1:5" x14ac:dyDescent="0.25">
      <c r="A437" s="152">
        <v>44585</v>
      </c>
      <c r="B437" s="41" t="s">
        <v>329</v>
      </c>
      <c r="C437" s="41" t="s">
        <v>324</v>
      </c>
      <c r="D437" s="42" t="s">
        <v>985</v>
      </c>
      <c r="E437" s="215">
        <v>2040</v>
      </c>
    </row>
    <row r="438" spans="1:5" x14ac:dyDescent="0.25">
      <c r="A438" s="152">
        <v>44585</v>
      </c>
      <c r="B438" s="41" t="s">
        <v>328</v>
      </c>
      <c r="C438" s="41" t="s">
        <v>324</v>
      </c>
      <c r="D438" s="42" t="s">
        <v>985</v>
      </c>
      <c r="E438" s="215">
        <v>520</v>
      </c>
    </row>
    <row r="439" spans="1:5" x14ac:dyDescent="0.25">
      <c r="A439" s="152">
        <v>44592</v>
      </c>
      <c r="B439" s="41" t="s">
        <v>346</v>
      </c>
      <c r="C439" s="41" t="s">
        <v>291</v>
      </c>
      <c r="D439" s="42" t="s">
        <v>986</v>
      </c>
      <c r="E439" s="215">
        <v>12000</v>
      </c>
    </row>
    <row r="440" spans="1:5" x14ac:dyDescent="0.25">
      <c r="A440" s="152">
        <v>44592</v>
      </c>
      <c r="B440" s="41" t="s">
        <v>871</v>
      </c>
      <c r="C440" s="41" t="s">
        <v>291</v>
      </c>
      <c r="D440" s="42" t="s">
        <v>987</v>
      </c>
      <c r="E440" s="215">
        <v>38500</v>
      </c>
    </row>
    <row r="441" spans="1:5" x14ac:dyDescent="0.25">
      <c r="A441" s="152">
        <v>44592</v>
      </c>
      <c r="B441" s="41" t="s">
        <v>346</v>
      </c>
      <c r="C441" s="41" t="s">
        <v>291</v>
      </c>
      <c r="D441" s="42" t="s">
        <v>988</v>
      </c>
      <c r="E441" s="215">
        <v>22000</v>
      </c>
    </row>
    <row r="442" spans="1:5" x14ac:dyDescent="0.25">
      <c r="A442" s="152">
        <v>44592</v>
      </c>
      <c r="B442" s="41" t="s">
        <v>346</v>
      </c>
      <c r="C442" s="41" t="s">
        <v>291</v>
      </c>
      <c r="D442" s="42" t="s">
        <v>989</v>
      </c>
      <c r="E442" s="215">
        <v>40000</v>
      </c>
    </row>
    <row r="443" spans="1:5" x14ac:dyDescent="0.25">
      <c r="A443" s="152">
        <v>44594</v>
      </c>
      <c r="B443" s="41" t="s">
        <v>328</v>
      </c>
      <c r="C443" s="41" t="s">
        <v>324</v>
      </c>
      <c r="D443" s="42" t="s">
        <v>990</v>
      </c>
      <c r="E443" s="215">
        <v>80</v>
      </c>
    </row>
    <row r="444" spans="1:5" x14ac:dyDescent="0.25">
      <c r="A444" s="152">
        <v>44600</v>
      </c>
      <c r="B444" s="41" t="s">
        <v>531</v>
      </c>
      <c r="C444" s="41" t="s">
        <v>108</v>
      </c>
      <c r="D444" s="42" t="s">
        <v>991</v>
      </c>
      <c r="E444" s="215">
        <v>2433</v>
      </c>
    </row>
    <row r="445" spans="1:5" x14ac:dyDescent="0.25">
      <c r="A445" s="152">
        <v>44600</v>
      </c>
      <c r="B445" s="41" t="s">
        <v>531</v>
      </c>
      <c r="C445" s="41" t="s">
        <v>108</v>
      </c>
      <c r="D445" s="42" t="s">
        <v>992</v>
      </c>
      <c r="E445" s="215">
        <v>902</v>
      </c>
    </row>
    <row r="446" spans="1:5" x14ac:dyDescent="0.25">
      <c r="A446" s="152">
        <v>44602</v>
      </c>
      <c r="B446" s="41" t="s">
        <v>315</v>
      </c>
      <c r="C446" s="41" t="s">
        <v>291</v>
      </c>
      <c r="D446" s="42" t="s">
        <v>993</v>
      </c>
      <c r="E446" s="215">
        <v>1130</v>
      </c>
    </row>
    <row r="447" spans="1:5" x14ac:dyDescent="0.25">
      <c r="A447" s="152">
        <v>44602</v>
      </c>
      <c r="B447" s="41" t="s">
        <v>531</v>
      </c>
      <c r="C447" s="41" t="s">
        <v>108</v>
      </c>
      <c r="D447" s="42" t="s">
        <v>994</v>
      </c>
      <c r="E447" s="215">
        <v>1108</v>
      </c>
    </row>
    <row r="448" spans="1:5" x14ac:dyDescent="0.25">
      <c r="A448" s="152">
        <v>44603</v>
      </c>
      <c r="B448" s="41" t="s">
        <v>531</v>
      </c>
      <c r="C448" s="41" t="s">
        <v>291</v>
      </c>
      <c r="D448" s="42" t="s">
        <v>995</v>
      </c>
      <c r="E448" s="215">
        <v>1</v>
      </c>
    </row>
    <row r="449" spans="1:5" x14ac:dyDescent="0.25">
      <c r="A449" s="152">
        <v>44603</v>
      </c>
      <c r="B449" s="41" t="s">
        <v>531</v>
      </c>
      <c r="C449" s="41" t="s">
        <v>108</v>
      </c>
      <c r="D449" s="42" t="s">
        <v>996</v>
      </c>
      <c r="E449" s="215">
        <v>624</v>
      </c>
    </row>
    <row r="450" spans="1:5" x14ac:dyDescent="0.25">
      <c r="A450" s="152">
        <v>44609</v>
      </c>
      <c r="B450" s="41" t="s">
        <v>329</v>
      </c>
      <c r="C450" s="41" t="s">
        <v>324</v>
      </c>
      <c r="D450" s="42" t="s">
        <v>997</v>
      </c>
      <c r="E450" s="215">
        <v>1500</v>
      </c>
    </row>
    <row r="451" spans="1:5" x14ac:dyDescent="0.25">
      <c r="A451" s="152">
        <v>44609</v>
      </c>
      <c r="B451" s="41" t="s">
        <v>329</v>
      </c>
      <c r="C451" s="41" t="s">
        <v>324</v>
      </c>
      <c r="D451" s="42" t="s">
        <v>998</v>
      </c>
      <c r="E451" s="215">
        <v>640</v>
      </c>
    </row>
    <row r="452" spans="1:5" x14ac:dyDescent="0.25">
      <c r="A452" s="152">
        <v>44609</v>
      </c>
      <c r="B452" s="41" t="s">
        <v>329</v>
      </c>
      <c r="C452" s="41" t="s">
        <v>324</v>
      </c>
      <c r="D452" s="42" t="s">
        <v>999</v>
      </c>
      <c r="E452" s="215">
        <v>200</v>
      </c>
    </row>
    <row r="453" spans="1:5" x14ac:dyDescent="0.25">
      <c r="A453" s="152">
        <v>44609</v>
      </c>
      <c r="B453" s="41" t="s">
        <v>328</v>
      </c>
      <c r="C453" s="41" t="s">
        <v>324</v>
      </c>
      <c r="D453" s="42" t="s">
        <v>1000</v>
      </c>
      <c r="E453" s="215">
        <v>20</v>
      </c>
    </row>
    <row r="454" spans="1:5" x14ac:dyDescent="0.25">
      <c r="A454" s="152">
        <v>44613</v>
      </c>
      <c r="B454" s="41" t="s">
        <v>329</v>
      </c>
      <c r="C454" s="41" t="s">
        <v>324</v>
      </c>
      <c r="D454" s="42" t="s">
        <v>1001</v>
      </c>
      <c r="E454" s="215">
        <v>950</v>
      </c>
    </row>
    <row r="455" spans="1:5" x14ac:dyDescent="0.25">
      <c r="A455" s="152">
        <v>44613</v>
      </c>
      <c r="B455" s="41" t="s">
        <v>323</v>
      </c>
      <c r="C455" s="41" t="s">
        <v>324</v>
      </c>
      <c r="D455" s="42" t="s">
        <v>1002</v>
      </c>
      <c r="E455" s="215">
        <v>100</v>
      </c>
    </row>
    <row r="456" spans="1:5" x14ac:dyDescent="0.25">
      <c r="A456" s="152">
        <v>44613</v>
      </c>
      <c r="B456" s="41" t="s">
        <v>328</v>
      </c>
      <c r="C456" s="41" t="s">
        <v>324</v>
      </c>
      <c r="D456" s="42" t="s">
        <v>1003</v>
      </c>
      <c r="E456" s="215">
        <v>60</v>
      </c>
    </row>
    <row r="457" spans="1:5" x14ac:dyDescent="0.25">
      <c r="A457" s="152">
        <v>44614</v>
      </c>
      <c r="B457" s="41" t="s">
        <v>329</v>
      </c>
      <c r="C457" s="41" t="s">
        <v>324</v>
      </c>
      <c r="D457" s="42" t="s">
        <v>1004</v>
      </c>
      <c r="E457" s="215">
        <v>1220</v>
      </c>
    </row>
    <row r="458" spans="1:5" x14ac:dyDescent="0.25">
      <c r="A458" s="152">
        <v>44614</v>
      </c>
      <c r="B458" s="41" t="s">
        <v>328</v>
      </c>
      <c r="C458" s="41" t="s">
        <v>324</v>
      </c>
      <c r="D458" s="42" t="s">
        <v>1005</v>
      </c>
      <c r="E458" s="215">
        <v>275</v>
      </c>
    </row>
    <row r="459" spans="1:5" x14ac:dyDescent="0.25">
      <c r="A459" s="152">
        <v>44614</v>
      </c>
      <c r="B459" s="41" t="s">
        <v>330</v>
      </c>
      <c r="C459" s="41" t="s">
        <v>324</v>
      </c>
      <c r="D459" s="42" t="s">
        <v>1005</v>
      </c>
      <c r="E459" s="215">
        <v>200</v>
      </c>
    </row>
    <row r="460" spans="1:5" x14ac:dyDescent="0.25">
      <c r="A460" s="152">
        <v>44614</v>
      </c>
      <c r="B460" s="41" t="s">
        <v>329</v>
      </c>
      <c r="C460" s="41" t="s">
        <v>324</v>
      </c>
      <c r="D460" s="42" t="s">
        <v>1005</v>
      </c>
      <c r="E460" s="215">
        <v>1215</v>
      </c>
    </row>
    <row r="461" spans="1:5" x14ac:dyDescent="0.25">
      <c r="A461" s="152">
        <v>44615</v>
      </c>
      <c r="B461" s="41" t="s">
        <v>328</v>
      </c>
      <c r="C461" s="41" t="s">
        <v>324</v>
      </c>
      <c r="D461" s="42" t="s">
        <v>1006</v>
      </c>
      <c r="E461" s="215">
        <v>1000</v>
      </c>
    </row>
    <row r="462" spans="1:5" x14ac:dyDescent="0.25">
      <c r="A462" s="152">
        <v>44615</v>
      </c>
      <c r="B462" s="41" t="s">
        <v>328</v>
      </c>
      <c r="C462" s="41" t="s">
        <v>324</v>
      </c>
      <c r="D462" s="42" t="s">
        <v>1007</v>
      </c>
      <c r="E462" s="215">
        <v>210</v>
      </c>
    </row>
    <row r="463" spans="1:5" x14ac:dyDescent="0.25">
      <c r="A463" s="152">
        <v>44615</v>
      </c>
      <c r="B463" s="41" t="s">
        <v>1008</v>
      </c>
      <c r="C463" s="41" t="s">
        <v>324</v>
      </c>
      <c r="D463" s="42" t="s">
        <v>1007</v>
      </c>
      <c r="E463" s="215">
        <v>290</v>
      </c>
    </row>
    <row r="464" spans="1:5" x14ac:dyDescent="0.25">
      <c r="A464" s="152">
        <v>44616</v>
      </c>
      <c r="B464" s="41" t="s">
        <v>1008</v>
      </c>
      <c r="C464" s="41" t="s">
        <v>324</v>
      </c>
      <c r="D464" s="42" t="s">
        <v>1009</v>
      </c>
      <c r="E464" s="215">
        <v>125</v>
      </c>
    </row>
    <row r="465" spans="1:5" x14ac:dyDescent="0.25">
      <c r="A465" s="152">
        <v>44617</v>
      </c>
      <c r="B465" s="41" t="s">
        <v>329</v>
      </c>
      <c r="C465" s="41" t="s">
        <v>324</v>
      </c>
      <c r="D465" s="42" t="s">
        <v>1010</v>
      </c>
      <c r="E465" s="215">
        <v>90</v>
      </c>
    </row>
    <row r="466" spans="1:5" x14ac:dyDescent="0.25">
      <c r="A466" s="152">
        <v>44620</v>
      </c>
      <c r="B466" s="41" t="s">
        <v>346</v>
      </c>
      <c r="C466" s="41" t="s">
        <v>291</v>
      </c>
      <c r="D466" s="42" t="s">
        <v>1011</v>
      </c>
      <c r="E466" s="215">
        <v>12000</v>
      </c>
    </row>
    <row r="467" spans="1:5" x14ac:dyDescent="0.25">
      <c r="A467" s="152">
        <v>44620</v>
      </c>
      <c r="B467" s="41" t="s">
        <v>346</v>
      </c>
      <c r="C467" s="41" t="s">
        <v>291</v>
      </c>
      <c r="D467" s="42" t="s">
        <v>1012</v>
      </c>
      <c r="E467" s="215">
        <v>22000</v>
      </c>
    </row>
    <row r="468" spans="1:5" x14ac:dyDescent="0.25">
      <c r="A468" s="152">
        <v>44620</v>
      </c>
      <c r="B468" s="41" t="s">
        <v>346</v>
      </c>
      <c r="C468" s="41" t="s">
        <v>291</v>
      </c>
      <c r="D468" s="42" t="s">
        <v>1013</v>
      </c>
      <c r="E468" s="215">
        <v>30000</v>
      </c>
    </row>
    <row r="469" spans="1:5" x14ac:dyDescent="0.25">
      <c r="A469" s="152">
        <v>44620</v>
      </c>
      <c r="B469" s="41" t="s">
        <v>346</v>
      </c>
      <c r="C469" s="41" t="s">
        <v>291</v>
      </c>
      <c r="D469" s="42" t="s">
        <v>1014</v>
      </c>
      <c r="E469" s="215">
        <v>40000</v>
      </c>
    </row>
    <row r="470" spans="1:5" x14ac:dyDescent="0.25">
      <c r="A470" s="152">
        <v>44620</v>
      </c>
      <c r="B470" s="41" t="s">
        <v>871</v>
      </c>
      <c r="C470" s="41" t="s">
        <v>291</v>
      </c>
      <c r="D470" s="42" t="s">
        <v>1015</v>
      </c>
      <c r="E470" s="215">
        <v>38500</v>
      </c>
    </row>
    <row r="471" spans="1:5" x14ac:dyDescent="0.25">
      <c r="A471" s="152">
        <v>44630</v>
      </c>
      <c r="B471" s="41" t="s">
        <v>315</v>
      </c>
      <c r="C471" s="41" t="s">
        <v>291</v>
      </c>
      <c r="D471" s="42" t="s">
        <v>1016</v>
      </c>
      <c r="E471" s="215">
        <v>51500</v>
      </c>
    </row>
    <row r="472" spans="1:5" x14ac:dyDescent="0.25">
      <c r="A472" s="152">
        <v>44631</v>
      </c>
      <c r="B472" s="41" t="s">
        <v>328</v>
      </c>
      <c r="C472" s="41" t="s">
        <v>324</v>
      </c>
      <c r="D472" s="42" t="s">
        <v>1017</v>
      </c>
      <c r="E472" s="215">
        <v>210</v>
      </c>
    </row>
    <row r="473" spans="1:5" x14ac:dyDescent="0.25">
      <c r="A473" s="152">
        <v>44632</v>
      </c>
      <c r="B473" s="41" t="s">
        <v>875</v>
      </c>
      <c r="C473" s="41" t="s">
        <v>324</v>
      </c>
      <c r="D473" s="42" t="s">
        <v>1018</v>
      </c>
      <c r="E473" s="215">
        <v>649</v>
      </c>
    </row>
    <row r="474" spans="1:5" x14ac:dyDescent="0.25">
      <c r="A474" s="152">
        <v>44632</v>
      </c>
      <c r="B474" s="41" t="s">
        <v>875</v>
      </c>
      <c r="C474" s="41" t="s">
        <v>324</v>
      </c>
      <c r="D474" s="42" t="s">
        <v>1019</v>
      </c>
      <c r="E474" s="215">
        <v>649</v>
      </c>
    </row>
    <row r="475" spans="1:5" x14ac:dyDescent="0.25">
      <c r="A475" s="152">
        <v>44632</v>
      </c>
      <c r="B475" s="41" t="s">
        <v>328</v>
      </c>
      <c r="C475" s="41" t="s">
        <v>324</v>
      </c>
      <c r="D475" s="42" t="s">
        <v>1020</v>
      </c>
      <c r="E475" s="215">
        <v>190</v>
      </c>
    </row>
    <row r="476" spans="1:5" x14ac:dyDescent="0.25">
      <c r="A476" s="152">
        <v>44635</v>
      </c>
      <c r="B476" s="41" t="s">
        <v>315</v>
      </c>
      <c r="C476" s="41" t="s">
        <v>291</v>
      </c>
      <c r="D476" s="42" t="s">
        <v>1021</v>
      </c>
      <c r="E476" s="215">
        <v>1470</v>
      </c>
    </row>
    <row r="477" spans="1:5" x14ac:dyDescent="0.25">
      <c r="A477" s="152">
        <v>44637</v>
      </c>
      <c r="B477" s="41" t="s">
        <v>875</v>
      </c>
      <c r="C477" s="41" t="s">
        <v>324</v>
      </c>
      <c r="D477" s="42" t="s">
        <v>1022</v>
      </c>
      <c r="E477" s="215">
        <v>4.72</v>
      </c>
    </row>
    <row r="478" spans="1:5" x14ac:dyDescent="0.25">
      <c r="A478" s="152">
        <v>44645</v>
      </c>
      <c r="B478" s="41" t="s">
        <v>875</v>
      </c>
      <c r="C478" s="41" t="s">
        <v>324</v>
      </c>
      <c r="D478" s="42" t="s">
        <v>1023</v>
      </c>
      <c r="E478" s="215">
        <v>47.2</v>
      </c>
    </row>
    <row r="479" spans="1:5" x14ac:dyDescent="0.25">
      <c r="A479" s="152">
        <v>44648</v>
      </c>
      <c r="B479" s="41" t="s">
        <v>329</v>
      </c>
      <c r="C479" s="41" t="s">
        <v>324</v>
      </c>
      <c r="D479" s="42" t="s">
        <v>1024</v>
      </c>
      <c r="E479" s="215">
        <v>995</v>
      </c>
    </row>
    <row r="480" spans="1:5" x14ac:dyDescent="0.25">
      <c r="A480" s="152">
        <v>44649</v>
      </c>
      <c r="B480" s="41" t="s">
        <v>1025</v>
      </c>
      <c r="C480" s="41" t="s">
        <v>324</v>
      </c>
      <c r="D480" s="42" t="s">
        <v>968</v>
      </c>
      <c r="E480" s="215">
        <v>300</v>
      </c>
    </row>
    <row r="481" spans="1:5" x14ac:dyDescent="0.25">
      <c r="A481" s="152">
        <v>44650</v>
      </c>
      <c r="B481" s="41" t="s">
        <v>875</v>
      </c>
      <c r="C481" s="41" t="s">
        <v>324</v>
      </c>
      <c r="D481" s="42" t="s">
        <v>1026</v>
      </c>
      <c r="E481" s="215">
        <v>4.72</v>
      </c>
    </row>
    <row r="482" spans="1:5" x14ac:dyDescent="0.25">
      <c r="A482" s="152">
        <v>44650</v>
      </c>
      <c r="B482" s="41" t="s">
        <v>875</v>
      </c>
      <c r="C482" s="41" t="s">
        <v>291</v>
      </c>
      <c r="D482" s="42" t="s">
        <v>1027</v>
      </c>
      <c r="E482" s="215">
        <v>600</v>
      </c>
    </row>
    <row r="483" spans="1:5" x14ac:dyDescent="0.25">
      <c r="A483" s="152">
        <v>44650</v>
      </c>
      <c r="B483" s="41" t="s">
        <v>875</v>
      </c>
      <c r="C483" s="41" t="s">
        <v>291</v>
      </c>
      <c r="D483" s="42" t="s">
        <v>1028</v>
      </c>
      <c r="E483" s="215">
        <v>4.72</v>
      </c>
    </row>
    <row r="484" spans="1:5" x14ac:dyDescent="0.25">
      <c r="A484" s="152">
        <v>44651</v>
      </c>
      <c r="B484" s="41" t="s">
        <v>875</v>
      </c>
      <c r="C484" s="41" t="s">
        <v>291</v>
      </c>
      <c r="D484" s="42" t="s">
        <v>1029</v>
      </c>
      <c r="E484" s="215">
        <v>4.72</v>
      </c>
    </row>
    <row r="485" spans="1:5" x14ac:dyDescent="0.25">
      <c r="A485" s="152">
        <v>44621</v>
      </c>
      <c r="B485" s="41" t="s">
        <v>1030</v>
      </c>
      <c r="C485" s="41" t="s">
        <v>291</v>
      </c>
      <c r="D485" s="42" t="s">
        <v>1031</v>
      </c>
      <c r="E485" s="215">
        <v>6000</v>
      </c>
    </row>
    <row r="486" spans="1:5" x14ac:dyDescent="0.25">
      <c r="A486" s="152">
        <v>44651</v>
      </c>
      <c r="B486" s="41" t="s">
        <v>346</v>
      </c>
      <c r="C486" s="41" t="s">
        <v>291</v>
      </c>
      <c r="D486" s="42" t="s">
        <v>1027</v>
      </c>
      <c r="E486" s="215">
        <v>12000</v>
      </c>
    </row>
    <row r="487" spans="1:5" x14ac:dyDescent="0.25">
      <c r="A487" s="152">
        <v>44651</v>
      </c>
      <c r="B487" s="41" t="s">
        <v>346</v>
      </c>
      <c r="C487" s="41" t="s">
        <v>291</v>
      </c>
      <c r="D487" s="42" t="s">
        <v>1032</v>
      </c>
      <c r="E487" s="215">
        <v>22000</v>
      </c>
    </row>
    <row r="488" spans="1:5" x14ac:dyDescent="0.25">
      <c r="A488" s="152">
        <v>44651</v>
      </c>
      <c r="B488" s="41" t="s">
        <v>346</v>
      </c>
      <c r="C488" s="41" t="s">
        <v>291</v>
      </c>
      <c r="D488" s="42" t="s">
        <v>1033</v>
      </c>
      <c r="E488" s="215">
        <v>30000</v>
      </c>
    </row>
    <row r="489" spans="1:5" x14ac:dyDescent="0.25">
      <c r="A489" s="152">
        <v>44651</v>
      </c>
      <c r="B489" s="41" t="s">
        <v>346</v>
      </c>
      <c r="C489" s="41" t="s">
        <v>291</v>
      </c>
      <c r="D489" s="42" t="s">
        <v>1034</v>
      </c>
      <c r="E489" s="215">
        <v>40000</v>
      </c>
    </row>
    <row r="490" spans="1:5" x14ac:dyDescent="0.25">
      <c r="A490" s="152">
        <v>44651</v>
      </c>
      <c r="B490" s="41" t="s">
        <v>871</v>
      </c>
      <c r="C490" s="41" t="s">
        <v>291</v>
      </c>
      <c r="D490" s="42" t="s">
        <v>1035</v>
      </c>
      <c r="E490" s="215">
        <v>38500</v>
      </c>
    </row>
    <row r="491" spans="1:5" x14ac:dyDescent="0.25">
      <c r="A491" s="152">
        <v>44651</v>
      </c>
      <c r="B491" s="41" t="s">
        <v>1036</v>
      </c>
      <c r="C491" s="41" t="s">
        <v>291</v>
      </c>
      <c r="D491" s="42" t="s">
        <v>1037</v>
      </c>
      <c r="E491" s="215">
        <v>3885</v>
      </c>
    </row>
    <row r="492" spans="1:5" x14ac:dyDescent="0.25">
      <c r="A492" s="152">
        <v>44651</v>
      </c>
      <c r="B492" s="41" t="s">
        <v>1036</v>
      </c>
      <c r="C492" s="41" t="s">
        <v>291</v>
      </c>
      <c r="D492" s="42" t="s">
        <v>1038</v>
      </c>
      <c r="E492" s="215">
        <v>1178</v>
      </c>
    </row>
    <row r="493" spans="1:5" x14ac:dyDescent="0.25">
      <c r="A493" s="152">
        <v>44651</v>
      </c>
      <c r="B493" s="41" t="s">
        <v>1036</v>
      </c>
      <c r="C493" s="41" t="s">
        <v>291</v>
      </c>
      <c r="D493" s="42" t="s">
        <v>1039</v>
      </c>
      <c r="E493" s="215">
        <v>4851</v>
      </c>
    </row>
    <row r="494" spans="1:5" x14ac:dyDescent="0.25">
      <c r="A494" s="152">
        <v>44651</v>
      </c>
      <c r="B494" s="41" t="s">
        <v>1036</v>
      </c>
      <c r="C494" s="41" t="s">
        <v>291</v>
      </c>
      <c r="D494" s="42" t="s">
        <v>1040</v>
      </c>
      <c r="E494" s="215">
        <v>4666</v>
      </c>
    </row>
    <row r="495" spans="1:5" x14ac:dyDescent="0.25">
      <c r="A495" s="152">
        <v>44651</v>
      </c>
      <c r="B495" s="41" t="s">
        <v>1036</v>
      </c>
      <c r="C495" s="41" t="s">
        <v>291</v>
      </c>
      <c r="D495" s="42" t="s">
        <v>566</v>
      </c>
      <c r="E495" s="215">
        <v>3648</v>
      </c>
    </row>
    <row r="496" spans="1:5" x14ac:dyDescent="0.25">
      <c r="A496" s="152">
        <v>44651</v>
      </c>
      <c r="B496" s="41" t="s">
        <v>1036</v>
      </c>
      <c r="C496" s="41" t="s">
        <v>291</v>
      </c>
      <c r="D496" s="42" t="s">
        <v>1041</v>
      </c>
      <c r="E496" s="215">
        <v>781</v>
      </c>
    </row>
    <row r="497" spans="1:5" x14ac:dyDescent="0.25">
      <c r="A497" s="152"/>
      <c r="B497" s="41"/>
      <c r="C497" s="41"/>
      <c r="D497" s="42"/>
      <c r="E497" s="215">
        <v>900</v>
      </c>
    </row>
    <row r="498" spans="1:5" x14ac:dyDescent="0.25">
      <c r="A498" s="152">
        <v>44632</v>
      </c>
      <c r="B498" s="41" t="s">
        <v>1066</v>
      </c>
      <c r="C498" s="41" t="s">
        <v>324</v>
      </c>
      <c r="D498" s="42" t="s">
        <v>1067</v>
      </c>
      <c r="E498" s="215">
        <v>236000</v>
      </c>
    </row>
    <row r="499" spans="1:5" x14ac:dyDescent="0.25">
      <c r="A499" s="152">
        <v>44652</v>
      </c>
      <c r="B499" s="171" t="s">
        <v>1089</v>
      </c>
      <c r="C499" s="171" t="s">
        <v>324</v>
      </c>
      <c r="D499" s="42" t="s">
        <v>1090</v>
      </c>
      <c r="E499" s="180">
        <v>955</v>
      </c>
    </row>
    <row r="500" spans="1:5" x14ac:dyDescent="0.25">
      <c r="A500" s="152">
        <v>44652</v>
      </c>
      <c r="B500" s="171" t="s">
        <v>329</v>
      </c>
      <c r="C500" s="171" t="s">
        <v>324</v>
      </c>
      <c r="D500" s="42" t="s">
        <v>944</v>
      </c>
      <c r="E500" s="180">
        <v>2479</v>
      </c>
    </row>
    <row r="501" spans="1:5" x14ac:dyDescent="0.25">
      <c r="A501" s="205">
        <v>44652</v>
      </c>
      <c r="B501" s="206" t="s">
        <v>1091</v>
      </c>
      <c r="C501" s="206" t="s">
        <v>108</v>
      </c>
      <c r="D501" s="207" t="s">
        <v>1092</v>
      </c>
      <c r="E501" s="216">
        <v>49560</v>
      </c>
    </row>
    <row r="502" spans="1:5" x14ac:dyDescent="0.25">
      <c r="A502" s="152">
        <v>44656</v>
      </c>
      <c r="B502" s="171" t="s">
        <v>1093</v>
      </c>
      <c r="C502" s="171" t="s">
        <v>291</v>
      </c>
      <c r="D502" s="42" t="s">
        <v>1094</v>
      </c>
      <c r="E502" s="180">
        <v>1057767</v>
      </c>
    </row>
    <row r="503" spans="1:5" x14ac:dyDescent="0.25">
      <c r="A503" s="152">
        <v>44670</v>
      </c>
      <c r="B503" s="171" t="s">
        <v>334</v>
      </c>
      <c r="C503" s="171" t="s">
        <v>324</v>
      </c>
      <c r="D503" s="42" t="s">
        <v>1095</v>
      </c>
      <c r="E503" s="180">
        <v>2900</v>
      </c>
    </row>
    <row r="504" spans="1:5" x14ac:dyDescent="0.25">
      <c r="A504" s="152">
        <v>44672</v>
      </c>
      <c r="B504" s="171" t="s">
        <v>1096</v>
      </c>
      <c r="C504" s="171" t="s">
        <v>324</v>
      </c>
      <c r="D504" s="42" t="s">
        <v>1097</v>
      </c>
      <c r="E504" s="180">
        <v>1515000</v>
      </c>
    </row>
    <row r="505" spans="1:5" x14ac:dyDescent="0.25">
      <c r="A505" s="152">
        <v>44672</v>
      </c>
      <c r="B505" s="171" t="s">
        <v>1096</v>
      </c>
      <c r="C505" s="171" t="s">
        <v>324</v>
      </c>
      <c r="D505" s="42" t="s">
        <v>1098</v>
      </c>
      <c r="E505" s="180">
        <v>1520</v>
      </c>
    </row>
    <row r="506" spans="1:5" x14ac:dyDescent="0.25">
      <c r="A506" s="152">
        <v>44677</v>
      </c>
      <c r="B506" s="171" t="s">
        <v>1099</v>
      </c>
      <c r="C506" s="171" t="s">
        <v>324</v>
      </c>
      <c r="D506" s="42" t="s">
        <v>1100</v>
      </c>
      <c r="E506" s="180">
        <v>119</v>
      </c>
    </row>
    <row r="507" spans="1:5" x14ac:dyDescent="0.25">
      <c r="A507" s="152">
        <v>44679</v>
      </c>
      <c r="B507" s="171" t="s">
        <v>329</v>
      </c>
      <c r="C507" s="171" t="s">
        <v>324</v>
      </c>
      <c r="D507" s="42" t="s">
        <v>1101</v>
      </c>
      <c r="E507" s="180">
        <v>200</v>
      </c>
    </row>
    <row r="508" spans="1:5" x14ac:dyDescent="0.25">
      <c r="A508" s="152">
        <v>44681</v>
      </c>
      <c r="B508" s="171" t="s">
        <v>1089</v>
      </c>
      <c r="C508" s="171" t="s">
        <v>324</v>
      </c>
      <c r="D508" s="42" t="s">
        <v>1102</v>
      </c>
      <c r="E508" s="180">
        <v>119</v>
      </c>
    </row>
    <row r="509" spans="1:5" x14ac:dyDescent="0.25">
      <c r="A509" s="152">
        <v>44681</v>
      </c>
      <c r="B509" s="171" t="s">
        <v>329</v>
      </c>
      <c r="C509" s="171" t="s">
        <v>324</v>
      </c>
      <c r="D509" s="42" t="s">
        <v>1103</v>
      </c>
      <c r="E509" s="180">
        <v>320</v>
      </c>
    </row>
    <row r="510" spans="1:5" x14ac:dyDescent="0.25">
      <c r="A510" s="152">
        <v>44681</v>
      </c>
      <c r="B510" s="171" t="s">
        <v>346</v>
      </c>
      <c r="C510" s="171" t="s">
        <v>291</v>
      </c>
      <c r="D510" s="42" t="s">
        <v>1104</v>
      </c>
      <c r="E510" s="180">
        <v>22000</v>
      </c>
    </row>
    <row r="511" spans="1:5" x14ac:dyDescent="0.25">
      <c r="A511" s="152">
        <v>44681</v>
      </c>
      <c r="B511" s="171" t="s">
        <v>346</v>
      </c>
      <c r="C511" s="171" t="s">
        <v>291</v>
      </c>
      <c r="D511" s="42" t="s">
        <v>1105</v>
      </c>
      <c r="E511" s="180">
        <v>30000</v>
      </c>
    </row>
    <row r="512" spans="1:5" x14ac:dyDescent="0.25">
      <c r="A512" s="152">
        <v>44681</v>
      </c>
      <c r="B512" s="171" t="s">
        <v>346</v>
      </c>
      <c r="C512" s="171" t="s">
        <v>291</v>
      </c>
      <c r="D512" s="42" t="s">
        <v>1106</v>
      </c>
      <c r="E512" s="180">
        <v>40000</v>
      </c>
    </row>
    <row r="513" spans="1:5" x14ac:dyDescent="0.25">
      <c r="A513" s="152">
        <v>44682</v>
      </c>
      <c r="B513" s="171" t="s">
        <v>329</v>
      </c>
      <c r="C513" s="171" t="s">
        <v>324</v>
      </c>
      <c r="D513" s="42" t="s">
        <v>834</v>
      </c>
      <c r="E513" s="180">
        <v>65</v>
      </c>
    </row>
    <row r="514" spans="1:5" x14ac:dyDescent="0.25">
      <c r="A514" s="152">
        <v>44682</v>
      </c>
      <c r="B514" s="171" t="s">
        <v>329</v>
      </c>
      <c r="C514" s="171" t="s">
        <v>324</v>
      </c>
      <c r="D514" s="42" t="s">
        <v>1107</v>
      </c>
      <c r="E514" s="180">
        <v>80</v>
      </c>
    </row>
    <row r="515" spans="1:5" x14ac:dyDescent="0.25">
      <c r="A515" s="152">
        <v>44682</v>
      </c>
      <c r="B515" s="171" t="s">
        <v>329</v>
      </c>
      <c r="C515" s="171" t="s">
        <v>324</v>
      </c>
      <c r="D515" s="42" t="s">
        <v>1108</v>
      </c>
      <c r="E515" s="180">
        <v>9110</v>
      </c>
    </row>
    <row r="516" spans="1:5" x14ac:dyDescent="0.25">
      <c r="A516" s="152">
        <v>44682</v>
      </c>
      <c r="B516" s="171" t="s">
        <v>329</v>
      </c>
      <c r="C516" s="171" t="s">
        <v>324</v>
      </c>
      <c r="D516" s="42" t="s">
        <v>1109</v>
      </c>
      <c r="E516" s="180">
        <v>8000</v>
      </c>
    </row>
    <row r="517" spans="1:5" x14ac:dyDescent="0.25">
      <c r="A517" s="152">
        <v>44682</v>
      </c>
      <c r="B517" s="171" t="s">
        <v>1110</v>
      </c>
      <c r="C517" s="171" t="s">
        <v>324</v>
      </c>
      <c r="D517" s="42" t="s">
        <v>1111</v>
      </c>
      <c r="E517" s="180">
        <v>9000</v>
      </c>
    </row>
    <row r="518" spans="1:5" x14ac:dyDescent="0.25">
      <c r="A518" s="152">
        <v>44682</v>
      </c>
      <c r="B518" s="171" t="s">
        <v>1110</v>
      </c>
      <c r="C518" s="171" t="s">
        <v>324</v>
      </c>
      <c r="D518" s="42" t="s">
        <v>1112</v>
      </c>
      <c r="E518" s="180">
        <v>3000</v>
      </c>
    </row>
    <row r="519" spans="1:5" x14ac:dyDescent="0.25">
      <c r="A519" s="152">
        <v>44682</v>
      </c>
      <c r="B519" s="171" t="s">
        <v>871</v>
      </c>
      <c r="C519" s="171" t="s">
        <v>291</v>
      </c>
      <c r="D519" s="42" t="s">
        <v>1113</v>
      </c>
      <c r="E519" s="180">
        <v>38500</v>
      </c>
    </row>
    <row r="520" spans="1:5" x14ac:dyDescent="0.25">
      <c r="A520" s="152">
        <v>44682</v>
      </c>
      <c r="B520" s="171" t="s">
        <v>1114</v>
      </c>
      <c r="C520" s="171" t="s">
        <v>291</v>
      </c>
      <c r="D520" s="42" t="s">
        <v>1115</v>
      </c>
      <c r="E520" s="180">
        <v>1</v>
      </c>
    </row>
    <row r="521" spans="1:5" x14ac:dyDescent="0.25">
      <c r="A521" s="205">
        <v>44682</v>
      </c>
      <c r="B521" s="206" t="s">
        <v>1116</v>
      </c>
      <c r="C521" s="206" t="s">
        <v>108</v>
      </c>
      <c r="D521" s="207" t="s">
        <v>1117</v>
      </c>
      <c r="E521" s="216">
        <v>68427</v>
      </c>
    </row>
    <row r="522" spans="1:5" x14ac:dyDescent="0.25">
      <c r="A522" s="152">
        <v>44683</v>
      </c>
      <c r="B522" s="171" t="s">
        <v>329</v>
      </c>
      <c r="C522" s="171" t="s">
        <v>324</v>
      </c>
      <c r="D522" s="42" t="s">
        <v>1118</v>
      </c>
      <c r="E522" s="180">
        <v>600</v>
      </c>
    </row>
    <row r="523" spans="1:5" x14ac:dyDescent="0.25">
      <c r="A523" s="208">
        <v>44686</v>
      </c>
      <c r="B523" s="209" t="s">
        <v>1119</v>
      </c>
      <c r="C523" s="209" t="s">
        <v>108</v>
      </c>
      <c r="D523" s="210" t="s">
        <v>1120</v>
      </c>
      <c r="E523" s="217">
        <v>4661</v>
      </c>
    </row>
    <row r="524" spans="1:5" x14ac:dyDescent="0.25">
      <c r="A524" s="152">
        <v>44687</v>
      </c>
      <c r="B524" s="171" t="s">
        <v>1096</v>
      </c>
      <c r="C524" s="171" t="s">
        <v>291</v>
      </c>
      <c r="D524" s="42" t="s">
        <v>1121</v>
      </c>
      <c r="E524" s="180">
        <v>1515000</v>
      </c>
    </row>
    <row r="525" spans="1:5" x14ac:dyDescent="0.25">
      <c r="A525" s="152">
        <v>44688</v>
      </c>
      <c r="B525" s="171" t="s">
        <v>329</v>
      </c>
      <c r="C525" s="171" t="s">
        <v>324</v>
      </c>
      <c r="D525" s="42" t="s">
        <v>1122</v>
      </c>
      <c r="E525" s="180">
        <v>1550</v>
      </c>
    </row>
    <row r="526" spans="1:5" x14ac:dyDescent="0.25">
      <c r="A526" s="152">
        <v>44694</v>
      </c>
      <c r="B526" s="171" t="s">
        <v>1099</v>
      </c>
      <c r="C526" s="171" t="s">
        <v>324</v>
      </c>
      <c r="D526" s="42" t="s">
        <v>1123</v>
      </c>
      <c r="E526" s="180">
        <v>100</v>
      </c>
    </row>
    <row r="527" spans="1:5" x14ac:dyDescent="0.25">
      <c r="A527" s="205">
        <v>44694</v>
      </c>
      <c r="B527" s="206" t="s">
        <v>1093</v>
      </c>
      <c r="C527" s="206" t="s">
        <v>291</v>
      </c>
      <c r="D527" s="207" t="s">
        <v>576</v>
      </c>
      <c r="E527" s="216">
        <v>1057767</v>
      </c>
    </row>
    <row r="528" spans="1:5" x14ac:dyDescent="0.25">
      <c r="A528" s="152">
        <v>44698</v>
      </c>
      <c r="B528" s="171" t="s">
        <v>329</v>
      </c>
      <c r="C528" s="171" t="s">
        <v>324</v>
      </c>
      <c r="D528" s="42" t="s">
        <v>1124</v>
      </c>
      <c r="E528" s="180">
        <v>890</v>
      </c>
    </row>
    <row r="529" spans="1:5" x14ac:dyDescent="0.25">
      <c r="A529" s="152">
        <v>44700</v>
      </c>
      <c r="B529" s="171" t="s">
        <v>346</v>
      </c>
      <c r="C529" s="171" t="s">
        <v>291</v>
      </c>
      <c r="D529" s="42" t="s">
        <v>1125</v>
      </c>
      <c r="E529" s="180">
        <v>18000</v>
      </c>
    </row>
    <row r="530" spans="1:5" x14ac:dyDescent="0.25">
      <c r="A530" s="152">
        <v>44701</v>
      </c>
      <c r="B530" s="171" t="s">
        <v>1110</v>
      </c>
      <c r="C530" s="171" t="s">
        <v>324</v>
      </c>
      <c r="D530" s="42" t="s">
        <v>1126</v>
      </c>
      <c r="E530" s="180">
        <v>1400</v>
      </c>
    </row>
    <row r="531" spans="1:5" x14ac:dyDescent="0.25">
      <c r="A531" s="152">
        <v>44701</v>
      </c>
      <c r="B531" s="171" t="s">
        <v>329</v>
      </c>
      <c r="C531" s="171" t="s">
        <v>324</v>
      </c>
      <c r="D531" s="42" t="s">
        <v>1127</v>
      </c>
      <c r="E531" s="180">
        <v>3246</v>
      </c>
    </row>
    <row r="532" spans="1:5" x14ac:dyDescent="0.25">
      <c r="A532" s="152">
        <v>44705</v>
      </c>
      <c r="B532" s="171" t="s">
        <v>329</v>
      </c>
      <c r="C532" s="171" t="s">
        <v>324</v>
      </c>
      <c r="D532" s="42" t="s">
        <v>259</v>
      </c>
      <c r="E532" s="180">
        <v>99</v>
      </c>
    </row>
    <row r="533" spans="1:5" x14ac:dyDescent="0.25">
      <c r="A533" s="152">
        <v>44705</v>
      </c>
      <c r="B533" s="171" t="s">
        <v>1099</v>
      </c>
      <c r="C533" s="171" t="s">
        <v>324</v>
      </c>
      <c r="D533" s="42" t="s">
        <v>1128</v>
      </c>
      <c r="E533" s="180">
        <v>200</v>
      </c>
    </row>
    <row r="534" spans="1:5" x14ac:dyDescent="0.25">
      <c r="A534" s="152">
        <v>44705</v>
      </c>
      <c r="B534" s="171" t="s">
        <v>346</v>
      </c>
      <c r="C534" s="171" t="s">
        <v>291</v>
      </c>
      <c r="D534" s="42" t="s">
        <v>1129</v>
      </c>
      <c r="E534" s="180">
        <v>10000</v>
      </c>
    </row>
    <row r="535" spans="1:5" x14ac:dyDescent="0.25">
      <c r="A535" s="205">
        <v>44705</v>
      </c>
      <c r="B535" s="206" t="s">
        <v>315</v>
      </c>
      <c r="C535" s="206" t="s">
        <v>291</v>
      </c>
      <c r="D535" s="207" t="s">
        <v>1063</v>
      </c>
      <c r="E535" s="216">
        <v>46970</v>
      </c>
    </row>
    <row r="536" spans="1:5" x14ac:dyDescent="0.25">
      <c r="A536" s="152">
        <v>44712</v>
      </c>
      <c r="B536" s="171" t="s">
        <v>323</v>
      </c>
      <c r="C536" s="171" t="s">
        <v>324</v>
      </c>
      <c r="D536" s="42" t="s">
        <v>1130</v>
      </c>
      <c r="E536" s="180">
        <v>36500</v>
      </c>
    </row>
    <row r="537" spans="1:5" x14ac:dyDescent="0.25">
      <c r="A537" s="152">
        <v>44712</v>
      </c>
      <c r="B537" s="171" t="s">
        <v>330</v>
      </c>
      <c r="C537" s="171" t="s">
        <v>324</v>
      </c>
      <c r="D537" s="42" t="s">
        <v>1131</v>
      </c>
      <c r="E537" s="180">
        <v>12490</v>
      </c>
    </row>
    <row r="538" spans="1:5" x14ac:dyDescent="0.25">
      <c r="A538" s="152">
        <v>44712</v>
      </c>
      <c r="B538" s="171" t="s">
        <v>1099</v>
      </c>
      <c r="C538" s="171" t="s">
        <v>324</v>
      </c>
      <c r="D538" s="42" t="s">
        <v>1132</v>
      </c>
      <c r="E538" s="180">
        <v>7280</v>
      </c>
    </row>
    <row r="539" spans="1:5" x14ac:dyDescent="0.25">
      <c r="A539" s="152">
        <v>44712</v>
      </c>
      <c r="B539" s="171" t="s">
        <v>871</v>
      </c>
      <c r="C539" s="171" t="s">
        <v>291</v>
      </c>
      <c r="D539" s="42" t="s">
        <v>1133</v>
      </c>
      <c r="E539" s="180">
        <v>38500</v>
      </c>
    </row>
    <row r="540" spans="1:5" x14ac:dyDescent="0.25">
      <c r="A540" s="152">
        <v>44712</v>
      </c>
      <c r="B540" s="171" t="s">
        <v>346</v>
      </c>
      <c r="C540" s="171" t="s">
        <v>291</v>
      </c>
      <c r="D540" s="42" t="s">
        <v>954</v>
      </c>
      <c r="E540" s="180">
        <v>22000</v>
      </c>
    </row>
    <row r="541" spans="1:5" x14ac:dyDescent="0.25">
      <c r="A541" s="152">
        <v>44712</v>
      </c>
      <c r="B541" s="171" t="s">
        <v>346</v>
      </c>
      <c r="C541" s="171" t="s">
        <v>291</v>
      </c>
      <c r="D541" s="42" t="s">
        <v>1134</v>
      </c>
      <c r="E541" s="180">
        <v>30000</v>
      </c>
    </row>
    <row r="542" spans="1:5" x14ac:dyDescent="0.25">
      <c r="A542" s="152">
        <v>44712</v>
      </c>
      <c r="B542" s="171" t="s">
        <v>346</v>
      </c>
      <c r="C542" s="171" t="s">
        <v>291</v>
      </c>
      <c r="D542" s="42" t="s">
        <v>1135</v>
      </c>
      <c r="E542" s="180">
        <v>40000</v>
      </c>
    </row>
    <row r="543" spans="1:5" x14ac:dyDescent="0.25">
      <c r="A543" s="152">
        <v>44712</v>
      </c>
      <c r="B543" s="171" t="s">
        <v>1136</v>
      </c>
      <c r="C543" s="171"/>
      <c r="D543" s="42"/>
      <c r="E543" s="180">
        <v>2050</v>
      </c>
    </row>
    <row r="544" spans="1:5" x14ac:dyDescent="0.25">
      <c r="A544" s="152">
        <v>44712</v>
      </c>
      <c r="B544" s="171" t="s">
        <v>1137</v>
      </c>
      <c r="C544" s="171"/>
      <c r="D544" s="42"/>
      <c r="E544" s="180">
        <v>4330</v>
      </c>
    </row>
    <row r="545" spans="1:5" x14ac:dyDescent="0.25">
      <c r="A545" s="152">
        <v>44712</v>
      </c>
      <c r="B545" s="171" t="s">
        <v>642</v>
      </c>
      <c r="C545" s="171"/>
      <c r="D545" s="42"/>
      <c r="E545" s="180">
        <v>5940</v>
      </c>
    </row>
    <row r="546" spans="1:5" x14ac:dyDescent="0.25">
      <c r="A546" s="205">
        <v>44713</v>
      </c>
      <c r="B546" s="206" t="s">
        <v>1138</v>
      </c>
      <c r="C546" s="206" t="s">
        <v>108</v>
      </c>
      <c r="D546" s="207" t="s">
        <v>1139</v>
      </c>
      <c r="E546" s="216">
        <v>25016</v>
      </c>
    </row>
    <row r="547" spans="1:5" x14ac:dyDescent="0.25">
      <c r="A547" s="205">
        <v>44713</v>
      </c>
      <c r="B547" s="206" t="s">
        <v>131</v>
      </c>
      <c r="C547" s="206" t="s">
        <v>108</v>
      </c>
      <c r="D547" s="207" t="s">
        <v>1140</v>
      </c>
      <c r="E547" s="216">
        <v>15045</v>
      </c>
    </row>
    <row r="548" spans="1:5" x14ac:dyDescent="0.25">
      <c r="A548" s="205">
        <v>44713</v>
      </c>
      <c r="B548" s="206" t="s">
        <v>131</v>
      </c>
      <c r="C548" s="206" t="s">
        <v>108</v>
      </c>
      <c r="D548" s="207" t="s">
        <v>1141</v>
      </c>
      <c r="E548" s="216">
        <v>1613</v>
      </c>
    </row>
    <row r="549" spans="1:5" x14ac:dyDescent="0.25">
      <c r="A549" s="152">
        <v>44715</v>
      </c>
      <c r="B549" s="171" t="s">
        <v>1136</v>
      </c>
      <c r="C549" s="171" t="s">
        <v>324</v>
      </c>
      <c r="D549" s="42" t="s">
        <v>865</v>
      </c>
      <c r="E549" s="180">
        <v>600</v>
      </c>
    </row>
    <row r="550" spans="1:5" x14ac:dyDescent="0.25">
      <c r="A550" s="152">
        <v>44715</v>
      </c>
      <c r="B550" s="171" t="s">
        <v>1137</v>
      </c>
      <c r="C550" s="171" t="s">
        <v>324</v>
      </c>
      <c r="D550" s="42" t="s">
        <v>865</v>
      </c>
      <c r="E550" s="180">
        <v>6420</v>
      </c>
    </row>
    <row r="551" spans="1:5" x14ac:dyDescent="0.25">
      <c r="A551" s="152">
        <v>44725</v>
      </c>
      <c r="B551" s="171" t="s">
        <v>329</v>
      </c>
      <c r="C551" s="171" t="s">
        <v>324</v>
      </c>
      <c r="D551" s="42" t="s">
        <v>921</v>
      </c>
      <c r="E551" s="180">
        <v>20</v>
      </c>
    </row>
    <row r="552" spans="1:5" x14ac:dyDescent="0.25">
      <c r="A552" s="152">
        <v>44727</v>
      </c>
      <c r="B552" s="171" t="s">
        <v>329</v>
      </c>
      <c r="C552" s="171" t="s">
        <v>324</v>
      </c>
      <c r="D552" s="42" t="s">
        <v>1142</v>
      </c>
      <c r="E552" s="180">
        <v>600</v>
      </c>
    </row>
    <row r="553" spans="1:5" x14ac:dyDescent="0.25">
      <c r="A553" s="152">
        <v>44728</v>
      </c>
      <c r="B553" s="171" t="s">
        <v>329</v>
      </c>
      <c r="C553" s="171" t="s">
        <v>324</v>
      </c>
      <c r="D553" s="42" t="s">
        <v>1143</v>
      </c>
      <c r="E553" s="180">
        <v>40</v>
      </c>
    </row>
    <row r="554" spans="1:5" x14ac:dyDescent="0.25">
      <c r="A554" s="152">
        <v>44728</v>
      </c>
      <c r="B554" s="171" t="s">
        <v>329</v>
      </c>
      <c r="C554" s="171" t="s">
        <v>324</v>
      </c>
      <c r="D554" s="42" t="s">
        <v>288</v>
      </c>
      <c r="E554" s="180">
        <v>20</v>
      </c>
    </row>
    <row r="555" spans="1:5" x14ac:dyDescent="0.25">
      <c r="A555" s="152">
        <v>44728</v>
      </c>
      <c r="B555" s="171" t="s">
        <v>329</v>
      </c>
      <c r="C555" s="171" t="s">
        <v>324</v>
      </c>
      <c r="D555" s="42" t="s">
        <v>1144</v>
      </c>
      <c r="E555" s="180">
        <v>50</v>
      </c>
    </row>
    <row r="556" spans="1:5" x14ac:dyDescent="0.25">
      <c r="A556" s="152">
        <v>44729</v>
      </c>
      <c r="B556" s="171" t="s">
        <v>329</v>
      </c>
      <c r="C556" s="171" t="s">
        <v>324</v>
      </c>
      <c r="D556" s="42" t="s">
        <v>1145</v>
      </c>
      <c r="E556" s="180">
        <v>120</v>
      </c>
    </row>
    <row r="557" spans="1:5" x14ac:dyDescent="0.25">
      <c r="A557" s="152">
        <v>44729</v>
      </c>
      <c r="B557" s="171" t="s">
        <v>329</v>
      </c>
      <c r="C557" s="171" t="s">
        <v>324</v>
      </c>
      <c r="D557" s="42" t="s">
        <v>1146</v>
      </c>
      <c r="E557" s="180">
        <v>500</v>
      </c>
    </row>
    <row r="558" spans="1:5" x14ac:dyDescent="0.25">
      <c r="A558" s="152">
        <v>44730</v>
      </c>
      <c r="B558" s="171" t="s">
        <v>315</v>
      </c>
      <c r="C558" s="171" t="s">
        <v>324</v>
      </c>
      <c r="D558" s="42" t="s">
        <v>1147</v>
      </c>
      <c r="E558" s="180">
        <v>3140</v>
      </c>
    </row>
    <row r="559" spans="1:5" x14ac:dyDescent="0.25">
      <c r="A559" s="152">
        <v>44730</v>
      </c>
      <c r="B559" s="171" t="s">
        <v>340</v>
      </c>
      <c r="C559" s="171" t="s">
        <v>324</v>
      </c>
      <c r="D559" s="42" t="s">
        <v>1148</v>
      </c>
      <c r="E559" s="180">
        <v>500</v>
      </c>
    </row>
    <row r="560" spans="1:5" x14ac:dyDescent="0.25">
      <c r="A560" s="152">
        <v>44739</v>
      </c>
      <c r="B560" s="171" t="s">
        <v>330</v>
      </c>
      <c r="C560" s="171" t="s">
        <v>324</v>
      </c>
      <c r="D560" s="42" t="s">
        <v>1149</v>
      </c>
      <c r="E560" s="180">
        <v>600</v>
      </c>
    </row>
    <row r="561" spans="1:5" x14ac:dyDescent="0.25">
      <c r="A561" s="152">
        <v>44742</v>
      </c>
      <c r="B561" s="171" t="s">
        <v>346</v>
      </c>
      <c r="C561" s="171" t="s">
        <v>291</v>
      </c>
      <c r="D561" s="42" t="s">
        <v>1150</v>
      </c>
      <c r="E561" s="180">
        <v>22000</v>
      </c>
    </row>
    <row r="562" spans="1:5" x14ac:dyDescent="0.25">
      <c r="A562" s="152">
        <v>44742</v>
      </c>
      <c r="B562" s="171" t="s">
        <v>346</v>
      </c>
      <c r="C562" s="171" t="s">
        <v>291</v>
      </c>
      <c r="D562" s="42" t="s">
        <v>1151</v>
      </c>
      <c r="E562" s="180">
        <v>30000</v>
      </c>
    </row>
    <row r="563" spans="1:5" x14ac:dyDescent="0.25">
      <c r="A563" s="152">
        <v>44742</v>
      </c>
      <c r="B563" s="171" t="s">
        <v>346</v>
      </c>
      <c r="C563" s="171" t="s">
        <v>291</v>
      </c>
      <c r="D563" s="42" t="s">
        <v>1152</v>
      </c>
      <c r="E563" s="180">
        <v>40000</v>
      </c>
    </row>
    <row r="564" spans="1:5" x14ac:dyDescent="0.25">
      <c r="A564" s="152">
        <v>44742</v>
      </c>
      <c r="B564" s="171" t="s">
        <v>871</v>
      </c>
      <c r="C564" s="171" t="s">
        <v>291</v>
      </c>
      <c r="D564" s="42" t="s">
        <v>1153</v>
      </c>
      <c r="E564" s="180">
        <v>38500</v>
      </c>
    </row>
    <row r="565" spans="1:5" x14ac:dyDescent="0.25">
      <c r="A565" s="218">
        <v>44713</v>
      </c>
      <c r="B565" s="219" t="s">
        <v>1154</v>
      </c>
      <c r="C565" s="219" t="s">
        <v>108</v>
      </c>
      <c r="D565" s="220" t="s">
        <v>1155</v>
      </c>
      <c r="E565" s="221">
        <v>18400</v>
      </c>
    </row>
    <row r="566" spans="1:5" x14ac:dyDescent="0.25">
      <c r="A566" s="218">
        <v>44714</v>
      </c>
      <c r="B566" s="219" t="s">
        <v>1156</v>
      </c>
      <c r="C566" s="219" t="s">
        <v>108</v>
      </c>
      <c r="D566" s="220" t="s">
        <v>1157</v>
      </c>
      <c r="E566" s="221">
        <v>37500</v>
      </c>
    </row>
    <row r="567" spans="1:5" x14ac:dyDescent="0.25">
      <c r="A567" s="218">
        <v>44736</v>
      </c>
      <c r="B567" s="219" t="s">
        <v>1158</v>
      </c>
      <c r="C567" s="219" t="s">
        <v>108</v>
      </c>
      <c r="D567" s="220" t="s">
        <v>1159</v>
      </c>
      <c r="E567" s="221">
        <v>15548</v>
      </c>
    </row>
    <row r="568" spans="1:5" x14ac:dyDescent="0.25">
      <c r="A568" s="152">
        <v>44653</v>
      </c>
      <c r="B568" s="171" t="s">
        <v>875</v>
      </c>
      <c r="C568" s="171" t="s">
        <v>324</v>
      </c>
      <c r="D568" s="42" t="s">
        <v>1160</v>
      </c>
      <c r="E568" s="222">
        <v>590</v>
      </c>
    </row>
    <row r="569" spans="1:5" x14ac:dyDescent="0.25">
      <c r="A569" s="152">
        <v>44656</v>
      </c>
      <c r="B569" s="171" t="s">
        <v>875</v>
      </c>
      <c r="C569" s="171" t="s">
        <v>324</v>
      </c>
      <c r="D569" s="42" t="s">
        <v>1161</v>
      </c>
      <c r="E569" s="222">
        <v>590</v>
      </c>
    </row>
    <row r="570" spans="1:5" x14ac:dyDescent="0.25">
      <c r="A570" s="152">
        <v>44672</v>
      </c>
      <c r="B570" s="171" t="s">
        <v>875</v>
      </c>
      <c r="C570" s="171" t="s">
        <v>324</v>
      </c>
      <c r="D570" s="42" t="s">
        <v>1097</v>
      </c>
      <c r="E570" s="222">
        <v>47.2</v>
      </c>
    </row>
    <row r="571" spans="1:5" x14ac:dyDescent="0.25">
      <c r="A571" s="152">
        <v>44682</v>
      </c>
      <c r="B571" s="171" t="s">
        <v>875</v>
      </c>
      <c r="C571" s="171" t="s">
        <v>291</v>
      </c>
      <c r="D571" s="42" t="s">
        <v>1162</v>
      </c>
      <c r="E571" s="222">
        <v>4.72</v>
      </c>
    </row>
    <row r="572" spans="1:5" x14ac:dyDescent="0.25">
      <c r="A572" s="152">
        <v>44683</v>
      </c>
      <c r="B572" s="171" t="s">
        <v>875</v>
      </c>
      <c r="C572" s="171" t="s">
        <v>324</v>
      </c>
      <c r="D572" s="42" t="s">
        <v>1113</v>
      </c>
      <c r="E572" s="222">
        <v>118</v>
      </c>
    </row>
    <row r="573" spans="1:5" x14ac:dyDescent="0.25">
      <c r="A573" s="152">
        <v>44687</v>
      </c>
      <c r="B573" s="171" t="s">
        <v>875</v>
      </c>
      <c r="C573" s="171" t="s">
        <v>324</v>
      </c>
      <c r="D573" s="42" t="s">
        <v>119</v>
      </c>
      <c r="E573" s="222">
        <v>47.2</v>
      </c>
    </row>
    <row r="574" spans="1:5" x14ac:dyDescent="0.25">
      <c r="A574" s="152">
        <v>44698</v>
      </c>
      <c r="B574" s="171" t="s">
        <v>875</v>
      </c>
      <c r="C574" s="171" t="s">
        <v>291</v>
      </c>
      <c r="D574" s="42" t="s">
        <v>1163</v>
      </c>
      <c r="E574" s="222">
        <v>952</v>
      </c>
    </row>
    <row r="575" spans="1:5" x14ac:dyDescent="0.25">
      <c r="A575" s="152">
        <v>44736</v>
      </c>
      <c r="B575" s="171" t="s">
        <v>875</v>
      </c>
      <c r="C575" s="171" t="s">
        <v>291</v>
      </c>
      <c r="D575" s="42" t="s">
        <v>559</v>
      </c>
      <c r="E575" s="222">
        <v>4.72</v>
      </c>
    </row>
    <row r="576" spans="1:5" x14ac:dyDescent="0.25">
      <c r="A576" s="152">
        <v>44739</v>
      </c>
      <c r="B576" s="171" t="s">
        <v>875</v>
      </c>
      <c r="C576" s="171" t="s">
        <v>291</v>
      </c>
      <c r="D576" s="42" t="s">
        <v>1164</v>
      </c>
      <c r="E576" s="222">
        <v>4.72</v>
      </c>
    </row>
    <row r="577" spans="1:5" x14ac:dyDescent="0.25">
      <c r="A577" s="228">
        <v>44743</v>
      </c>
      <c r="B577" s="229" t="s">
        <v>329</v>
      </c>
      <c r="C577" s="229" t="s">
        <v>324</v>
      </c>
      <c r="D577" s="163" t="s">
        <v>1152</v>
      </c>
      <c r="E577" s="227">
        <v>120</v>
      </c>
    </row>
    <row r="578" spans="1:5" x14ac:dyDescent="0.25">
      <c r="A578" s="228">
        <v>44743</v>
      </c>
      <c r="B578" s="229" t="s">
        <v>329</v>
      </c>
      <c r="C578" s="229" t="s">
        <v>324</v>
      </c>
      <c r="D578" s="163" t="s">
        <v>1320</v>
      </c>
      <c r="E578" s="227">
        <v>1000</v>
      </c>
    </row>
    <row r="579" spans="1:5" x14ac:dyDescent="0.25">
      <c r="A579" s="228">
        <v>44743</v>
      </c>
      <c r="B579" s="229" t="s">
        <v>315</v>
      </c>
      <c r="C579" s="229" t="s">
        <v>324</v>
      </c>
      <c r="D579" s="163" t="s">
        <v>1153</v>
      </c>
      <c r="E579" s="227">
        <v>1440</v>
      </c>
    </row>
    <row r="580" spans="1:5" x14ac:dyDescent="0.25">
      <c r="A580" s="228">
        <v>44743</v>
      </c>
      <c r="B580" s="229" t="s">
        <v>329</v>
      </c>
      <c r="C580" s="229" t="s">
        <v>324</v>
      </c>
      <c r="D580" s="163" t="s">
        <v>1321</v>
      </c>
      <c r="E580" s="227">
        <v>1500</v>
      </c>
    </row>
    <row r="581" spans="1:5" x14ac:dyDescent="0.25">
      <c r="A581" s="228">
        <v>44744</v>
      </c>
      <c r="B581" s="229" t="s">
        <v>329</v>
      </c>
      <c r="C581" s="229" t="s">
        <v>324</v>
      </c>
      <c r="D581" s="163" t="s">
        <v>1322</v>
      </c>
      <c r="E581" s="227">
        <v>40</v>
      </c>
    </row>
    <row r="582" spans="1:5" x14ac:dyDescent="0.25">
      <c r="A582" s="228">
        <v>44745</v>
      </c>
      <c r="B582" s="229" t="s">
        <v>329</v>
      </c>
      <c r="C582" s="229" t="s">
        <v>324</v>
      </c>
      <c r="D582" s="163" t="s">
        <v>1323</v>
      </c>
      <c r="E582" s="227">
        <v>1450</v>
      </c>
    </row>
    <row r="583" spans="1:5" x14ac:dyDescent="0.25">
      <c r="A583" s="228">
        <v>44748</v>
      </c>
      <c r="B583" s="229" t="s">
        <v>340</v>
      </c>
      <c r="C583" s="229" t="s">
        <v>324</v>
      </c>
      <c r="D583" s="163" t="s">
        <v>1324</v>
      </c>
      <c r="E583" s="227">
        <v>120</v>
      </c>
    </row>
    <row r="584" spans="1:5" x14ac:dyDescent="0.25">
      <c r="A584" s="228">
        <v>44753</v>
      </c>
      <c r="B584" s="229" t="s">
        <v>1099</v>
      </c>
      <c r="C584" s="229" t="s">
        <v>324</v>
      </c>
      <c r="D584" s="163" t="s">
        <v>1325</v>
      </c>
      <c r="E584" s="227">
        <v>160</v>
      </c>
    </row>
    <row r="585" spans="1:5" x14ac:dyDescent="0.25">
      <c r="A585" s="228">
        <v>44754</v>
      </c>
      <c r="B585" s="229" t="s">
        <v>346</v>
      </c>
      <c r="C585" s="229" t="s">
        <v>324</v>
      </c>
      <c r="D585" s="163" t="s">
        <v>1326</v>
      </c>
      <c r="E585" s="227">
        <v>32000</v>
      </c>
    </row>
    <row r="586" spans="1:5" x14ac:dyDescent="0.25">
      <c r="A586" s="228">
        <v>44754</v>
      </c>
      <c r="B586" s="229" t="s">
        <v>346</v>
      </c>
      <c r="C586" s="229" t="s">
        <v>324</v>
      </c>
      <c r="D586" s="163" t="s">
        <v>1327</v>
      </c>
      <c r="E586" s="227">
        <v>32000</v>
      </c>
    </row>
    <row r="587" spans="1:5" x14ac:dyDescent="0.25">
      <c r="A587" s="228">
        <v>44756</v>
      </c>
      <c r="B587" s="229" t="s">
        <v>315</v>
      </c>
      <c r="C587" s="229" t="s">
        <v>324</v>
      </c>
      <c r="D587" s="163" t="s">
        <v>1328</v>
      </c>
      <c r="E587" s="227">
        <v>22500</v>
      </c>
    </row>
    <row r="588" spans="1:5" x14ac:dyDescent="0.25">
      <c r="A588" s="228">
        <v>44759</v>
      </c>
      <c r="B588" s="229" t="s">
        <v>329</v>
      </c>
      <c r="C588" s="229" t="s">
        <v>324</v>
      </c>
      <c r="D588" s="163" t="s">
        <v>1329</v>
      </c>
      <c r="E588" s="227">
        <v>1540</v>
      </c>
    </row>
    <row r="589" spans="1:5" x14ac:dyDescent="0.25">
      <c r="A589" s="228">
        <v>44760</v>
      </c>
      <c r="B589" s="229" t="s">
        <v>346</v>
      </c>
      <c r="C589" s="229" t="s">
        <v>324</v>
      </c>
      <c r="D589" s="163" t="s">
        <v>1330</v>
      </c>
      <c r="E589" s="227">
        <v>25000</v>
      </c>
    </row>
    <row r="590" spans="1:5" x14ac:dyDescent="0.25">
      <c r="A590" s="228">
        <v>44760</v>
      </c>
      <c r="B590" s="229" t="s">
        <v>346</v>
      </c>
      <c r="C590" s="229" t="s">
        <v>324</v>
      </c>
      <c r="D590" s="163" t="s">
        <v>1331</v>
      </c>
      <c r="E590" s="227">
        <v>30000</v>
      </c>
    </row>
    <row r="591" spans="1:5" x14ac:dyDescent="0.25">
      <c r="A591" s="228">
        <v>44760</v>
      </c>
      <c r="B591" s="229" t="s">
        <v>1099</v>
      </c>
      <c r="C591" s="229" t="s">
        <v>324</v>
      </c>
      <c r="D591" s="163" t="s">
        <v>1332</v>
      </c>
      <c r="E591" s="227">
        <v>160</v>
      </c>
    </row>
    <row r="592" spans="1:5" x14ac:dyDescent="0.25">
      <c r="A592" s="228">
        <v>44761</v>
      </c>
      <c r="B592" s="229" t="s">
        <v>1099</v>
      </c>
      <c r="C592" s="229" t="s">
        <v>324</v>
      </c>
      <c r="D592" s="163" t="s">
        <v>1333</v>
      </c>
      <c r="E592" s="227">
        <v>45</v>
      </c>
    </row>
    <row r="593" spans="1:5" x14ac:dyDescent="0.25">
      <c r="A593" s="228">
        <v>44774</v>
      </c>
      <c r="B593" s="229" t="s">
        <v>1334</v>
      </c>
      <c r="C593" s="229" t="s">
        <v>108</v>
      </c>
      <c r="D593" s="163" t="s">
        <v>114</v>
      </c>
      <c r="E593" s="227">
        <v>4300</v>
      </c>
    </row>
    <row r="594" spans="1:5" x14ac:dyDescent="0.25">
      <c r="A594" s="228">
        <v>44767</v>
      </c>
      <c r="B594" s="229" t="s">
        <v>346</v>
      </c>
      <c r="C594" s="229" t="s">
        <v>324</v>
      </c>
      <c r="D594" s="163" t="s">
        <v>1335</v>
      </c>
      <c r="E594" s="227">
        <v>32000</v>
      </c>
    </row>
    <row r="595" spans="1:5" x14ac:dyDescent="0.25">
      <c r="A595" s="228">
        <v>44767</v>
      </c>
      <c r="B595" s="229" t="s">
        <v>346</v>
      </c>
      <c r="C595" s="229" t="s">
        <v>324</v>
      </c>
      <c r="D595" s="163" t="s">
        <v>1336</v>
      </c>
      <c r="E595" s="227">
        <v>44000</v>
      </c>
    </row>
    <row r="596" spans="1:5" x14ac:dyDescent="0.25">
      <c r="A596" s="228">
        <v>44773</v>
      </c>
      <c r="B596" s="229" t="s">
        <v>346</v>
      </c>
      <c r="C596" s="229" t="s">
        <v>291</v>
      </c>
      <c r="D596" s="163" t="s">
        <v>1337</v>
      </c>
      <c r="E596" s="227">
        <v>30000</v>
      </c>
    </row>
    <row r="597" spans="1:5" x14ac:dyDescent="0.25">
      <c r="A597" s="228">
        <v>44773</v>
      </c>
      <c r="B597" s="229" t="s">
        <v>346</v>
      </c>
      <c r="C597" s="229" t="s">
        <v>291</v>
      </c>
      <c r="D597" s="163" t="s">
        <v>1338</v>
      </c>
      <c r="E597" s="227">
        <v>40000</v>
      </c>
    </row>
    <row r="598" spans="1:5" x14ac:dyDescent="0.25">
      <c r="A598" s="228">
        <v>44773</v>
      </c>
      <c r="B598" s="229" t="s">
        <v>346</v>
      </c>
      <c r="C598" s="229" t="s">
        <v>291</v>
      </c>
      <c r="D598" s="163" t="s">
        <v>1339</v>
      </c>
      <c r="E598" s="227">
        <v>22000</v>
      </c>
    </row>
    <row r="599" spans="1:5" x14ac:dyDescent="0.25">
      <c r="A599" s="228">
        <v>44773</v>
      </c>
      <c r="B599" s="229" t="s">
        <v>871</v>
      </c>
      <c r="C599" s="229" t="s">
        <v>291</v>
      </c>
      <c r="D599" s="163" t="s">
        <v>1340</v>
      </c>
      <c r="E599" s="227">
        <v>38500</v>
      </c>
    </row>
    <row r="600" spans="1:5" x14ac:dyDescent="0.25">
      <c r="A600" s="228">
        <v>44774</v>
      </c>
      <c r="B600" s="229" t="s">
        <v>1099</v>
      </c>
      <c r="C600" s="229" t="s">
        <v>324</v>
      </c>
      <c r="D600" s="163" t="s">
        <v>1341</v>
      </c>
      <c r="E600" s="227">
        <v>276</v>
      </c>
    </row>
    <row r="601" spans="1:5" x14ac:dyDescent="0.25">
      <c r="A601" s="228">
        <v>44776</v>
      </c>
      <c r="B601" s="229" t="s">
        <v>329</v>
      </c>
      <c r="C601" s="229" t="s">
        <v>324</v>
      </c>
      <c r="D601" s="163" t="s">
        <v>1342</v>
      </c>
      <c r="E601" s="227">
        <v>861</v>
      </c>
    </row>
    <row r="602" spans="1:5" x14ac:dyDescent="0.25">
      <c r="A602" s="228">
        <v>44776</v>
      </c>
      <c r="B602" s="229" t="s">
        <v>329</v>
      </c>
      <c r="C602" s="229" t="s">
        <v>324</v>
      </c>
      <c r="D602" s="163" t="s">
        <v>1343</v>
      </c>
      <c r="E602" s="227">
        <v>735</v>
      </c>
    </row>
    <row r="603" spans="1:5" x14ac:dyDescent="0.25">
      <c r="A603" s="228">
        <v>44776</v>
      </c>
      <c r="B603" s="229" t="s">
        <v>323</v>
      </c>
      <c r="C603" s="229" t="s">
        <v>324</v>
      </c>
      <c r="D603" s="163" t="s">
        <v>1337</v>
      </c>
      <c r="E603" s="227">
        <v>861</v>
      </c>
    </row>
    <row r="604" spans="1:5" x14ac:dyDescent="0.25">
      <c r="A604" s="228">
        <v>44776</v>
      </c>
      <c r="B604" s="229" t="s">
        <v>323</v>
      </c>
      <c r="C604" s="229" t="s">
        <v>324</v>
      </c>
      <c r="D604" s="163" t="s">
        <v>1338</v>
      </c>
      <c r="E604" s="227">
        <v>735</v>
      </c>
    </row>
    <row r="605" spans="1:5" x14ac:dyDescent="0.25">
      <c r="A605" s="228">
        <v>44778</v>
      </c>
      <c r="B605" s="229" t="s">
        <v>323</v>
      </c>
      <c r="C605" s="229" t="s">
        <v>324</v>
      </c>
      <c r="D605" s="163" t="s">
        <v>1340</v>
      </c>
      <c r="E605" s="227">
        <v>576</v>
      </c>
    </row>
    <row r="606" spans="1:5" x14ac:dyDescent="0.25">
      <c r="A606" s="228">
        <v>44779</v>
      </c>
      <c r="B606" s="229" t="s">
        <v>323</v>
      </c>
      <c r="C606" s="229" t="s">
        <v>324</v>
      </c>
      <c r="D606" s="163" t="s">
        <v>1344</v>
      </c>
      <c r="E606" s="227">
        <v>700</v>
      </c>
    </row>
    <row r="607" spans="1:5" x14ac:dyDescent="0.25">
      <c r="A607" s="228">
        <v>44779</v>
      </c>
      <c r="B607" s="229" t="s">
        <v>340</v>
      </c>
      <c r="C607" s="229" t="s">
        <v>291</v>
      </c>
      <c r="D607" s="163" t="s">
        <v>1345</v>
      </c>
      <c r="E607" s="227">
        <v>25500</v>
      </c>
    </row>
    <row r="608" spans="1:5" x14ac:dyDescent="0.25">
      <c r="A608" s="228">
        <v>44782</v>
      </c>
      <c r="B608" s="229" t="s">
        <v>328</v>
      </c>
      <c r="C608" s="229" t="s">
        <v>324</v>
      </c>
      <c r="D608" s="163" t="s">
        <v>1346</v>
      </c>
      <c r="E608" s="227">
        <v>72</v>
      </c>
    </row>
    <row r="609" spans="1:5" x14ac:dyDescent="0.25">
      <c r="A609" s="228">
        <v>44782</v>
      </c>
      <c r="B609" s="229" t="s">
        <v>1099</v>
      </c>
      <c r="C609" s="229" t="s">
        <v>324</v>
      </c>
      <c r="D609" s="163" t="s">
        <v>1347</v>
      </c>
      <c r="E609" s="227">
        <v>50</v>
      </c>
    </row>
    <row r="610" spans="1:5" x14ac:dyDescent="0.25">
      <c r="A610" s="228">
        <v>44785</v>
      </c>
      <c r="B610" s="229" t="s">
        <v>329</v>
      </c>
      <c r="C610" s="229" t="s">
        <v>324</v>
      </c>
      <c r="D610" s="163" t="s">
        <v>1348</v>
      </c>
      <c r="E610" s="227">
        <v>2000</v>
      </c>
    </row>
    <row r="611" spans="1:5" x14ac:dyDescent="0.25">
      <c r="A611" s="228">
        <v>44785</v>
      </c>
      <c r="B611" s="229" t="s">
        <v>1099</v>
      </c>
      <c r="C611" s="229" t="s">
        <v>324</v>
      </c>
      <c r="D611" s="163" t="s">
        <v>1349</v>
      </c>
      <c r="E611" s="227">
        <v>1000</v>
      </c>
    </row>
    <row r="612" spans="1:5" x14ac:dyDescent="0.25">
      <c r="A612" s="228">
        <v>44789</v>
      </c>
      <c r="B612" s="229" t="s">
        <v>329</v>
      </c>
      <c r="C612" s="229" t="s">
        <v>324</v>
      </c>
      <c r="D612" s="163" t="s">
        <v>1350</v>
      </c>
      <c r="E612" s="227">
        <v>3000</v>
      </c>
    </row>
    <row r="613" spans="1:5" x14ac:dyDescent="0.25">
      <c r="A613" s="228">
        <v>44789</v>
      </c>
      <c r="B613" s="229" t="s">
        <v>329</v>
      </c>
      <c r="C613" s="229" t="s">
        <v>324</v>
      </c>
      <c r="D613" s="163" t="s">
        <v>1351</v>
      </c>
      <c r="E613" s="227">
        <v>200</v>
      </c>
    </row>
    <row r="614" spans="1:5" x14ac:dyDescent="0.25">
      <c r="A614" s="228">
        <v>44789</v>
      </c>
      <c r="B614" s="229" t="s">
        <v>1352</v>
      </c>
      <c r="C614" s="229" t="s">
        <v>324</v>
      </c>
      <c r="D614" s="163" t="s">
        <v>932</v>
      </c>
      <c r="E614" s="227">
        <v>10000</v>
      </c>
    </row>
    <row r="615" spans="1:5" x14ac:dyDescent="0.25">
      <c r="A615" s="228">
        <v>44790</v>
      </c>
      <c r="B615" s="229" t="s">
        <v>329</v>
      </c>
      <c r="C615" s="229" t="s">
        <v>324</v>
      </c>
      <c r="D615" s="163" t="s">
        <v>1353</v>
      </c>
      <c r="E615" s="227">
        <v>500</v>
      </c>
    </row>
    <row r="616" spans="1:5" x14ac:dyDescent="0.25">
      <c r="A616" s="228">
        <v>44793</v>
      </c>
      <c r="B616" s="229" t="s">
        <v>1099</v>
      </c>
      <c r="C616" s="229" t="s">
        <v>324</v>
      </c>
      <c r="D616" s="163" t="s">
        <v>1354</v>
      </c>
      <c r="E616" s="227">
        <v>600</v>
      </c>
    </row>
    <row r="617" spans="1:5" x14ac:dyDescent="0.25">
      <c r="A617" s="228">
        <v>44793</v>
      </c>
      <c r="B617" s="229" t="s">
        <v>329</v>
      </c>
      <c r="C617" s="229" t="s">
        <v>324</v>
      </c>
      <c r="D617" s="163" t="s">
        <v>1355</v>
      </c>
      <c r="E617" s="227">
        <v>500</v>
      </c>
    </row>
    <row r="618" spans="1:5" x14ac:dyDescent="0.25">
      <c r="A618" s="228">
        <v>44793</v>
      </c>
      <c r="B618" s="229" t="s">
        <v>1099</v>
      </c>
      <c r="C618" s="229" t="s">
        <v>324</v>
      </c>
      <c r="D618" s="163" t="s">
        <v>1356</v>
      </c>
      <c r="E618" s="227">
        <v>215</v>
      </c>
    </row>
    <row r="619" spans="1:5" x14ac:dyDescent="0.25">
      <c r="A619" s="228">
        <v>44795</v>
      </c>
      <c r="B619" s="229" t="s">
        <v>329</v>
      </c>
      <c r="C619" s="229" t="s">
        <v>324</v>
      </c>
      <c r="D619" s="163" t="s">
        <v>1357</v>
      </c>
      <c r="E619" s="227">
        <v>900</v>
      </c>
    </row>
    <row r="620" spans="1:5" x14ac:dyDescent="0.25">
      <c r="A620" s="228">
        <v>44796</v>
      </c>
      <c r="B620" s="229" t="s">
        <v>323</v>
      </c>
      <c r="C620" s="229" t="s">
        <v>324</v>
      </c>
      <c r="D620" s="163" t="s">
        <v>705</v>
      </c>
      <c r="E620" s="227">
        <v>625</v>
      </c>
    </row>
    <row r="621" spans="1:5" x14ac:dyDescent="0.25">
      <c r="A621" s="228">
        <v>44796</v>
      </c>
      <c r="B621" s="229" t="s">
        <v>323</v>
      </c>
      <c r="C621" s="229" t="s">
        <v>324</v>
      </c>
      <c r="D621" s="163" t="s">
        <v>933</v>
      </c>
      <c r="E621" s="227">
        <v>525</v>
      </c>
    </row>
    <row r="622" spans="1:5" x14ac:dyDescent="0.25">
      <c r="A622" s="228">
        <v>44798</v>
      </c>
      <c r="B622" s="229" t="s">
        <v>340</v>
      </c>
      <c r="C622" s="229" t="s">
        <v>291</v>
      </c>
      <c r="D622" s="163" t="s">
        <v>1358</v>
      </c>
      <c r="E622" s="227">
        <v>29660</v>
      </c>
    </row>
    <row r="623" spans="1:5" x14ac:dyDescent="0.25">
      <c r="A623" s="228">
        <v>44799</v>
      </c>
      <c r="B623" s="229" t="s">
        <v>346</v>
      </c>
      <c r="C623" s="229" t="s">
        <v>324</v>
      </c>
      <c r="D623" s="163" t="s">
        <v>706</v>
      </c>
      <c r="E623" s="227">
        <v>16488</v>
      </c>
    </row>
    <row r="624" spans="1:5" x14ac:dyDescent="0.25">
      <c r="A624" s="228">
        <v>44800</v>
      </c>
      <c r="B624" s="229" t="s">
        <v>1099</v>
      </c>
      <c r="C624" s="229" t="s">
        <v>324</v>
      </c>
      <c r="D624" s="163" t="s">
        <v>1226</v>
      </c>
      <c r="E624" s="227">
        <v>250</v>
      </c>
    </row>
    <row r="625" spans="1:5" x14ac:dyDescent="0.25">
      <c r="A625" s="228">
        <v>44800</v>
      </c>
      <c r="B625" s="229" t="s">
        <v>329</v>
      </c>
      <c r="C625" s="229" t="s">
        <v>324</v>
      </c>
      <c r="D625" s="163" t="s">
        <v>1359</v>
      </c>
      <c r="E625" s="227">
        <v>700</v>
      </c>
    </row>
    <row r="626" spans="1:5" x14ac:dyDescent="0.25">
      <c r="A626" s="228">
        <v>44802</v>
      </c>
      <c r="B626" s="229" t="s">
        <v>334</v>
      </c>
      <c r="C626" s="229" t="s">
        <v>324</v>
      </c>
      <c r="D626" s="163" t="s">
        <v>1360</v>
      </c>
      <c r="E626" s="227">
        <v>500</v>
      </c>
    </row>
    <row r="627" spans="1:5" x14ac:dyDescent="0.25">
      <c r="A627" s="228">
        <v>44803</v>
      </c>
      <c r="B627" s="229" t="s">
        <v>346</v>
      </c>
      <c r="C627" s="229" t="s">
        <v>324</v>
      </c>
      <c r="D627" s="163" t="s">
        <v>1358</v>
      </c>
      <c r="E627" s="227">
        <v>32000</v>
      </c>
    </row>
    <row r="628" spans="1:5" x14ac:dyDescent="0.25">
      <c r="A628" s="228">
        <v>44803</v>
      </c>
      <c r="B628" s="229" t="s">
        <v>346</v>
      </c>
      <c r="C628" s="229" t="s">
        <v>291</v>
      </c>
      <c r="D628" s="163" t="s">
        <v>1361</v>
      </c>
      <c r="E628" s="227">
        <v>30000</v>
      </c>
    </row>
    <row r="629" spans="1:5" x14ac:dyDescent="0.25">
      <c r="A629" s="228">
        <v>44803</v>
      </c>
      <c r="B629" s="229" t="s">
        <v>346</v>
      </c>
      <c r="C629" s="229" t="s">
        <v>291</v>
      </c>
      <c r="D629" s="163" t="s">
        <v>1362</v>
      </c>
      <c r="E629" s="227">
        <v>32000</v>
      </c>
    </row>
    <row r="630" spans="1:5" x14ac:dyDescent="0.25">
      <c r="A630" s="228">
        <v>44803</v>
      </c>
      <c r="B630" s="229" t="s">
        <v>346</v>
      </c>
      <c r="C630" s="229" t="s">
        <v>291</v>
      </c>
      <c r="D630" s="163" t="s">
        <v>1363</v>
      </c>
      <c r="E630" s="227">
        <v>25000</v>
      </c>
    </row>
    <row r="631" spans="1:5" x14ac:dyDescent="0.25">
      <c r="A631" s="228">
        <v>44804</v>
      </c>
      <c r="B631" s="229" t="s">
        <v>871</v>
      </c>
      <c r="C631" s="229" t="s">
        <v>291</v>
      </c>
      <c r="D631" s="163" t="s">
        <v>1364</v>
      </c>
      <c r="E631" s="227">
        <v>38500</v>
      </c>
    </row>
    <row r="632" spans="1:5" x14ac:dyDescent="0.25">
      <c r="A632" s="228">
        <v>44807</v>
      </c>
      <c r="B632" s="229" t="s">
        <v>329</v>
      </c>
      <c r="C632" s="229" t="s">
        <v>324</v>
      </c>
      <c r="D632" s="163" t="s">
        <v>1365</v>
      </c>
      <c r="E632" s="227">
        <v>60</v>
      </c>
    </row>
    <row r="633" spans="1:5" x14ac:dyDescent="0.25">
      <c r="A633" s="228">
        <v>44811</v>
      </c>
      <c r="B633" s="229" t="s">
        <v>329</v>
      </c>
      <c r="C633" s="229" t="s">
        <v>324</v>
      </c>
      <c r="D633" s="163" t="s">
        <v>1364</v>
      </c>
      <c r="E633" s="227">
        <v>3000</v>
      </c>
    </row>
    <row r="634" spans="1:5" x14ac:dyDescent="0.25">
      <c r="A634" s="228">
        <v>44811</v>
      </c>
      <c r="B634" s="229" t="s">
        <v>329</v>
      </c>
      <c r="C634" s="229" t="s">
        <v>324</v>
      </c>
      <c r="D634" s="163" t="s">
        <v>1366</v>
      </c>
      <c r="E634" s="227">
        <v>100</v>
      </c>
    </row>
    <row r="635" spans="1:5" x14ac:dyDescent="0.25">
      <c r="A635" s="228">
        <v>44812</v>
      </c>
      <c r="B635" s="229" t="s">
        <v>329</v>
      </c>
      <c r="C635" s="229" t="s">
        <v>324</v>
      </c>
      <c r="D635" s="163" t="s">
        <v>1367</v>
      </c>
      <c r="E635" s="227">
        <v>190</v>
      </c>
    </row>
    <row r="636" spans="1:5" x14ac:dyDescent="0.25">
      <c r="A636" s="228">
        <v>44812</v>
      </c>
      <c r="B636" s="229" t="s">
        <v>328</v>
      </c>
      <c r="C636" s="229" t="s">
        <v>324</v>
      </c>
      <c r="D636" s="163" t="s">
        <v>1368</v>
      </c>
      <c r="E636" s="227">
        <v>732</v>
      </c>
    </row>
    <row r="637" spans="1:5" x14ac:dyDescent="0.25">
      <c r="A637" s="228">
        <v>44814</v>
      </c>
      <c r="B637" s="229" t="s">
        <v>328</v>
      </c>
      <c r="C637" s="229" t="s">
        <v>324</v>
      </c>
      <c r="D637" s="163" t="s">
        <v>861</v>
      </c>
      <c r="E637" s="227">
        <v>100</v>
      </c>
    </row>
    <row r="638" spans="1:5" x14ac:dyDescent="0.25">
      <c r="A638" s="228">
        <v>44815</v>
      </c>
      <c r="B638" s="229" t="s">
        <v>328</v>
      </c>
      <c r="C638" s="229" t="s">
        <v>324</v>
      </c>
      <c r="D638" s="163" t="s">
        <v>1369</v>
      </c>
      <c r="E638" s="227">
        <v>100</v>
      </c>
    </row>
    <row r="639" spans="1:5" x14ac:dyDescent="0.25">
      <c r="A639" s="228">
        <v>44815</v>
      </c>
      <c r="B639" s="229" t="s">
        <v>329</v>
      </c>
      <c r="C639" s="229" t="s">
        <v>324</v>
      </c>
      <c r="D639" s="163" t="s">
        <v>1370</v>
      </c>
      <c r="E639" s="227">
        <v>200</v>
      </c>
    </row>
    <row r="640" spans="1:5" x14ac:dyDescent="0.25">
      <c r="A640" s="228">
        <v>44819</v>
      </c>
      <c r="B640" s="229" t="s">
        <v>346</v>
      </c>
      <c r="C640" s="229" t="s">
        <v>324</v>
      </c>
      <c r="D640" s="163" t="s">
        <v>1371</v>
      </c>
      <c r="E640" s="227">
        <v>30000</v>
      </c>
    </row>
    <row r="641" spans="1:5" x14ac:dyDescent="0.25">
      <c r="A641" s="228">
        <v>44827</v>
      </c>
      <c r="B641" s="229" t="s">
        <v>329</v>
      </c>
      <c r="C641" s="229" t="s">
        <v>324</v>
      </c>
      <c r="D641" s="163" t="s">
        <v>948</v>
      </c>
      <c r="E641" s="227">
        <v>110</v>
      </c>
    </row>
    <row r="642" spans="1:5" x14ac:dyDescent="0.25">
      <c r="A642" s="228">
        <v>44828</v>
      </c>
      <c r="B642" s="229" t="s">
        <v>329</v>
      </c>
      <c r="C642" s="229" t="s">
        <v>324</v>
      </c>
      <c r="D642" s="163" t="s">
        <v>958</v>
      </c>
      <c r="E642" s="227">
        <v>240</v>
      </c>
    </row>
    <row r="643" spans="1:5" x14ac:dyDescent="0.25">
      <c r="A643" s="228">
        <v>44828</v>
      </c>
      <c r="B643" s="229" t="s">
        <v>329</v>
      </c>
      <c r="C643" s="229" t="s">
        <v>324</v>
      </c>
      <c r="D643" s="163" t="s">
        <v>984</v>
      </c>
      <c r="E643" s="227">
        <v>700</v>
      </c>
    </row>
    <row r="644" spans="1:5" x14ac:dyDescent="0.25">
      <c r="A644" s="228">
        <v>44828</v>
      </c>
      <c r="B644" s="229" t="s">
        <v>329</v>
      </c>
      <c r="C644" s="229" t="s">
        <v>324</v>
      </c>
      <c r="D644" s="163" t="s">
        <v>985</v>
      </c>
      <c r="E644" s="227">
        <v>2000</v>
      </c>
    </row>
    <row r="645" spans="1:5" x14ac:dyDescent="0.25">
      <c r="A645" s="228">
        <v>44828</v>
      </c>
      <c r="B645" s="229" t="s">
        <v>329</v>
      </c>
      <c r="C645" s="229" t="s">
        <v>324</v>
      </c>
      <c r="D645" s="163" t="s">
        <v>929</v>
      </c>
      <c r="E645" s="227">
        <v>700</v>
      </c>
    </row>
    <row r="646" spans="1:5" x14ac:dyDescent="0.25">
      <c r="A646" s="228">
        <v>44833</v>
      </c>
      <c r="B646" s="229" t="s">
        <v>328</v>
      </c>
      <c r="C646" s="229" t="s">
        <v>324</v>
      </c>
      <c r="D646" s="163" t="s">
        <v>959</v>
      </c>
      <c r="E646" s="227">
        <v>280</v>
      </c>
    </row>
    <row r="647" spans="1:5" x14ac:dyDescent="0.25">
      <c r="A647" s="228">
        <v>44834</v>
      </c>
      <c r="B647" s="229" t="s">
        <v>346</v>
      </c>
      <c r="C647" s="229" t="s">
        <v>291</v>
      </c>
      <c r="D647" s="163" t="s">
        <v>1003</v>
      </c>
      <c r="E647" s="227">
        <v>15000</v>
      </c>
    </row>
    <row r="648" spans="1:5" x14ac:dyDescent="0.25">
      <c r="A648" s="228">
        <v>44834</v>
      </c>
      <c r="B648" s="229" t="s">
        <v>346</v>
      </c>
      <c r="C648" s="229" t="s">
        <v>291</v>
      </c>
      <c r="D648" s="163" t="s">
        <v>1004</v>
      </c>
      <c r="E648" s="227">
        <v>32000</v>
      </c>
    </row>
    <row r="649" spans="1:5" x14ac:dyDescent="0.25">
      <c r="A649" s="228">
        <v>44834</v>
      </c>
      <c r="B649" s="229" t="s">
        <v>346</v>
      </c>
      <c r="C649" s="229" t="s">
        <v>291</v>
      </c>
      <c r="D649" s="163" t="s">
        <v>1005</v>
      </c>
      <c r="E649" s="227">
        <v>25000</v>
      </c>
    </row>
    <row r="650" spans="1:5" x14ac:dyDescent="0.25">
      <c r="A650" s="228">
        <v>44773</v>
      </c>
      <c r="B650" s="229" t="s">
        <v>871</v>
      </c>
      <c r="C650" s="229" t="s">
        <v>291</v>
      </c>
      <c r="D650" s="163" t="s">
        <v>1340</v>
      </c>
      <c r="E650" s="227">
        <v>-182000</v>
      </c>
    </row>
    <row r="651" spans="1:5" x14ac:dyDescent="0.25">
      <c r="A651" s="230"/>
      <c r="B651" s="229" t="s">
        <v>1136</v>
      </c>
      <c r="C651" s="230"/>
      <c r="D651" s="230"/>
      <c r="E651" s="227">
        <v>3650</v>
      </c>
    </row>
    <row r="652" spans="1:5" x14ac:dyDescent="0.25">
      <c r="A652" s="230"/>
      <c r="B652" s="229" t="s">
        <v>1137</v>
      </c>
      <c r="C652" s="230"/>
      <c r="D652" s="230"/>
      <c r="E652" s="227">
        <v>32160</v>
      </c>
    </row>
    <row r="653" spans="1:5" x14ac:dyDescent="0.25">
      <c r="A653" s="228">
        <v>44757</v>
      </c>
      <c r="B653" s="229" t="s">
        <v>585</v>
      </c>
      <c r="C653" s="229" t="s">
        <v>108</v>
      </c>
      <c r="D653" s="163" t="s">
        <v>114</v>
      </c>
      <c r="E653" s="227">
        <v>17270</v>
      </c>
    </row>
    <row r="654" spans="1:5" x14ac:dyDescent="0.25">
      <c r="A654" s="228">
        <v>44774</v>
      </c>
      <c r="B654" s="229" t="s">
        <v>585</v>
      </c>
      <c r="C654" s="229" t="s">
        <v>108</v>
      </c>
      <c r="D654" s="163" t="s">
        <v>114</v>
      </c>
      <c r="E654" s="227">
        <v>210</v>
      </c>
    </row>
    <row r="655" spans="1:5" x14ac:dyDescent="0.25">
      <c r="A655" s="228">
        <v>44770</v>
      </c>
      <c r="B655" s="229" t="s">
        <v>110</v>
      </c>
      <c r="C655" s="229" t="s">
        <v>108</v>
      </c>
      <c r="D655" s="163" t="s">
        <v>1372</v>
      </c>
      <c r="E655" s="227">
        <v>11000</v>
      </c>
    </row>
    <row r="656" spans="1:5" x14ac:dyDescent="0.25">
      <c r="A656" s="152">
        <v>44844</v>
      </c>
      <c r="B656" s="171" t="s">
        <v>1654</v>
      </c>
      <c r="C656" s="171" t="s">
        <v>108</v>
      </c>
      <c r="D656" s="42" t="s">
        <v>1655</v>
      </c>
      <c r="E656" s="134">
        <v>20626</v>
      </c>
    </row>
    <row r="657" spans="1:5" x14ac:dyDescent="0.25">
      <c r="A657" s="152">
        <v>44835</v>
      </c>
      <c r="B657" s="171" t="s">
        <v>1613</v>
      </c>
      <c r="C657" s="171" t="s">
        <v>108</v>
      </c>
      <c r="D657" s="42" t="s">
        <v>1656</v>
      </c>
      <c r="E657" s="134">
        <v>16520</v>
      </c>
    </row>
    <row r="658" spans="1:5" x14ac:dyDescent="0.25">
      <c r="A658" s="152">
        <v>44835</v>
      </c>
      <c r="B658" s="171" t="s">
        <v>1613</v>
      </c>
      <c r="C658" s="171" t="s">
        <v>108</v>
      </c>
      <c r="D658" s="42" t="s">
        <v>1122</v>
      </c>
      <c r="E658" s="134">
        <v>6839</v>
      </c>
    </row>
    <row r="659" spans="1:5" x14ac:dyDescent="0.25">
      <c r="A659" s="152">
        <v>44840</v>
      </c>
      <c r="B659" s="171" t="s">
        <v>328</v>
      </c>
      <c r="C659" s="171" t="s">
        <v>324</v>
      </c>
      <c r="D659" s="42" t="s">
        <v>1657</v>
      </c>
      <c r="E659" s="134">
        <v>3370</v>
      </c>
    </row>
    <row r="660" spans="1:5" x14ac:dyDescent="0.25">
      <c r="A660" s="152">
        <v>44842</v>
      </c>
      <c r="B660" s="171" t="s">
        <v>323</v>
      </c>
      <c r="C660" s="171" t="s">
        <v>324</v>
      </c>
      <c r="D660" s="42" t="s">
        <v>1658</v>
      </c>
      <c r="E660" s="134">
        <v>610</v>
      </c>
    </row>
    <row r="661" spans="1:5" x14ac:dyDescent="0.25">
      <c r="A661" s="152">
        <v>44844</v>
      </c>
      <c r="B661" s="171" t="s">
        <v>1099</v>
      </c>
      <c r="C661" s="171" t="s">
        <v>324</v>
      </c>
      <c r="D661" s="42" t="s">
        <v>1659</v>
      </c>
      <c r="E661" s="134">
        <v>430</v>
      </c>
    </row>
    <row r="662" spans="1:5" x14ac:dyDescent="0.25">
      <c r="A662" s="152">
        <v>44844</v>
      </c>
      <c r="B662" s="171" t="s">
        <v>346</v>
      </c>
      <c r="C662" s="171" t="s">
        <v>324</v>
      </c>
      <c r="D662" s="42" t="s">
        <v>1660</v>
      </c>
      <c r="E662" s="134">
        <v>25000</v>
      </c>
    </row>
    <row r="663" spans="1:5" x14ac:dyDescent="0.25">
      <c r="A663" s="152">
        <v>44844</v>
      </c>
      <c r="B663" s="171" t="s">
        <v>346</v>
      </c>
      <c r="C663" s="171" t="s">
        <v>324</v>
      </c>
      <c r="D663" s="42" t="s">
        <v>990</v>
      </c>
      <c r="E663" s="134">
        <v>20000</v>
      </c>
    </row>
    <row r="664" spans="1:5" x14ac:dyDescent="0.25">
      <c r="A664" s="152">
        <v>44846</v>
      </c>
      <c r="B664" s="171" t="s">
        <v>315</v>
      </c>
      <c r="C664" s="171" t="s">
        <v>324</v>
      </c>
      <c r="D664" s="42" t="s">
        <v>997</v>
      </c>
      <c r="E664" s="134">
        <v>33270</v>
      </c>
    </row>
    <row r="665" spans="1:5" x14ac:dyDescent="0.25">
      <c r="A665" s="152">
        <v>44846</v>
      </c>
      <c r="B665" s="171" t="s">
        <v>323</v>
      </c>
      <c r="C665" s="171" t="s">
        <v>324</v>
      </c>
      <c r="D665" s="42" t="s">
        <v>998</v>
      </c>
      <c r="E665" s="134">
        <v>588</v>
      </c>
    </row>
    <row r="666" spans="1:5" x14ac:dyDescent="0.25">
      <c r="A666" s="152">
        <v>44847</v>
      </c>
      <c r="B666" s="171" t="s">
        <v>323</v>
      </c>
      <c r="C666" s="171" t="s">
        <v>324</v>
      </c>
      <c r="D666" s="42" t="s">
        <v>999</v>
      </c>
      <c r="E666" s="134">
        <v>760</v>
      </c>
    </row>
    <row r="667" spans="1:5" x14ac:dyDescent="0.25">
      <c r="A667" s="152">
        <v>44847</v>
      </c>
      <c r="B667" s="171" t="s">
        <v>323</v>
      </c>
      <c r="C667" s="171" t="s">
        <v>324</v>
      </c>
      <c r="D667" s="42" t="s">
        <v>1000</v>
      </c>
      <c r="E667" s="134">
        <v>5000</v>
      </c>
    </row>
    <row r="668" spans="1:5" x14ac:dyDescent="0.25">
      <c r="A668" s="152">
        <v>44847</v>
      </c>
      <c r="B668" s="171" t="s">
        <v>329</v>
      </c>
      <c r="C668" s="171" t="s">
        <v>324</v>
      </c>
      <c r="D668" s="42" t="s">
        <v>1001</v>
      </c>
      <c r="E668" s="134">
        <v>760</v>
      </c>
    </row>
    <row r="669" spans="1:5" x14ac:dyDescent="0.25">
      <c r="A669" s="152">
        <v>44854</v>
      </c>
      <c r="B669" s="171" t="s">
        <v>329</v>
      </c>
      <c r="C669" s="171" t="s">
        <v>324</v>
      </c>
      <c r="D669" s="42" t="s">
        <v>1002</v>
      </c>
      <c r="E669" s="134">
        <v>220</v>
      </c>
    </row>
    <row r="670" spans="1:5" x14ac:dyDescent="0.25">
      <c r="A670" s="152">
        <v>44861</v>
      </c>
      <c r="B670" s="171" t="s">
        <v>329</v>
      </c>
      <c r="C670" s="171" t="s">
        <v>324</v>
      </c>
      <c r="D670" s="42" t="s">
        <v>1007</v>
      </c>
      <c r="E670" s="134">
        <v>700</v>
      </c>
    </row>
    <row r="671" spans="1:5" x14ac:dyDescent="0.25">
      <c r="A671" s="152">
        <v>44865</v>
      </c>
      <c r="B671" s="171" t="s">
        <v>329</v>
      </c>
      <c r="C671" s="171" t="s">
        <v>324</v>
      </c>
      <c r="D671" s="42" t="s">
        <v>962</v>
      </c>
      <c r="E671" s="134">
        <v>110</v>
      </c>
    </row>
    <row r="672" spans="1:5" x14ac:dyDescent="0.25">
      <c r="A672" s="152">
        <v>44865</v>
      </c>
      <c r="B672" s="171" t="s">
        <v>346</v>
      </c>
      <c r="C672" s="171" t="s">
        <v>291</v>
      </c>
      <c r="D672" s="42" t="s">
        <v>1661</v>
      </c>
      <c r="E672" s="134">
        <v>30000</v>
      </c>
    </row>
    <row r="673" spans="1:5" x14ac:dyDescent="0.25">
      <c r="A673" s="152">
        <v>44865</v>
      </c>
      <c r="B673" s="171" t="s">
        <v>346</v>
      </c>
      <c r="C673" s="171" t="s">
        <v>291</v>
      </c>
      <c r="D673" s="42" t="s">
        <v>1662</v>
      </c>
      <c r="E673" s="134">
        <v>32000</v>
      </c>
    </row>
    <row r="674" spans="1:5" x14ac:dyDescent="0.25">
      <c r="A674" s="152">
        <v>44865</v>
      </c>
      <c r="B674" s="171" t="s">
        <v>346</v>
      </c>
      <c r="C674" s="171" t="s">
        <v>291</v>
      </c>
      <c r="D674" s="42" t="s">
        <v>693</v>
      </c>
      <c r="E674" s="134">
        <v>25000</v>
      </c>
    </row>
    <row r="675" spans="1:5" x14ac:dyDescent="0.25">
      <c r="A675" s="152">
        <v>44888</v>
      </c>
      <c r="B675" s="171" t="s">
        <v>1663</v>
      </c>
      <c r="C675" s="171" t="s">
        <v>291</v>
      </c>
      <c r="D675" s="42" t="s">
        <v>1664</v>
      </c>
      <c r="E675" s="134">
        <v>30000</v>
      </c>
    </row>
    <row r="676" spans="1:5" x14ac:dyDescent="0.25">
      <c r="A676" s="152">
        <v>44888</v>
      </c>
      <c r="B676" s="171" t="s">
        <v>346</v>
      </c>
      <c r="C676" s="171" t="s">
        <v>291</v>
      </c>
      <c r="D676" s="42" t="s">
        <v>695</v>
      </c>
      <c r="E676" s="134">
        <v>20000</v>
      </c>
    </row>
    <row r="677" spans="1:5" x14ac:dyDescent="0.25">
      <c r="A677" s="152">
        <v>44866</v>
      </c>
      <c r="B677" s="171" t="s">
        <v>1613</v>
      </c>
      <c r="C677" s="171" t="s">
        <v>108</v>
      </c>
      <c r="D677" s="42" t="s">
        <v>1665</v>
      </c>
      <c r="E677" s="134">
        <v>23438</v>
      </c>
    </row>
    <row r="678" spans="1:5" x14ac:dyDescent="0.25">
      <c r="A678" s="152">
        <v>44868</v>
      </c>
      <c r="B678" s="171" t="s">
        <v>1099</v>
      </c>
      <c r="C678" s="171" t="s">
        <v>324</v>
      </c>
      <c r="D678" s="42" t="s">
        <v>1017</v>
      </c>
      <c r="E678" s="134">
        <v>290</v>
      </c>
    </row>
    <row r="679" spans="1:5" x14ac:dyDescent="0.25">
      <c r="A679" s="152">
        <v>44870</v>
      </c>
      <c r="B679" s="171" t="s">
        <v>346</v>
      </c>
      <c r="C679" s="171" t="s">
        <v>324</v>
      </c>
      <c r="D679" s="42" t="s">
        <v>1018</v>
      </c>
      <c r="E679" s="134">
        <v>12000</v>
      </c>
    </row>
    <row r="680" spans="1:5" x14ac:dyDescent="0.25">
      <c r="A680" s="152">
        <v>44872</v>
      </c>
      <c r="B680" s="171" t="s">
        <v>315</v>
      </c>
      <c r="C680" s="171" t="s">
        <v>324</v>
      </c>
      <c r="D680" s="42" t="s">
        <v>1019</v>
      </c>
      <c r="E680" s="134">
        <v>37270</v>
      </c>
    </row>
    <row r="681" spans="1:5" x14ac:dyDescent="0.25">
      <c r="A681" s="152">
        <v>44877</v>
      </c>
      <c r="B681" s="171" t="s">
        <v>1666</v>
      </c>
      <c r="C681" s="171" t="s">
        <v>324</v>
      </c>
      <c r="D681" s="42" t="s">
        <v>1067</v>
      </c>
      <c r="E681" s="134">
        <v>110</v>
      </c>
    </row>
    <row r="682" spans="1:5" x14ac:dyDescent="0.25">
      <c r="A682" s="152">
        <v>44890</v>
      </c>
      <c r="B682" s="171" t="s">
        <v>346</v>
      </c>
      <c r="C682" s="171" t="s">
        <v>291</v>
      </c>
      <c r="D682" s="42" t="s">
        <v>1667</v>
      </c>
      <c r="E682" s="134">
        <v>15000</v>
      </c>
    </row>
    <row r="683" spans="1:5" x14ac:dyDescent="0.25">
      <c r="A683" s="152">
        <v>44880</v>
      </c>
      <c r="B683" s="171" t="s">
        <v>320</v>
      </c>
      <c r="C683" s="171" t="s">
        <v>324</v>
      </c>
      <c r="D683" s="42" t="s">
        <v>1020</v>
      </c>
      <c r="E683" s="134">
        <v>80</v>
      </c>
    </row>
    <row r="684" spans="1:5" x14ac:dyDescent="0.25">
      <c r="A684" s="152">
        <v>44886</v>
      </c>
      <c r="B684" s="171" t="s">
        <v>320</v>
      </c>
      <c r="C684" s="171" t="s">
        <v>324</v>
      </c>
      <c r="D684" s="42" t="s">
        <v>964</v>
      </c>
      <c r="E684" s="134">
        <v>9700</v>
      </c>
    </row>
    <row r="685" spans="1:5" x14ac:dyDescent="0.25">
      <c r="A685" s="152">
        <v>44895</v>
      </c>
      <c r="B685" s="171" t="s">
        <v>346</v>
      </c>
      <c r="C685" s="171" t="s">
        <v>291</v>
      </c>
      <c r="D685" s="42" t="s">
        <v>1668</v>
      </c>
      <c r="E685" s="134">
        <v>30000</v>
      </c>
    </row>
    <row r="686" spans="1:5" x14ac:dyDescent="0.25">
      <c r="A686" s="152">
        <v>44895</v>
      </c>
      <c r="B686" s="171" t="s">
        <v>346</v>
      </c>
      <c r="C686" s="171" t="s">
        <v>291</v>
      </c>
      <c r="D686" s="42" t="s">
        <v>1669</v>
      </c>
      <c r="E686" s="134">
        <v>25000</v>
      </c>
    </row>
    <row r="687" spans="1:5" x14ac:dyDescent="0.25">
      <c r="A687" s="152">
        <v>44895</v>
      </c>
      <c r="B687" s="171" t="s">
        <v>346</v>
      </c>
      <c r="C687" s="171" t="s">
        <v>291</v>
      </c>
      <c r="D687" s="42" t="s">
        <v>1670</v>
      </c>
      <c r="E687" s="134">
        <v>20000</v>
      </c>
    </row>
    <row r="688" spans="1:5" x14ac:dyDescent="0.25">
      <c r="A688" s="152">
        <v>44895</v>
      </c>
      <c r="B688" s="171" t="s">
        <v>346</v>
      </c>
      <c r="C688" s="171" t="s">
        <v>291</v>
      </c>
      <c r="D688" s="42" t="s">
        <v>1671</v>
      </c>
      <c r="E688" s="134">
        <v>15000</v>
      </c>
    </row>
    <row r="689" spans="1:5" x14ac:dyDescent="0.25">
      <c r="A689" s="152">
        <v>44895</v>
      </c>
      <c r="B689" s="171" t="s">
        <v>346</v>
      </c>
      <c r="C689" s="171" t="s">
        <v>291</v>
      </c>
      <c r="D689" s="42" t="s">
        <v>1672</v>
      </c>
      <c r="E689" s="134">
        <v>32000</v>
      </c>
    </row>
    <row r="690" spans="1:5" x14ac:dyDescent="0.25">
      <c r="A690" s="152">
        <v>44901</v>
      </c>
      <c r="B690" s="171" t="s">
        <v>315</v>
      </c>
      <c r="C690" s="171" t="s">
        <v>291</v>
      </c>
      <c r="D690" s="42" t="s">
        <v>702</v>
      </c>
      <c r="E690" s="134">
        <v>40440</v>
      </c>
    </row>
    <row r="691" spans="1:5" x14ac:dyDescent="0.25">
      <c r="A691" s="152">
        <v>44915</v>
      </c>
      <c r="B691" s="171" t="s">
        <v>346</v>
      </c>
      <c r="C691" s="171" t="s">
        <v>291</v>
      </c>
      <c r="D691" s="42" t="s">
        <v>987</v>
      </c>
      <c r="E691" s="134">
        <v>35000</v>
      </c>
    </row>
    <row r="692" spans="1:5" x14ac:dyDescent="0.25">
      <c r="A692" s="152">
        <v>44921</v>
      </c>
      <c r="B692" s="171" t="s">
        <v>356</v>
      </c>
      <c r="C692" s="171" t="s">
        <v>324</v>
      </c>
      <c r="D692" s="42" t="s">
        <v>1673</v>
      </c>
      <c r="E692" s="134">
        <v>6577</v>
      </c>
    </row>
    <row r="693" spans="1:5" x14ac:dyDescent="0.25">
      <c r="A693" s="152">
        <v>44922</v>
      </c>
      <c r="B693" s="171" t="s">
        <v>346</v>
      </c>
      <c r="C693" s="171" t="s">
        <v>324</v>
      </c>
      <c r="D693" s="42" t="s">
        <v>1028</v>
      </c>
      <c r="E693" s="134">
        <v>8000</v>
      </c>
    </row>
    <row r="694" spans="1:5" x14ac:dyDescent="0.25">
      <c r="A694" s="152">
        <v>44926</v>
      </c>
      <c r="B694" s="171" t="s">
        <v>346</v>
      </c>
      <c r="C694" s="171" t="s">
        <v>291</v>
      </c>
      <c r="D694" s="42" t="s">
        <v>1674</v>
      </c>
      <c r="E694" s="134">
        <v>30000</v>
      </c>
    </row>
    <row r="695" spans="1:5" x14ac:dyDescent="0.25">
      <c r="A695" s="152">
        <v>44926</v>
      </c>
      <c r="B695" s="171" t="s">
        <v>346</v>
      </c>
      <c r="C695" s="171" t="s">
        <v>291</v>
      </c>
      <c r="D695" s="42" t="s">
        <v>1675</v>
      </c>
      <c r="E695" s="134">
        <v>25000</v>
      </c>
    </row>
    <row r="696" spans="1:5" x14ac:dyDescent="0.25">
      <c r="A696" s="152">
        <v>44926</v>
      </c>
      <c r="B696" s="171" t="s">
        <v>346</v>
      </c>
      <c r="C696" s="171" t="s">
        <v>291</v>
      </c>
      <c r="D696" s="42" t="s">
        <v>1676</v>
      </c>
      <c r="E696" s="134">
        <v>20000</v>
      </c>
    </row>
    <row r="697" spans="1:5" x14ac:dyDescent="0.25">
      <c r="A697" s="152">
        <v>44926</v>
      </c>
      <c r="B697" s="171" t="s">
        <v>346</v>
      </c>
      <c r="C697" s="171" t="s">
        <v>291</v>
      </c>
      <c r="D697" s="42" t="s">
        <v>1677</v>
      </c>
      <c r="E697" s="134">
        <v>15000</v>
      </c>
    </row>
    <row r="698" spans="1:5" x14ac:dyDescent="0.25">
      <c r="A698" s="152">
        <v>44926</v>
      </c>
      <c r="B698" s="171" t="s">
        <v>346</v>
      </c>
      <c r="C698" s="171" t="s">
        <v>291</v>
      </c>
      <c r="D698" s="42" t="s">
        <v>1678</v>
      </c>
      <c r="E698" s="134">
        <v>32000</v>
      </c>
    </row>
    <row r="699" spans="1:5" x14ac:dyDescent="0.25">
      <c r="A699" s="152">
        <v>44926</v>
      </c>
      <c r="B699" s="171" t="s">
        <v>346</v>
      </c>
      <c r="C699" s="171" t="s">
        <v>291</v>
      </c>
      <c r="D699" s="42" t="s">
        <v>1679</v>
      </c>
      <c r="E699" s="134">
        <v>35000</v>
      </c>
    </row>
    <row r="700" spans="1:5" x14ac:dyDescent="0.25">
      <c r="A700" s="152">
        <v>44938</v>
      </c>
      <c r="B700" s="171" t="s">
        <v>315</v>
      </c>
      <c r="C700" s="171" t="s">
        <v>291</v>
      </c>
      <c r="D700" s="42" t="s">
        <v>1680</v>
      </c>
      <c r="E700" s="134">
        <v>41230</v>
      </c>
    </row>
    <row r="701" spans="1:5" x14ac:dyDescent="0.25">
      <c r="A701" s="152">
        <v>44943</v>
      </c>
      <c r="B701" s="171" t="s">
        <v>585</v>
      </c>
      <c r="C701" s="171" t="s">
        <v>108</v>
      </c>
      <c r="D701" s="42" t="s">
        <v>114</v>
      </c>
      <c r="E701" s="134">
        <v>250</v>
      </c>
    </row>
    <row r="702" spans="1:5" x14ac:dyDescent="0.25">
      <c r="A702" s="152">
        <v>44949</v>
      </c>
      <c r="B702" s="171" t="s">
        <v>346</v>
      </c>
      <c r="C702" s="171" t="s">
        <v>324</v>
      </c>
      <c r="D702" s="42" t="s">
        <v>1681</v>
      </c>
      <c r="E702" s="134">
        <v>35000</v>
      </c>
    </row>
    <row r="703" spans="1:5" x14ac:dyDescent="0.25">
      <c r="A703" s="152">
        <v>44951</v>
      </c>
      <c r="B703" s="171" t="s">
        <v>1096</v>
      </c>
      <c r="C703" s="171" t="s">
        <v>291</v>
      </c>
      <c r="D703" s="42" t="s">
        <v>1682</v>
      </c>
      <c r="E703" s="134">
        <v>2015000</v>
      </c>
    </row>
    <row r="704" spans="1:5" x14ac:dyDescent="0.25">
      <c r="A704" s="152">
        <v>44957</v>
      </c>
      <c r="B704" s="171" t="s">
        <v>346</v>
      </c>
      <c r="C704" s="171" t="s">
        <v>291</v>
      </c>
      <c r="D704" s="42" t="s">
        <v>1683</v>
      </c>
      <c r="E704" s="134">
        <v>25000</v>
      </c>
    </row>
    <row r="705" spans="1:5" x14ac:dyDescent="0.25">
      <c r="A705" s="152">
        <v>44957</v>
      </c>
      <c r="B705" s="171" t="s">
        <v>346</v>
      </c>
      <c r="C705" s="171" t="s">
        <v>291</v>
      </c>
      <c r="D705" s="42" t="s">
        <v>1684</v>
      </c>
      <c r="E705" s="134">
        <v>20000</v>
      </c>
    </row>
    <row r="706" spans="1:5" x14ac:dyDescent="0.25">
      <c r="A706" s="152">
        <v>44957</v>
      </c>
      <c r="B706" s="171" t="s">
        <v>346</v>
      </c>
      <c r="C706" s="171" t="s">
        <v>291</v>
      </c>
      <c r="D706" s="42" t="s">
        <v>1027</v>
      </c>
      <c r="E706" s="134">
        <v>32000</v>
      </c>
    </row>
    <row r="707" spans="1:5" x14ac:dyDescent="0.25">
      <c r="A707" s="152">
        <v>44957</v>
      </c>
      <c r="B707" s="171" t="s">
        <v>346</v>
      </c>
      <c r="C707" s="171" t="s">
        <v>291</v>
      </c>
      <c r="D707" s="42" t="s">
        <v>1032</v>
      </c>
      <c r="E707" s="134">
        <v>35000</v>
      </c>
    </row>
    <row r="708" spans="1:5" x14ac:dyDescent="0.25">
      <c r="A708" s="152">
        <v>44957</v>
      </c>
      <c r="B708" s="171" t="s">
        <v>346</v>
      </c>
      <c r="C708" s="171" t="s">
        <v>291</v>
      </c>
      <c r="D708" s="42" t="s">
        <v>1033</v>
      </c>
      <c r="E708" s="134">
        <v>25000</v>
      </c>
    </row>
    <row r="709" spans="1:5" x14ac:dyDescent="0.25">
      <c r="A709" s="152">
        <v>44957</v>
      </c>
      <c r="B709" s="171" t="s">
        <v>346</v>
      </c>
      <c r="C709" s="171" t="s">
        <v>291</v>
      </c>
      <c r="D709" s="42" t="s">
        <v>1034</v>
      </c>
      <c r="E709" s="134">
        <v>30000</v>
      </c>
    </row>
    <row r="710" spans="1:5" x14ac:dyDescent="0.25">
      <c r="A710" s="152">
        <v>44958</v>
      </c>
      <c r="B710" s="171" t="s">
        <v>329</v>
      </c>
      <c r="C710" s="171" t="s">
        <v>324</v>
      </c>
      <c r="D710" s="42" t="s">
        <v>1685</v>
      </c>
      <c r="E710" s="134">
        <v>220</v>
      </c>
    </row>
    <row r="711" spans="1:5" x14ac:dyDescent="0.25">
      <c r="A711" s="152">
        <v>44958</v>
      </c>
      <c r="B711" s="171" t="s">
        <v>1666</v>
      </c>
      <c r="C711" s="171" t="s">
        <v>324</v>
      </c>
      <c r="D711" s="42" t="s">
        <v>1661</v>
      </c>
      <c r="E711" s="134">
        <v>960</v>
      </c>
    </row>
    <row r="712" spans="1:5" x14ac:dyDescent="0.25">
      <c r="A712" s="152">
        <v>44958</v>
      </c>
      <c r="B712" s="171" t="s">
        <v>329</v>
      </c>
      <c r="C712" s="171" t="s">
        <v>324</v>
      </c>
      <c r="D712" s="42" t="s">
        <v>1662</v>
      </c>
      <c r="E712" s="134">
        <v>675</v>
      </c>
    </row>
    <row r="713" spans="1:5" x14ac:dyDescent="0.25">
      <c r="A713" s="152">
        <v>44958</v>
      </c>
      <c r="B713" s="171" t="s">
        <v>329</v>
      </c>
      <c r="C713" s="171" t="s">
        <v>324</v>
      </c>
      <c r="D713" s="42" t="s">
        <v>693</v>
      </c>
      <c r="E713" s="134">
        <v>330</v>
      </c>
    </row>
    <row r="714" spans="1:5" x14ac:dyDescent="0.25">
      <c r="A714" s="152">
        <v>44958</v>
      </c>
      <c r="B714" s="171" t="s">
        <v>329</v>
      </c>
      <c r="C714" s="171" t="s">
        <v>324</v>
      </c>
      <c r="D714" s="42" t="s">
        <v>1686</v>
      </c>
      <c r="E714" s="134">
        <v>900</v>
      </c>
    </row>
    <row r="715" spans="1:5" x14ac:dyDescent="0.25">
      <c r="A715" s="152">
        <v>44945</v>
      </c>
      <c r="B715" s="171" t="s">
        <v>1099</v>
      </c>
      <c r="C715" s="171" t="s">
        <v>108</v>
      </c>
      <c r="D715" s="42"/>
      <c r="E715" s="134">
        <v>3950</v>
      </c>
    </row>
    <row r="716" spans="1:5" x14ac:dyDescent="0.25">
      <c r="A716" s="152">
        <v>44958</v>
      </c>
      <c r="B716" s="171" t="s">
        <v>1099</v>
      </c>
      <c r="C716" s="171" t="s">
        <v>324</v>
      </c>
      <c r="D716" s="42" t="s">
        <v>1687</v>
      </c>
      <c r="E716" s="134">
        <v>720</v>
      </c>
    </row>
    <row r="717" spans="1:5" x14ac:dyDescent="0.25">
      <c r="A717" s="152">
        <v>44958</v>
      </c>
      <c r="B717" s="171" t="s">
        <v>1099</v>
      </c>
      <c r="C717" s="171" t="s">
        <v>324</v>
      </c>
      <c r="D717" s="42" t="s">
        <v>1688</v>
      </c>
      <c r="E717" s="134">
        <v>250</v>
      </c>
    </row>
    <row r="718" spans="1:5" x14ac:dyDescent="0.25">
      <c r="A718" s="152">
        <v>44958</v>
      </c>
      <c r="B718" s="171" t="s">
        <v>1099</v>
      </c>
      <c r="C718" s="171" t="s">
        <v>324</v>
      </c>
      <c r="D718" s="42" t="s">
        <v>1689</v>
      </c>
      <c r="E718" s="134">
        <v>800</v>
      </c>
    </row>
    <row r="719" spans="1:5" x14ac:dyDescent="0.25">
      <c r="A719" s="152">
        <v>44958</v>
      </c>
      <c r="B719" s="171" t="s">
        <v>1099</v>
      </c>
      <c r="C719" s="171" t="s">
        <v>324</v>
      </c>
      <c r="D719" s="42" t="s">
        <v>1690</v>
      </c>
      <c r="E719" s="134">
        <v>355</v>
      </c>
    </row>
    <row r="720" spans="1:5" x14ac:dyDescent="0.25">
      <c r="A720" s="152">
        <v>44958</v>
      </c>
      <c r="B720" s="171" t="s">
        <v>1099</v>
      </c>
      <c r="C720" s="171" t="s">
        <v>324</v>
      </c>
      <c r="D720" s="42" t="s">
        <v>1691</v>
      </c>
      <c r="E720" s="134">
        <v>120</v>
      </c>
    </row>
    <row r="721" spans="1:5" x14ac:dyDescent="0.25">
      <c r="A721" s="152">
        <v>44958</v>
      </c>
      <c r="B721" s="171" t="s">
        <v>1099</v>
      </c>
      <c r="C721" s="171" t="s">
        <v>324</v>
      </c>
      <c r="D721" s="42" t="s">
        <v>1692</v>
      </c>
      <c r="E721" s="134">
        <v>320</v>
      </c>
    </row>
    <row r="722" spans="1:5" x14ac:dyDescent="0.25">
      <c r="A722" s="152">
        <v>44958</v>
      </c>
      <c r="B722" s="171" t="s">
        <v>330</v>
      </c>
      <c r="C722" s="171" t="s">
        <v>324</v>
      </c>
      <c r="D722" s="42" t="s">
        <v>1693</v>
      </c>
      <c r="E722" s="134">
        <v>700</v>
      </c>
    </row>
    <row r="723" spans="1:5" x14ac:dyDescent="0.25">
      <c r="A723" s="152">
        <v>44958</v>
      </c>
      <c r="B723" s="171" t="s">
        <v>1099</v>
      </c>
      <c r="C723" s="171" t="s">
        <v>324</v>
      </c>
      <c r="D723" s="42" t="s">
        <v>1694</v>
      </c>
      <c r="E723" s="134">
        <v>111</v>
      </c>
    </row>
    <row r="724" spans="1:5" x14ac:dyDescent="0.25">
      <c r="A724" s="152">
        <v>44958</v>
      </c>
      <c r="B724" s="171" t="s">
        <v>330</v>
      </c>
      <c r="C724" s="171" t="s">
        <v>324</v>
      </c>
      <c r="D724" s="42" t="s">
        <v>924</v>
      </c>
      <c r="E724" s="134">
        <v>700</v>
      </c>
    </row>
    <row r="725" spans="1:5" x14ac:dyDescent="0.25">
      <c r="A725" s="152">
        <v>44958</v>
      </c>
      <c r="B725" s="171" t="s">
        <v>1099</v>
      </c>
      <c r="C725" s="171" t="s">
        <v>324</v>
      </c>
      <c r="D725" s="42" t="s">
        <v>1695</v>
      </c>
      <c r="E725" s="134">
        <v>478</v>
      </c>
    </row>
    <row r="726" spans="1:5" x14ac:dyDescent="0.25">
      <c r="A726" s="152">
        <v>44963</v>
      </c>
      <c r="B726" s="171" t="s">
        <v>1099</v>
      </c>
      <c r="C726" s="171" t="s">
        <v>324</v>
      </c>
      <c r="D726" s="42" t="s">
        <v>1696</v>
      </c>
      <c r="E726" s="134">
        <v>600</v>
      </c>
    </row>
    <row r="727" spans="1:5" x14ac:dyDescent="0.25">
      <c r="A727" s="152">
        <v>44964</v>
      </c>
      <c r="B727" s="171" t="s">
        <v>323</v>
      </c>
      <c r="C727" s="171" t="s">
        <v>324</v>
      </c>
      <c r="D727" s="42" t="s">
        <v>1697</v>
      </c>
      <c r="E727" s="134">
        <v>1460</v>
      </c>
    </row>
    <row r="728" spans="1:5" x14ac:dyDescent="0.25">
      <c r="A728" s="152">
        <v>44965</v>
      </c>
      <c r="B728" s="171" t="s">
        <v>329</v>
      </c>
      <c r="C728" s="171" t="s">
        <v>324</v>
      </c>
      <c r="D728" s="42" t="s">
        <v>925</v>
      </c>
      <c r="E728" s="134">
        <v>1020</v>
      </c>
    </row>
    <row r="729" spans="1:5" x14ac:dyDescent="0.25">
      <c r="A729" s="152">
        <v>44965</v>
      </c>
      <c r="B729" s="171" t="s">
        <v>329</v>
      </c>
      <c r="C729" s="171" t="s">
        <v>324</v>
      </c>
      <c r="D729" s="42" t="s">
        <v>1698</v>
      </c>
      <c r="E729" s="134">
        <v>418</v>
      </c>
    </row>
    <row r="730" spans="1:5" x14ac:dyDescent="0.25">
      <c r="A730" s="152">
        <v>44970</v>
      </c>
      <c r="B730" s="171" t="s">
        <v>315</v>
      </c>
      <c r="C730" s="171" t="s">
        <v>291</v>
      </c>
      <c r="D730" s="42" t="s">
        <v>1699</v>
      </c>
      <c r="E730" s="134">
        <v>47230</v>
      </c>
    </row>
    <row r="731" spans="1:5" x14ac:dyDescent="0.25">
      <c r="A731" s="152">
        <v>44971</v>
      </c>
      <c r="B731" s="171" t="s">
        <v>323</v>
      </c>
      <c r="C731" s="171" t="s">
        <v>324</v>
      </c>
      <c r="D731" s="42" t="s">
        <v>1700</v>
      </c>
      <c r="E731" s="134">
        <v>2130</v>
      </c>
    </row>
    <row r="732" spans="1:5" x14ac:dyDescent="0.25">
      <c r="A732" s="152">
        <v>44972</v>
      </c>
      <c r="B732" s="171" t="s">
        <v>329</v>
      </c>
      <c r="C732" s="171" t="s">
        <v>324</v>
      </c>
      <c r="D732" s="42" t="s">
        <v>1701</v>
      </c>
      <c r="E732" s="134">
        <v>3000</v>
      </c>
    </row>
    <row r="733" spans="1:5" x14ac:dyDescent="0.25">
      <c r="A733" s="152">
        <v>44972</v>
      </c>
      <c r="B733" s="171" t="s">
        <v>329</v>
      </c>
      <c r="C733" s="171" t="s">
        <v>324</v>
      </c>
      <c r="D733" s="42" t="s">
        <v>575</v>
      </c>
      <c r="E733" s="134">
        <v>6000</v>
      </c>
    </row>
    <row r="734" spans="1:5" x14ac:dyDescent="0.25">
      <c r="A734" s="152">
        <v>44972</v>
      </c>
      <c r="B734" s="171" t="s">
        <v>329</v>
      </c>
      <c r="C734" s="171" t="s">
        <v>324</v>
      </c>
      <c r="D734" s="42" t="s">
        <v>1702</v>
      </c>
      <c r="E734" s="134">
        <v>3000</v>
      </c>
    </row>
    <row r="735" spans="1:5" x14ac:dyDescent="0.25">
      <c r="A735" s="152">
        <v>44972</v>
      </c>
      <c r="B735" s="171" t="s">
        <v>346</v>
      </c>
      <c r="C735" s="171" t="s">
        <v>324</v>
      </c>
      <c r="D735" s="42" t="s">
        <v>1703</v>
      </c>
      <c r="E735" s="134">
        <v>3000</v>
      </c>
    </row>
    <row r="736" spans="1:5" x14ac:dyDescent="0.25">
      <c r="A736" s="152">
        <v>44972</v>
      </c>
      <c r="B736" s="171" t="s">
        <v>1099</v>
      </c>
      <c r="C736" s="171" t="s">
        <v>324</v>
      </c>
      <c r="D736" s="42" t="s">
        <v>573</v>
      </c>
      <c r="E736" s="134">
        <v>1340</v>
      </c>
    </row>
    <row r="737" spans="1:5" x14ac:dyDescent="0.25">
      <c r="A737" s="152">
        <v>44974</v>
      </c>
      <c r="B737" s="171" t="s">
        <v>346</v>
      </c>
      <c r="C737" s="171" t="s">
        <v>324</v>
      </c>
      <c r="D737" s="42" t="s">
        <v>1704</v>
      </c>
      <c r="E737" s="134">
        <v>37383</v>
      </c>
    </row>
    <row r="738" spans="1:5" x14ac:dyDescent="0.25">
      <c r="A738" s="152">
        <v>44978</v>
      </c>
      <c r="B738" s="171" t="s">
        <v>323</v>
      </c>
      <c r="C738" s="171" t="s">
        <v>324</v>
      </c>
      <c r="D738" s="42" t="s">
        <v>1705</v>
      </c>
      <c r="E738" s="134">
        <v>3680</v>
      </c>
    </row>
    <row r="739" spans="1:5" x14ac:dyDescent="0.25">
      <c r="A739" s="152">
        <v>44984</v>
      </c>
      <c r="B739" s="171" t="s">
        <v>1099</v>
      </c>
      <c r="C739" s="171" t="s">
        <v>324</v>
      </c>
      <c r="D739" s="42" t="s">
        <v>953</v>
      </c>
      <c r="E739" s="134">
        <v>60</v>
      </c>
    </row>
    <row r="740" spans="1:5" x14ac:dyDescent="0.25">
      <c r="A740" s="152">
        <v>44985</v>
      </c>
      <c r="B740" s="171" t="s">
        <v>1099</v>
      </c>
      <c r="C740" s="171" t="s">
        <v>324</v>
      </c>
      <c r="D740" s="42" t="s">
        <v>1669</v>
      </c>
      <c r="E740" s="134">
        <v>450</v>
      </c>
    </row>
    <row r="741" spans="1:5" x14ac:dyDescent="0.25">
      <c r="A741" s="152">
        <v>44985</v>
      </c>
      <c r="B741" s="171" t="s">
        <v>330</v>
      </c>
      <c r="C741" s="171" t="s">
        <v>324</v>
      </c>
      <c r="D741" s="42" t="s">
        <v>1671</v>
      </c>
      <c r="E741" s="134">
        <v>9320</v>
      </c>
    </row>
    <row r="742" spans="1:5" x14ac:dyDescent="0.25">
      <c r="A742" s="152">
        <v>44985</v>
      </c>
      <c r="B742" s="171" t="s">
        <v>1099</v>
      </c>
      <c r="C742" s="171" t="s">
        <v>324</v>
      </c>
      <c r="D742" s="42" t="s">
        <v>1672</v>
      </c>
      <c r="E742" s="134">
        <v>2730</v>
      </c>
    </row>
    <row r="743" spans="1:5" x14ac:dyDescent="0.25">
      <c r="A743" s="152">
        <v>44985</v>
      </c>
      <c r="B743" s="171" t="s">
        <v>346</v>
      </c>
      <c r="C743" s="171" t="s">
        <v>291</v>
      </c>
      <c r="D743" s="42" t="s">
        <v>1706</v>
      </c>
      <c r="E743" s="134">
        <v>25000</v>
      </c>
    </row>
    <row r="744" spans="1:5" x14ac:dyDescent="0.25">
      <c r="A744" s="152">
        <v>44985</v>
      </c>
      <c r="B744" s="171" t="s">
        <v>346</v>
      </c>
      <c r="C744" s="171" t="s">
        <v>291</v>
      </c>
      <c r="D744" s="42" t="s">
        <v>1707</v>
      </c>
      <c r="E744" s="134">
        <v>35000</v>
      </c>
    </row>
    <row r="745" spans="1:5" x14ac:dyDescent="0.25">
      <c r="A745" s="152">
        <v>44985</v>
      </c>
      <c r="B745" s="171" t="s">
        <v>346</v>
      </c>
      <c r="C745" s="171" t="s">
        <v>291</v>
      </c>
      <c r="D745" s="42" t="s">
        <v>1708</v>
      </c>
      <c r="E745" s="134">
        <v>26000</v>
      </c>
    </row>
    <row r="746" spans="1:5" x14ac:dyDescent="0.25">
      <c r="A746" s="152">
        <v>44985</v>
      </c>
      <c r="B746" s="171" t="s">
        <v>346</v>
      </c>
      <c r="C746" s="171" t="s">
        <v>291</v>
      </c>
      <c r="D746" s="42" t="s">
        <v>1709</v>
      </c>
      <c r="E746" s="134">
        <v>30000</v>
      </c>
    </row>
    <row r="747" spans="1:5" x14ac:dyDescent="0.25">
      <c r="A747" s="152">
        <v>44987</v>
      </c>
      <c r="B747" s="171" t="s">
        <v>1099</v>
      </c>
      <c r="C747" s="171" t="s">
        <v>324</v>
      </c>
      <c r="D747" s="42" t="s">
        <v>1710</v>
      </c>
      <c r="E747" s="134">
        <v>40</v>
      </c>
    </row>
    <row r="748" spans="1:5" x14ac:dyDescent="0.25">
      <c r="A748" s="152">
        <v>44991</v>
      </c>
      <c r="B748" s="171" t="s">
        <v>329</v>
      </c>
      <c r="C748" s="171" t="s">
        <v>324</v>
      </c>
      <c r="D748" s="42" t="s">
        <v>1711</v>
      </c>
      <c r="E748" s="134">
        <v>80</v>
      </c>
    </row>
    <row r="749" spans="1:5" x14ac:dyDescent="0.25">
      <c r="A749" s="152">
        <v>44994</v>
      </c>
      <c r="B749" s="171" t="s">
        <v>329</v>
      </c>
      <c r="C749" s="171" t="s">
        <v>324</v>
      </c>
      <c r="D749" s="42" t="s">
        <v>1712</v>
      </c>
      <c r="E749" s="134">
        <v>880</v>
      </c>
    </row>
    <row r="750" spans="1:5" x14ac:dyDescent="0.25">
      <c r="A750" s="152">
        <v>44999</v>
      </c>
      <c r="B750" s="171" t="s">
        <v>329</v>
      </c>
      <c r="C750" s="171" t="s">
        <v>324</v>
      </c>
      <c r="D750" s="42" t="s">
        <v>1459</v>
      </c>
      <c r="E750" s="134">
        <v>6000</v>
      </c>
    </row>
    <row r="751" spans="1:5" x14ac:dyDescent="0.25">
      <c r="A751" s="152">
        <v>45006</v>
      </c>
      <c r="B751" s="171" t="s">
        <v>329</v>
      </c>
      <c r="C751" s="171" t="s">
        <v>324</v>
      </c>
      <c r="D751" s="42" t="s">
        <v>1713</v>
      </c>
      <c r="E751" s="134">
        <v>850</v>
      </c>
    </row>
    <row r="752" spans="1:5" x14ac:dyDescent="0.25">
      <c r="A752" s="152">
        <v>45002</v>
      </c>
      <c r="B752" s="171" t="s">
        <v>329</v>
      </c>
      <c r="C752" s="171" t="s">
        <v>324</v>
      </c>
      <c r="D752" s="42" t="s">
        <v>1714</v>
      </c>
      <c r="E752" s="134">
        <v>280</v>
      </c>
    </row>
    <row r="753" spans="1:5" x14ac:dyDescent="0.25">
      <c r="A753" s="152">
        <v>45002</v>
      </c>
      <c r="B753" s="171" t="s">
        <v>1099</v>
      </c>
      <c r="C753" s="171" t="s">
        <v>324</v>
      </c>
      <c r="D753" s="42" t="s">
        <v>1715</v>
      </c>
      <c r="E753" s="134">
        <v>450</v>
      </c>
    </row>
    <row r="754" spans="1:5" x14ac:dyDescent="0.25">
      <c r="A754" s="152">
        <v>45004</v>
      </c>
      <c r="B754" s="171" t="s">
        <v>1099</v>
      </c>
      <c r="C754" s="171" t="s">
        <v>324</v>
      </c>
      <c r="D754" s="42" t="s">
        <v>699</v>
      </c>
      <c r="E754" s="134">
        <v>40</v>
      </c>
    </row>
    <row r="755" spans="1:5" x14ac:dyDescent="0.25">
      <c r="A755" s="152">
        <v>45016</v>
      </c>
      <c r="B755" s="171" t="s">
        <v>346</v>
      </c>
      <c r="C755" s="171" t="s">
        <v>291</v>
      </c>
      <c r="D755" s="42" t="s">
        <v>1716</v>
      </c>
      <c r="E755" s="134">
        <v>25000</v>
      </c>
    </row>
    <row r="756" spans="1:5" x14ac:dyDescent="0.25">
      <c r="A756" s="152">
        <v>45016</v>
      </c>
      <c r="B756" s="171" t="s">
        <v>346</v>
      </c>
      <c r="C756" s="171" t="s">
        <v>291</v>
      </c>
      <c r="D756" s="42" t="s">
        <v>1717</v>
      </c>
      <c r="E756" s="134">
        <v>32000</v>
      </c>
    </row>
    <row r="757" spans="1:5" x14ac:dyDescent="0.25">
      <c r="A757" s="152">
        <v>45016</v>
      </c>
      <c r="B757" s="171" t="s">
        <v>346</v>
      </c>
      <c r="C757" s="171" t="s">
        <v>291</v>
      </c>
      <c r="D757" s="42" t="s">
        <v>1718</v>
      </c>
      <c r="E757" s="134">
        <v>26000</v>
      </c>
    </row>
    <row r="758" spans="1:5" x14ac:dyDescent="0.25">
      <c r="A758" s="152">
        <v>45016</v>
      </c>
      <c r="B758" s="171" t="s">
        <v>346</v>
      </c>
      <c r="C758" s="171" t="s">
        <v>291</v>
      </c>
      <c r="D758" s="42" t="s">
        <v>1719</v>
      </c>
      <c r="E758" s="134">
        <v>30000</v>
      </c>
    </row>
    <row r="759" spans="1:5" x14ac:dyDescent="0.25">
      <c r="A759" s="152">
        <v>45016</v>
      </c>
      <c r="B759" s="171" t="s">
        <v>315</v>
      </c>
      <c r="C759" s="171" t="s">
        <v>291</v>
      </c>
      <c r="D759" s="42" t="s">
        <v>1720</v>
      </c>
      <c r="E759" s="134">
        <v>80549</v>
      </c>
    </row>
    <row r="760" spans="1:5" x14ac:dyDescent="0.25">
      <c r="A760" s="152">
        <v>44927</v>
      </c>
      <c r="B760" s="171" t="s">
        <v>1613</v>
      </c>
      <c r="C760" s="171" t="s">
        <v>108</v>
      </c>
      <c r="D760" s="42" t="s">
        <v>1233</v>
      </c>
      <c r="E760" s="134">
        <v>28000</v>
      </c>
    </row>
    <row r="761" spans="1:5" x14ac:dyDescent="0.25">
      <c r="A761" s="152">
        <v>44986</v>
      </c>
      <c r="B761" s="171" t="s">
        <v>1613</v>
      </c>
      <c r="C761" s="171" t="s">
        <v>108</v>
      </c>
      <c r="D761" s="42" t="s">
        <v>1146</v>
      </c>
      <c r="E761" s="134">
        <v>28000</v>
      </c>
    </row>
    <row r="762" spans="1:5" x14ac:dyDescent="0.25">
      <c r="A762" s="152">
        <v>44986</v>
      </c>
      <c r="B762" s="171" t="s">
        <v>1613</v>
      </c>
      <c r="C762" s="171" t="s">
        <v>108</v>
      </c>
      <c r="D762" s="42" t="s">
        <v>1721</v>
      </c>
      <c r="E762" s="134">
        <v>28000</v>
      </c>
    </row>
    <row r="763" spans="1:5" x14ac:dyDescent="0.25">
      <c r="A763" s="152">
        <v>45016</v>
      </c>
      <c r="B763" s="171" t="s">
        <v>1613</v>
      </c>
      <c r="C763" s="171" t="s">
        <v>108</v>
      </c>
      <c r="D763" s="42" t="s">
        <v>1722</v>
      </c>
      <c r="E763" s="134">
        <v>28000</v>
      </c>
    </row>
    <row r="764" spans="1:5" x14ac:dyDescent="0.25">
      <c r="A764" s="152"/>
      <c r="B764" s="171" t="s">
        <v>1723</v>
      </c>
      <c r="C764" s="171"/>
      <c r="D764" s="42"/>
      <c r="E764" s="134">
        <v>118</v>
      </c>
    </row>
    <row r="765" spans="1:5" x14ac:dyDescent="0.25">
      <c r="A765" s="152"/>
      <c r="B765" s="171" t="s">
        <v>1724</v>
      </c>
      <c r="C765" s="171" t="s">
        <v>1725</v>
      </c>
      <c r="D765" s="42"/>
      <c r="E765" s="134">
        <v>8024</v>
      </c>
    </row>
    <row r="766" spans="1:5" x14ac:dyDescent="0.25">
      <c r="A766" s="152"/>
      <c r="B766" s="171"/>
      <c r="C766" s="171"/>
      <c r="D766" s="42"/>
      <c r="E766" s="134">
        <v>11.65</v>
      </c>
    </row>
    <row r="767" spans="1:5" x14ac:dyDescent="0.25">
      <c r="A767" s="152">
        <v>44997</v>
      </c>
      <c r="B767" s="171" t="s">
        <v>875</v>
      </c>
      <c r="C767" s="171" t="s">
        <v>324</v>
      </c>
      <c r="D767" s="42" t="s">
        <v>1726</v>
      </c>
      <c r="E767" s="134">
        <v>649</v>
      </c>
    </row>
    <row r="768" spans="1:5" x14ac:dyDescent="0.25">
      <c r="A768" s="152">
        <v>44997</v>
      </c>
      <c r="B768" s="171" t="s">
        <v>875</v>
      </c>
      <c r="C768" s="171" t="s">
        <v>324</v>
      </c>
      <c r="D768" s="42" t="s">
        <v>1727</v>
      </c>
      <c r="E768" s="134">
        <v>649</v>
      </c>
    </row>
    <row r="769" spans="1:5" x14ac:dyDescent="0.25">
      <c r="A769" s="152">
        <v>45015</v>
      </c>
      <c r="B769" s="171" t="s">
        <v>356</v>
      </c>
      <c r="C769" s="171" t="s">
        <v>324</v>
      </c>
      <c r="D769" s="42" t="s">
        <v>1728</v>
      </c>
      <c r="E769" s="134">
        <v>35400</v>
      </c>
    </row>
    <row r="770" spans="1:5" x14ac:dyDescent="0.25">
      <c r="A770" s="152">
        <v>45015</v>
      </c>
      <c r="B770" s="171" t="s">
        <v>356</v>
      </c>
      <c r="C770" s="171" t="s">
        <v>324</v>
      </c>
      <c r="D770" s="42" t="s">
        <v>986</v>
      </c>
      <c r="E770" s="134">
        <v>200000</v>
      </c>
    </row>
    <row r="771" spans="1:5" x14ac:dyDescent="0.25">
      <c r="A771" s="152">
        <v>45024</v>
      </c>
      <c r="B771" s="41" t="s">
        <v>1099</v>
      </c>
      <c r="C771" s="41" t="s">
        <v>324</v>
      </c>
      <c r="D771" s="42" t="s">
        <v>1187</v>
      </c>
      <c r="E771" s="226">
        <v>160</v>
      </c>
    </row>
    <row r="772" spans="1:5" x14ac:dyDescent="0.25">
      <c r="A772" s="152">
        <v>45026</v>
      </c>
      <c r="B772" s="41" t="s">
        <v>1099</v>
      </c>
      <c r="C772" s="41" t="s">
        <v>324</v>
      </c>
      <c r="D772" s="42" t="s">
        <v>1101</v>
      </c>
      <c r="E772" s="226">
        <v>776</v>
      </c>
    </row>
    <row r="773" spans="1:5" x14ac:dyDescent="0.25">
      <c r="A773" s="152">
        <v>45026</v>
      </c>
      <c r="B773" s="41" t="s">
        <v>2014</v>
      </c>
      <c r="C773" s="41" t="s">
        <v>291</v>
      </c>
      <c r="D773" s="42" t="s">
        <v>1932</v>
      </c>
      <c r="E773" s="242">
        <v>2129</v>
      </c>
    </row>
    <row r="774" spans="1:5" x14ac:dyDescent="0.25">
      <c r="A774" s="152">
        <v>45026</v>
      </c>
      <c r="B774" s="41" t="s">
        <v>2014</v>
      </c>
      <c r="C774" s="41" t="s">
        <v>291</v>
      </c>
      <c r="D774" s="42" t="s">
        <v>1094</v>
      </c>
      <c r="E774" s="242">
        <v>5168</v>
      </c>
    </row>
    <row r="775" spans="1:5" x14ac:dyDescent="0.25">
      <c r="A775" s="152">
        <v>45044</v>
      </c>
      <c r="B775" s="41" t="s">
        <v>2015</v>
      </c>
      <c r="C775" s="41" t="s">
        <v>108</v>
      </c>
      <c r="D775" s="42" t="s">
        <v>1641</v>
      </c>
      <c r="E775" s="226">
        <v>310000</v>
      </c>
    </row>
    <row r="776" spans="1:5" x14ac:dyDescent="0.25">
      <c r="A776" s="152">
        <v>45044</v>
      </c>
      <c r="B776" s="41" t="s">
        <v>2016</v>
      </c>
      <c r="C776" s="41" t="s">
        <v>108</v>
      </c>
      <c r="D776" s="42" t="s">
        <v>114</v>
      </c>
      <c r="E776" s="226">
        <v>310000</v>
      </c>
    </row>
    <row r="777" spans="1:5" x14ac:dyDescent="0.25">
      <c r="A777" s="152">
        <v>45045</v>
      </c>
      <c r="B777" s="41" t="s">
        <v>1089</v>
      </c>
      <c r="C777" s="41" t="s">
        <v>324</v>
      </c>
      <c r="D777" s="42" t="s">
        <v>2017</v>
      </c>
      <c r="E777" s="226">
        <v>275</v>
      </c>
    </row>
    <row r="778" spans="1:5" x14ac:dyDescent="0.25">
      <c r="A778" s="152">
        <v>45046</v>
      </c>
      <c r="B778" s="41" t="s">
        <v>346</v>
      </c>
      <c r="C778" s="41" t="s">
        <v>291</v>
      </c>
      <c r="D778" s="42" t="s">
        <v>1107</v>
      </c>
      <c r="E778" s="226">
        <v>32000</v>
      </c>
    </row>
    <row r="779" spans="1:5" x14ac:dyDescent="0.25">
      <c r="A779" s="152">
        <v>45046</v>
      </c>
      <c r="B779" s="41" t="s">
        <v>346</v>
      </c>
      <c r="C779" s="41" t="s">
        <v>291</v>
      </c>
      <c r="D779" s="42" t="s">
        <v>2018</v>
      </c>
      <c r="E779" s="226">
        <v>26000</v>
      </c>
    </row>
    <row r="780" spans="1:5" x14ac:dyDescent="0.25">
      <c r="A780" s="152">
        <v>45046</v>
      </c>
      <c r="B780" s="41" t="s">
        <v>346</v>
      </c>
      <c r="C780" s="41" t="s">
        <v>291</v>
      </c>
      <c r="D780" s="42" t="s">
        <v>1108</v>
      </c>
      <c r="E780" s="226">
        <v>32000</v>
      </c>
    </row>
    <row r="781" spans="1:5" x14ac:dyDescent="0.25">
      <c r="A781" s="152">
        <v>45046</v>
      </c>
      <c r="B781" s="41" t="s">
        <v>346</v>
      </c>
      <c r="C781" s="41" t="s">
        <v>291</v>
      </c>
      <c r="D781" s="42" t="s">
        <v>1109</v>
      </c>
      <c r="E781" s="226">
        <v>35000</v>
      </c>
    </row>
    <row r="782" spans="1:5" x14ac:dyDescent="0.25">
      <c r="A782" s="152">
        <v>45047</v>
      </c>
      <c r="B782" s="41" t="s">
        <v>2019</v>
      </c>
      <c r="C782" s="41" t="s">
        <v>291</v>
      </c>
      <c r="D782" s="42" t="s">
        <v>2020</v>
      </c>
      <c r="E782" s="242">
        <v>6577</v>
      </c>
    </row>
    <row r="783" spans="1:5" x14ac:dyDescent="0.25">
      <c r="A783" s="152">
        <v>45061</v>
      </c>
      <c r="B783" s="41" t="s">
        <v>315</v>
      </c>
      <c r="C783" s="41" t="s">
        <v>291</v>
      </c>
      <c r="D783" s="42" t="s">
        <v>1163</v>
      </c>
      <c r="E783" s="242">
        <v>38940</v>
      </c>
    </row>
    <row r="784" spans="1:5" x14ac:dyDescent="0.25">
      <c r="A784" s="152">
        <v>45066</v>
      </c>
      <c r="B784" s="41" t="s">
        <v>1099</v>
      </c>
      <c r="C784" s="41" t="s">
        <v>324</v>
      </c>
      <c r="D784" s="42" t="s">
        <v>2021</v>
      </c>
      <c r="E784" s="226">
        <v>36</v>
      </c>
    </row>
    <row r="785" spans="1:5" x14ac:dyDescent="0.25">
      <c r="A785" s="152">
        <v>45066</v>
      </c>
      <c r="B785" s="41" t="s">
        <v>2022</v>
      </c>
      <c r="C785" s="41" t="s">
        <v>291</v>
      </c>
      <c r="D785" s="42" t="s">
        <v>1974</v>
      </c>
      <c r="E785" s="242">
        <v>3500</v>
      </c>
    </row>
    <row r="786" spans="1:5" x14ac:dyDescent="0.25">
      <c r="A786" s="152">
        <v>45066</v>
      </c>
      <c r="B786" s="41" t="s">
        <v>2022</v>
      </c>
      <c r="C786" s="41" t="s">
        <v>291</v>
      </c>
      <c r="D786" s="42" t="s">
        <v>1133</v>
      </c>
      <c r="E786" s="242">
        <v>3500</v>
      </c>
    </row>
    <row r="787" spans="1:5" x14ac:dyDescent="0.25">
      <c r="A787" s="152">
        <v>45069</v>
      </c>
      <c r="B787" s="41" t="s">
        <v>2023</v>
      </c>
      <c r="C787" s="41" t="s">
        <v>324</v>
      </c>
      <c r="D787" s="42" t="s">
        <v>1590</v>
      </c>
      <c r="E787" s="242">
        <v>3100</v>
      </c>
    </row>
    <row r="788" spans="1:5" x14ac:dyDescent="0.25">
      <c r="A788" s="152">
        <v>45077</v>
      </c>
      <c r="B788" s="41" t="s">
        <v>346</v>
      </c>
      <c r="C788" s="41" t="s">
        <v>291</v>
      </c>
      <c r="D788" s="42" t="s">
        <v>1134</v>
      </c>
      <c r="E788" s="226">
        <v>32000</v>
      </c>
    </row>
    <row r="789" spans="1:5" x14ac:dyDescent="0.25">
      <c r="A789" s="152">
        <v>45077</v>
      </c>
      <c r="B789" s="41" t="s">
        <v>346</v>
      </c>
      <c r="C789" s="41" t="s">
        <v>291</v>
      </c>
      <c r="D789" s="42" t="s">
        <v>1135</v>
      </c>
      <c r="E789" s="226">
        <v>26000</v>
      </c>
    </row>
    <row r="790" spans="1:5" x14ac:dyDescent="0.25">
      <c r="A790" s="152">
        <v>45077</v>
      </c>
      <c r="B790" s="41" t="s">
        <v>346</v>
      </c>
      <c r="C790" s="41" t="s">
        <v>291</v>
      </c>
      <c r="D790" s="42" t="s">
        <v>754</v>
      </c>
      <c r="E790" s="226">
        <v>32000</v>
      </c>
    </row>
    <row r="791" spans="1:5" x14ac:dyDescent="0.25">
      <c r="A791" s="152">
        <v>45078</v>
      </c>
      <c r="B791" s="41" t="s">
        <v>1613</v>
      </c>
      <c r="C791" s="41" t="s">
        <v>108</v>
      </c>
      <c r="D791" s="42" t="s">
        <v>2024</v>
      </c>
      <c r="E791" s="226">
        <v>28000</v>
      </c>
    </row>
    <row r="792" spans="1:5" x14ac:dyDescent="0.25">
      <c r="A792" s="152">
        <v>45084</v>
      </c>
      <c r="B792" s="41" t="s">
        <v>2023</v>
      </c>
      <c r="C792" s="41" t="s">
        <v>324</v>
      </c>
      <c r="D792" s="42" t="s">
        <v>2025</v>
      </c>
      <c r="E792" s="242">
        <v>1100</v>
      </c>
    </row>
    <row r="793" spans="1:5" x14ac:dyDescent="0.25">
      <c r="A793" s="152">
        <v>45089</v>
      </c>
      <c r="B793" s="41" t="s">
        <v>2026</v>
      </c>
      <c r="C793" s="41" t="s">
        <v>108</v>
      </c>
      <c r="D793" s="42" t="s">
        <v>2027</v>
      </c>
      <c r="E793" s="226">
        <v>2200</v>
      </c>
    </row>
    <row r="794" spans="1:5" x14ac:dyDescent="0.25">
      <c r="A794" s="152">
        <v>45099</v>
      </c>
      <c r="B794" s="41" t="s">
        <v>315</v>
      </c>
      <c r="C794" s="41" t="s">
        <v>291</v>
      </c>
      <c r="D794" s="42" t="s">
        <v>879</v>
      </c>
      <c r="E794" s="242">
        <v>93880</v>
      </c>
    </row>
    <row r="795" spans="1:5" x14ac:dyDescent="0.25">
      <c r="A795" s="152">
        <v>45099</v>
      </c>
      <c r="B795" s="41" t="s">
        <v>1318</v>
      </c>
      <c r="C795" s="41" t="s">
        <v>291</v>
      </c>
      <c r="D795" s="42" t="s">
        <v>686</v>
      </c>
      <c r="E795" s="242">
        <v>15000</v>
      </c>
    </row>
    <row r="796" spans="1:5" x14ac:dyDescent="0.25">
      <c r="A796" s="152">
        <v>45107</v>
      </c>
      <c r="B796" s="41" t="s">
        <v>1099</v>
      </c>
      <c r="C796" s="41" t="s">
        <v>324</v>
      </c>
      <c r="D796" s="42" t="s">
        <v>1148</v>
      </c>
      <c r="E796" s="226">
        <v>130</v>
      </c>
    </row>
    <row r="797" spans="1:5" x14ac:dyDescent="0.25">
      <c r="A797" s="152">
        <v>45107</v>
      </c>
      <c r="B797" s="41" t="s">
        <v>346</v>
      </c>
      <c r="C797" s="41" t="s">
        <v>291</v>
      </c>
      <c r="D797" s="42" t="s">
        <v>2028</v>
      </c>
      <c r="E797" s="226">
        <v>32000</v>
      </c>
    </row>
    <row r="798" spans="1:5" x14ac:dyDescent="0.25">
      <c r="A798" s="152">
        <v>45107</v>
      </c>
      <c r="B798" s="41" t="s">
        <v>346</v>
      </c>
      <c r="C798" s="41" t="s">
        <v>291</v>
      </c>
      <c r="D798" s="42" t="s">
        <v>2029</v>
      </c>
      <c r="E798" s="226">
        <v>26000</v>
      </c>
    </row>
    <row r="799" spans="1:5" x14ac:dyDescent="0.25">
      <c r="A799" s="152">
        <v>45107</v>
      </c>
      <c r="B799" s="41" t="s">
        <v>346</v>
      </c>
      <c r="C799" s="41" t="s">
        <v>291</v>
      </c>
      <c r="D799" s="42" t="s">
        <v>1142</v>
      </c>
      <c r="E799" s="226">
        <v>32000</v>
      </c>
    </row>
    <row r="800" spans="1:5" x14ac:dyDescent="0.25">
      <c r="A800" s="152">
        <v>45027</v>
      </c>
      <c r="B800" s="41" t="s">
        <v>875</v>
      </c>
      <c r="C800" s="41" t="s">
        <v>324</v>
      </c>
      <c r="D800" s="42" t="s">
        <v>1748</v>
      </c>
      <c r="E800" s="242">
        <v>1239</v>
      </c>
    </row>
    <row r="801" spans="1:5" x14ac:dyDescent="0.25">
      <c r="A801" s="152">
        <v>45027</v>
      </c>
      <c r="B801" s="41" t="s">
        <v>875</v>
      </c>
      <c r="C801" s="41" t="s">
        <v>324</v>
      </c>
      <c r="D801" s="42" t="s">
        <v>2030</v>
      </c>
      <c r="E801" s="242">
        <v>708</v>
      </c>
    </row>
    <row r="802" spans="1:5" x14ac:dyDescent="0.25">
      <c r="A802" s="152"/>
      <c r="B802" s="41" t="s">
        <v>2031</v>
      </c>
      <c r="C802" s="41"/>
      <c r="D802" s="42"/>
      <c r="E802" s="226">
        <v>315</v>
      </c>
    </row>
    <row r="803" spans="1:5" x14ac:dyDescent="0.25">
      <c r="A803" s="152">
        <v>45108</v>
      </c>
      <c r="B803" s="171" t="s">
        <v>346</v>
      </c>
      <c r="C803" s="171" t="s">
        <v>291</v>
      </c>
      <c r="D803" s="42" t="s">
        <v>1346</v>
      </c>
      <c r="E803" s="134">
        <v>15000</v>
      </c>
    </row>
    <row r="804" spans="1:5" x14ac:dyDescent="0.25">
      <c r="A804" s="152">
        <v>45108</v>
      </c>
      <c r="B804" s="171" t="s">
        <v>1613</v>
      </c>
      <c r="C804" s="171" t="s">
        <v>108</v>
      </c>
      <c r="D804" s="42" t="s">
        <v>1926</v>
      </c>
      <c r="E804" s="134">
        <v>28000</v>
      </c>
    </row>
    <row r="805" spans="1:5" x14ac:dyDescent="0.25">
      <c r="A805" s="152">
        <v>45111</v>
      </c>
      <c r="B805" s="171" t="s">
        <v>1099</v>
      </c>
      <c r="C805" s="171" t="s">
        <v>324</v>
      </c>
      <c r="D805" s="42" t="s">
        <v>2035</v>
      </c>
      <c r="E805" s="134">
        <v>600</v>
      </c>
    </row>
    <row r="806" spans="1:5" x14ac:dyDescent="0.25">
      <c r="A806" s="152">
        <v>45114</v>
      </c>
      <c r="B806" s="171" t="s">
        <v>1099</v>
      </c>
      <c r="C806" s="171" t="s">
        <v>324</v>
      </c>
      <c r="D806" s="42" t="s">
        <v>1721</v>
      </c>
      <c r="E806" s="134">
        <v>100</v>
      </c>
    </row>
    <row r="807" spans="1:5" x14ac:dyDescent="0.25">
      <c r="A807" s="152">
        <v>45120</v>
      </c>
      <c r="B807" s="171" t="s">
        <v>1099</v>
      </c>
      <c r="C807" s="171" t="s">
        <v>324</v>
      </c>
      <c r="D807" s="42" t="s">
        <v>2036</v>
      </c>
      <c r="E807" s="134">
        <v>70</v>
      </c>
    </row>
    <row r="808" spans="1:5" x14ac:dyDescent="0.25">
      <c r="A808" s="152">
        <v>45127</v>
      </c>
      <c r="B808" s="171" t="s">
        <v>2026</v>
      </c>
      <c r="C808" s="171" t="s">
        <v>108</v>
      </c>
      <c r="D808" s="42" t="s">
        <v>2027</v>
      </c>
      <c r="E808" s="134">
        <v>9500</v>
      </c>
    </row>
    <row r="809" spans="1:5" x14ac:dyDescent="0.25">
      <c r="A809" s="152">
        <v>45128</v>
      </c>
      <c r="B809" s="171" t="s">
        <v>1099</v>
      </c>
      <c r="C809" s="171" t="s">
        <v>324</v>
      </c>
      <c r="D809" s="42" t="s">
        <v>1321</v>
      </c>
      <c r="E809" s="134">
        <v>250</v>
      </c>
    </row>
    <row r="810" spans="1:5" x14ac:dyDescent="0.25">
      <c r="A810" s="152">
        <v>45130</v>
      </c>
      <c r="B810" s="171" t="s">
        <v>334</v>
      </c>
      <c r="C810" s="171" t="s">
        <v>324</v>
      </c>
      <c r="D810" s="42" t="s">
        <v>1466</v>
      </c>
      <c r="E810" s="134">
        <v>1000</v>
      </c>
    </row>
    <row r="811" spans="1:5" x14ac:dyDescent="0.25">
      <c r="A811" s="152">
        <v>45135</v>
      </c>
      <c r="B811" s="171" t="s">
        <v>2037</v>
      </c>
      <c r="C811" s="171" t="s">
        <v>291</v>
      </c>
      <c r="D811" s="42" t="s">
        <v>1341</v>
      </c>
      <c r="E811" s="134">
        <v>1648000</v>
      </c>
    </row>
    <row r="812" spans="1:5" x14ac:dyDescent="0.25">
      <c r="A812" s="152">
        <v>45138</v>
      </c>
      <c r="B812" s="171" t="s">
        <v>346</v>
      </c>
      <c r="C812" s="171" t="s">
        <v>291</v>
      </c>
      <c r="D812" s="42" t="s">
        <v>1339</v>
      </c>
      <c r="E812" s="134">
        <v>32000</v>
      </c>
    </row>
    <row r="813" spans="1:5" x14ac:dyDescent="0.25">
      <c r="A813" s="152">
        <v>45138</v>
      </c>
      <c r="B813" s="171" t="s">
        <v>346</v>
      </c>
      <c r="C813" s="171" t="s">
        <v>291</v>
      </c>
      <c r="D813" s="42" t="s">
        <v>1340</v>
      </c>
      <c r="E813" s="134">
        <v>26000</v>
      </c>
    </row>
    <row r="814" spans="1:5" x14ac:dyDescent="0.25">
      <c r="A814" s="152">
        <v>45138</v>
      </c>
      <c r="B814" s="171" t="s">
        <v>346</v>
      </c>
      <c r="C814" s="171" t="s">
        <v>291</v>
      </c>
      <c r="D814" s="42" t="s">
        <v>1344</v>
      </c>
      <c r="E814" s="134">
        <v>35000</v>
      </c>
    </row>
    <row r="815" spans="1:5" x14ac:dyDescent="0.25">
      <c r="A815" s="152">
        <v>45138</v>
      </c>
      <c r="B815" s="171" t="s">
        <v>346</v>
      </c>
      <c r="C815" s="171" t="s">
        <v>291</v>
      </c>
      <c r="D815" s="42" t="s">
        <v>2038</v>
      </c>
      <c r="E815" s="134">
        <v>15000</v>
      </c>
    </row>
    <row r="816" spans="1:5" x14ac:dyDescent="0.25">
      <c r="A816" s="152">
        <v>45139</v>
      </c>
      <c r="B816" s="171" t="s">
        <v>315</v>
      </c>
      <c r="C816" s="171" t="s">
        <v>291</v>
      </c>
      <c r="D816" s="42" t="s">
        <v>1475</v>
      </c>
      <c r="E816" s="134">
        <v>82830</v>
      </c>
    </row>
    <row r="817" spans="1:5" x14ac:dyDescent="0.25">
      <c r="A817" s="152">
        <v>45139</v>
      </c>
      <c r="B817" s="171" t="s">
        <v>1613</v>
      </c>
      <c r="C817" s="171" t="s">
        <v>108</v>
      </c>
      <c r="D817" s="42" t="s">
        <v>1104</v>
      </c>
      <c r="E817" s="134">
        <v>28000</v>
      </c>
    </row>
    <row r="818" spans="1:5" x14ac:dyDescent="0.25">
      <c r="A818" s="152">
        <v>45140</v>
      </c>
      <c r="B818" s="171" t="s">
        <v>1099</v>
      </c>
      <c r="C818" s="171" t="s">
        <v>324</v>
      </c>
      <c r="D818" s="42" t="s">
        <v>2039</v>
      </c>
      <c r="E818" s="134">
        <v>100</v>
      </c>
    </row>
    <row r="819" spans="1:5" x14ac:dyDescent="0.25">
      <c r="A819" s="152">
        <v>45141</v>
      </c>
      <c r="B819" s="171" t="s">
        <v>329</v>
      </c>
      <c r="C819" s="171" t="s">
        <v>324</v>
      </c>
      <c r="D819" s="42" t="s">
        <v>758</v>
      </c>
      <c r="E819" s="134">
        <v>1070</v>
      </c>
    </row>
    <row r="820" spans="1:5" x14ac:dyDescent="0.25">
      <c r="A820" s="152">
        <v>45141</v>
      </c>
      <c r="B820" s="171" t="s">
        <v>1099</v>
      </c>
      <c r="C820" s="171" t="s">
        <v>324</v>
      </c>
      <c r="D820" s="42" t="s">
        <v>1329</v>
      </c>
      <c r="E820" s="134">
        <v>190</v>
      </c>
    </row>
    <row r="821" spans="1:5" x14ac:dyDescent="0.25">
      <c r="A821" s="152">
        <v>45142</v>
      </c>
      <c r="B821" s="171" t="s">
        <v>1099</v>
      </c>
      <c r="C821" s="171" t="s">
        <v>324</v>
      </c>
      <c r="D821" s="42" t="s">
        <v>2040</v>
      </c>
      <c r="E821" s="134">
        <v>70</v>
      </c>
    </row>
    <row r="822" spans="1:5" x14ac:dyDescent="0.25">
      <c r="A822" s="152">
        <v>45145</v>
      </c>
      <c r="B822" s="171" t="s">
        <v>333</v>
      </c>
      <c r="C822" s="171" t="s">
        <v>324</v>
      </c>
      <c r="D822" s="42" t="s">
        <v>1349</v>
      </c>
      <c r="E822" s="134">
        <v>115</v>
      </c>
    </row>
    <row r="823" spans="1:5" x14ac:dyDescent="0.25">
      <c r="A823" s="152">
        <v>45146</v>
      </c>
      <c r="B823" s="171" t="s">
        <v>328</v>
      </c>
      <c r="C823" s="171" t="s">
        <v>324</v>
      </c>
      <c r="D823" s="42" t="s">
        <v>1471</v>
      </c>
      <c r="E823" s="134">
        <v>60</v>
      </c>
    </row>
    <row r="824" spans="1:5" x14ac:dyDescent="0.25">
      <c r="A824" s="152">
        <v>45147</v>
      </c>
      <c r="B824" s="171" t="s">
        <v>329</v>
      </c>
      <c r="C824" s="171" t="s">
        <v>324</v>
      </c>
      <c r="D824" s="42" t="s">
        <v>1357</v>
      </c>
      <c r="E824" s="134">
        <v>3000</v>
      </c>
    </row>
    <row r="825" spans="1:5" x14ac:dyDescent="0.25">
      <c r="A825" s="152">
        <v>45148</v>
      </c>
      <c r="B825" s="171" t="s">
        <v>328</v>
      </c>
      <c r="C825" s="171" t="s">
        <v>324</v>
      </c>
      <c r="D825" s="42" t="s">
        <v>2041</v>
      </c>
      <c r="E825" s="134">
        <v>179</v>
      </c>
    </row>
    <row r="826" spans="1:5" x14ac:dyDescent="0.25">
      <c r="A826" s="152">
        <v>45151</v>
      </c>
      <c r="B826" s="171" t="s">
        <v>333</v>
      </c>
      <c r="C826" s="171" t="s">
        <v>324</v>
      </c>
      <c r="D826" s="42" t="s">
        <v>2042</v>
      </c>
      <c r="E826" s="134">
        <v>390</v>
      </c>
    </row>
    <row r="827" spans="1:5" x14ac:dyDescent="0.25">
      <c r="A827" s="152">
        <v>45152</v>
      </c>
      <c r="B827" s="171" t="s">
        <v>2043</v>
      </c>
      <c r="C827" s="171" t="s">
        <v>291</v>
      </c>
      <c r="D827" s="42" t="s">
        <v>2044</v>
      </c>
      <c r="E827" s="134">
        <v>123900</v>
      </c>
    </row>
    <row r="828" spans="1:5" x14ac:dyDescent="0.25">
      <c r="A828" s="152">
        <v>45154</v>
      </c>
      <c r="B828" s="171" t="s">
        <v>329</v>
      </c>
      <c r="C828" s="171" t="s">
        <v>324</v>
      </c>
      <c r="D828" s="42" t="s">
        <v>1473</v>
      </c>
      <c r="E828" s="134">
        <v>600</v>
      </c>
    </row>
    <row r="829" spans="1:5" x14ac:dyDescent="0.25">
      <c r="A829" s="152">
        <v>45155</v>
      </c>
      <c r="B829" s="171" t="s">
        <v>329</v>
      </c>
      <c r="C829" s="171" t="s">
        <v>324</v>
      </c>
      <c r="D829" s="42" t="s">
        <v>704</v>
      </c>
      <c r="E829" s="134">
        <v>3000</v>
      </c>
    </row>
    <row r="830" spans="1:5" x14ac:dyDescent="0.25">
      <c r="A830" s="152">
        <v>45155</v>
      </c>
      <c r="B830" s="171" t="s">
        <v>329</v>
      </c>
      <c r="C830" s="171" t="s">
        <v>324</v>
      </c>
      <c r="D830" s="42" t="s">
        <v>2045</v>
      </c>
      <c r="E830" s="134">
        <v>2880</v>
      </c>
    </row>
    <row r="831" spans="1:5" x14ac:dyDescent="0.25">
      <c r="A831" s="152">
        <v>45156</v>
      </c>
      <c r="B831" s="171" t="s">
        <v>2046</v>
      </c>
      <c r="C831" s="171" t="s">
        <v>324</v>
      </c>
      <c r="D831" s="42" t="s">
        <v>1342</v>
      </c>
      <c r="E831" s="134">
        <v>590</v>
      </c>
    </row>
    <row r="832" spans="1:5" x14ac:dyDescent="0.25">
      <c r="A832" s="152">
        <v>45157</v>
      </c>
      <c r="B832" s="171" t="s">
        <v>328</v>
      </c>
      <c r="C832" s="171" t="s">
        <v>324</v>
      </c>
      <c r="D832" s="42" t="s">
        <v>1351</v>
      </c>
      <c r="E832" s="134">
        <v>30</v>
      </c>
    </row>
    <row r="833" spans="1:5" x14ac:dyDescent="0.25">
      <c r="A833" s="152">
        <v>45157</v>
      </c>
      <c r="B833" s="171" t="s">
        <v>329</v>
      </c>
      <c r="C833" s="171" t="s">
        <v>324</v>
      </c>
      <c r="D833" s="42" t="s">
        <v>2047</v>
      </c>
      <c r="E833" s="134">
        <v>150</v>
      </c>
    </row>
    <row r="834" spans="1:5" x14ac:dyDescent="0.25">
      <c r="A834" s="152">
        <v>45158</v>
      </c>
      <c r="B834" s="171" t="s">
        <v>328</v>
      </c>
      <c r="C834" s="171" t="s">
        <v>324</v>
      </c>
      <c r="D834" s="42" t="s">
        <v>1350</v>
      </c>
      <c r="E834" s="134">
        <v>100</v>
      </c>
    </row>
    <row r="835" spans="1:5" x14ac:dyDescent="0.25">
      <c r="A835" s="152">
        <v>45158</v>
      </c>
      <c r="B835" s="171" t="s">
        <v>329</v>
      </c>
      <c r="C835" s="171" t="s">
        <v>324</v>
      </c>
      <c r="D835" s="42" t="s">
        <v>705</v>
      </c>
      <c r="E835" s="134">
        <v>1000</v>
      </c>
    </row>
    <row r="836" spans="1:5" x14ac:dyDescent="0.25">
      <c r="A836" s="152">
        <v>45158</v>
      </c>
      <c r="B836" s="171" t="s">
        <v>329</v>
      </c>
      <c r="C836" s="171" t="s">
        <v>324</v>
      </c>
      <c r="D836" s="42" t="s">
        <v>933</v>
      </c>
      <c r="E836" s="134">
        <v>2000</v>
      </c>
    </row>
    <row r="837" spans="1:5" x14ac:dyDescent="0.25">
      <c r="A837" s="152">
        <v>45159</v>
      </c>
      <c r="B837" s="171" t="s">
        <v>329</v>
      </c>
      <c r="C837" s="171" t="s">
        <v>324</v>
      </c>
      <c r="D837" s="42" t="s">
        <v>2048</v>
      </c>
      <c r="E837" s="134">
        <v>2600</v>
      </c>
    </row>
    <row r="838" spans="1:5" x14ac:dyDescent="0.25">
      <c r="A838" s="152">
        <v>45164</v>
      </c>
      <c r="B838" s="171" t="s">
        <v>190</v>
      </c>
      <c r="C838" s="171" t="s">
        <v>108</v>
      </c>
      <c r="D838" s="42" t="s">
        <v>114</v>
      </c>
      <c r="E838" s="134">
        <v>1400</v>
      </c>
    </row>
    <row r="839" spans="1:5" x14ac:dyDescent="0.25">
      <c r="A839" s="152">
        <v>45166</v>
      </c>
      <c r="B839" s="171" t="s">
        <v>333</v>
      </c>
      <c r="C839" s="171" t="s">
        <v>324</v>
      </c>
      <c r="D839" s="42" t="s">
        <v>687</v>
      </c>
      <c r="E839" s="134">
        <v>374</v>
      </c>
    </row>
    <row r="840" spans="1:5" x14ac:dyDescent="0.25">
      <c r="A840" s="152">
        <v>45166</v>
      </c>
      <c r="B840" s="171" t="s">
        <v>333</v>
      </c>
      <c r="C840" s="171" t="s">
        <v>324</v>
      </c>
      <c r="D840" s="42" t="s">
        <v>2049</v>
      </c>
      <c r="E840" s="134">
        <v>154</v>
      </c>
    </row>
    <row r="841" spans="1:5" x14ac:dyDescent="0.25">
      <c r="A841" s="152">
        <v>45168</v>
      </c>
      <c r="B841" s="171" t="s">
        <v>2050</v>
      </c>
      <c r="C841" s="171" t="s">
        <v>108</v>
      </c>
      <c r="D841" s="42" t="s">
        <v>2051</v>
      </c>
      <c r="E841" s="134">
        <v>200</v>
      </c>
    </row>
    <row r="842" spans="1:5" x14ac:dyDescent="0.25">
      <c r="A842" s="152">
        <v>45168</v>
      </c>
      <c r="B842" s="171" t="s">
        <v>2050</v>
      </c>
      <c r="C842" s="171" t="s">
        <v>108</v>
      </c>
      <c r="D842" s="42" t="s">
        <v>2052</v>
      </c>
      <c r="E842" s="134">
        <v>2950</v>
      </c>
    </row>
    <row r="843" spans="1:5" x14ac:dyDescent="0.25">
      <c r="A843" s="152">
        <v>45168</v>
      </c>
      <c r="B843" s="171" t="s">
        <v>2050</v>
      </c>
      <c r="C843" s="171" t="s">
        <v>108</v>
      </c>
      <c r="D843" s="42" t="s">
        <v>2053</v>
      </c>
      <c r="E843" s="134">
        <v>3427</v>
      </c>
    </row>
    <row r="844" spans="1:5" x14ac:dyDescent="0.25">
      <c r="A844" s="152">
        <v>45169</v>
      </c>
      <c r="B844" s="171" t="s">
        <v>346</v>
      </c>
      <c r="C844" s="171" t="s">
        <v>291</v>
      </c>
      <c r="D844" s="42" t="s">
        <v>1018</v>
      </c>
      <c r="E844" s="134">
        <v>15000</v>
      </c>
    </row>
    <row r="845" spans="1:5" x14ac:dyDescent="0.25">
      <c r="A845" s="152">
        <v>45169</v>
      </c>
      <c r="B845" s="171" t="s">
        <v>346</v>
      </c>
      <c r="C845" s="171" t="s">
        <v>291</v>
      </c>
      <c r="D845" s="42" t="s">
        <v>1019</v>
      </c>
      <c r="E845" s="134">
        <v>32000</v>
      </c>
    </row>
    <row r="846" spans="1:5" x14ac:dyDescent="0.25">
      <c r="A846" s="152">
        <v>45169</v>
      </c>
      <c r="B846" s="171" t="s">
        <v>346</v>
      </c>
      <c r="C846" s="171" t="s">
        <v>291</v>
      </c>
      <c r="D846" s="42" t="s">
        <v>1067</v>
      </c>
      <c r="E846" s="134">
        <v>26000</v>
      </c>
    </row>
    <row r="847" spans="1:5" x14ac:dyDescent="0.25">
      <c r="A847" s="152">
        <v>45169</v>
      </c>
      <c r="B847" s="171" t="s">
        <v>346</v>
      </c>
      <c r="C847" s="171" t="s">
        <v>291</v>
      </c>
      <c r="D847" s="42" t="s">
        <v>1020</v>
      </c>
      <c r="E847" s="134">
        <v>35000</v>
      </c>
    </row>
    <row r="848" spans="1:5" x14ac:dyDescent="0.25">
      <c r="A848" s="152">
        <v>45170</v>
      </c>
      <c r="B848" s="171" t="s">
        <v>2054</v>
      </c>
      <c r="C848" s="171" t="s">
        <v>291</v>
      </c>
      <c r="D848" s="42" t="s">
        <v>961</v>
      </c>
      <c r="E848" s="134">
        <v>12000</v>
      </c>
    </row>
    <row r="849" spans="1:6" x14ac:dyDescent="0.25">
      <c r="A849" s="152">
        <v>45170</v>
      </c>
      <c r="B849" s="171" t="s">
        <v>1613</v>
      </c>
      <c r="C849" s="171" t="s">
        <v>108</v>
      </c>
      <c r="D849" s="42" t="s">
        <v>1122</v>
      </c>
      <c r="E849" s="134">
        <v>28000</v>
      </c>
    </row>
    <row r="850" spans="1:6" x14ac:dyDescent="0.25">
      <c r="A850" s="152">
        <v>45171</v>
      </c>
      <c r="B850" s="171" t="s">
        <v>328</v>
      </c>
      <c r="C850" s="171" t="s">
        <v>324</v>
      </c>
      <c r="D850" s="42" t="s">
        <v>2055</v>
      </c>
      <c r="E850" s="134">
        <v>196</v>
      </c>
    </row>
    <row r="851" spans="1:6" x14ac:dyDescent="0.25">
      <c r="A851" s="152">
        <v>45171</v>
      </c>
      <c r="B851" s="171" t="s">
        <v>328</v>
      </c>
      <c r="C851" s="171" t="s">
        <v>324</v>
      </c>
      <c r="D851" s="42" t="s">
        <v>1345</v>
      </c>
      <c r="E851" s="134">
        <v>250</v>
      </c>
    </row>
    <row r="852" spans="1:6" x14ac:dyDescent="0.25">
      <c r="A852" s="152">
        <v>45178</v>
      </c>
      <c r="B852" s="171" t="s">
        <v>346</v>
      </c>
      <c r="C852" s="171" t="s">
        <v>324</v>
      </c>
      <c r="D852" s="42" t="s">
        <v>2056</v>
      </c>
      <c r="E852" s="134">
        <v>3000</v>
      </c>
    </row>
    <row r="853" spans="1:6" x14ac:dyDescent="0.25">
      <c r="A853" s="152">
        <v>45180</v>
      </c>
      <c r="B853" s="171" t="s">
        <v>329</v>
      </c>
      <c r="C853" s="171" t="s">
        <v>324</v>
      </c>
      <c r="D853" s="42" t="s">
        <v>2057</v>
      </c>
      <c r="E853" s="134">
        <v>1390</v>
      </c>
    </row>
    <row r="854" spans="1:6" x14ac:dyDescent="0.25">
      <c r="A854" s="152">
        <v>45183</v>
      </c>
      <c r="B854" s="171" t="s">
        <v>329</v>
      </c>
      <c r="C854" s="171" t="s">
        <v>324</v>
      </c>
      <c r="D854" s="42" t="s">
        <v>958</v>
      </c>
      <c r="E854" s="134">
        <v>246</v>
      </c>
    </row>
    <row r="855" spans="1:6" x14ac:dyDescent="0.25">
      <c r="A855" s="152">
        <v>45194</v>
      </c>
      <c r="B855" s="171" t="s">
        <v>329</v>
      </c>
      <c r="C855" s="171" t="s">
        <v>324</v>
      </c>
      <c r="D855" s="42" t="s">
        <v>1371</v>
      </c>
      <c r="E855" s="134">
        <v>640</v>
      </c>
    </row>
    <row r="856" spans="1:6" x14ac:dyDescent="0.25">
      <c r="A856" s="152">
        <v>45199</v>
      </c>
      <c r="B856" s="171" t="s">
        <v>346</v>
      </c>
      <c r="C856" s="171" t="s">
        <v>291</v>
      </c>
      <c r="D856" s="42" t="s">
        <v>1917</v>
      </c>
      <c r="E856" s="134">
        <v>15000</v>
      </c>
    </row>
    <row r="857" spans="1:6" x14ac:dyDescent="0.25">
      <c r="A857" s="152">
        <v>45199</v>
      </c>
      <c r="B857" s="171" t="s">
        <v>346</v>
      </c>
      <c r="C857" s="171" t="s">
        <v>291</v>
      </c>
      <c r="D857" s="42" t="s">
        <v>1918</v>
      </c>
      <c r="E857" s="134">
        <v>32000</v>
      </c>
    </row>
    <row r="858" spans="1:6" x14ac:dyDescent="0.25">
      <c r="A858" s="152">
        <v>45199</v>
      </c>
      <c r="B858" s="171" t="s">
        <v>346</v>
      </c>
      <c r="C858" s="171" t="s">
        <v>291</v>
      </c>
      <c r="D858" s="42" t="s">
        <v>963</v>
      </c>
      <c r="E858" s="134">
        <v>26000</v>
      </c>
    </row>
    <row r="859" spans="1:6" x14ac:dyDescent="0.25">
      <c r="A859" s="152">
        <v>45199</v>
      </c>
      <c r="B859" s="171" t="s">
        <v>346</v>
      </c>
      <c r="C859" s="171" t="s">
        <v>291</v>
      </c>
      <c r="D859" s="42" t="s">
        <v>2058</v>
      </c>
      <c r="E859" s="134">
        <v>35000</v>
      </c>
    </row>
    <row r="860" spans="1:6" x14ac:dyDescent="0.25">
      <c r="A860" s="152">
        <v>45202</v>
      </c>
      <c r="B860" s="41" t="s">
        <v>328</v>
      </c>
      <c r="C860" s="41" t="s">
        <v>324</v>
      </c>
      <c r="D860" s="42" t="s">
        <v>140</v>
      </c>
      <c r="E860" s="250">
        <v>160</v>
      </c>
      <c r="F860" s="67"/>
    </row>
    <row r="861" spans="1:6" x14ac:dyDescent="0.25">
      <c r="A861" s="152">
        <v>45202</v>
      </c>
      <c r="B861" s="41" t="s">
        <v>328</v>
      </c>
      <c r="C861" s="41" t="s">
        <v>324</v>
      </c>
      <c r="D861" s="42" t="s">
        <v>2202</v>
      </c>
      <c r="E861" s="250">
        <v>96</v>
      </c>
      <c r="F861" s="67"/>
    </row>
    <row r="862" spans="1:6" x14ac:dyDescent="0.25">
      <c r="A862" s="152">
        <v>45209</v>
      </c>
      <c r="B862" s="41" t="s">
        <v>2203</v>
      </c>
      <c r="C862" s="41" t="s">
        <v>324</v>
      </c>
      <c r="D862" s="42" t="s">
        <v>2204</v>
      </c>
      <c r="E862" s="250">
        <v>4750</v>
      </c>
      <c r="F862" s="67"/>
    </row>
    <row r="863" spans="1:6" x14ac:dyDescent="0.25">
      <c r="A863" s="152">
        <v>45209</v>
      </c>
      <c r="B863" s="41" t="s">
        <v>2203</v>
      </c>
      <c r="C863" s="41" t="s">
        <v>291</v>
      </c>
      <c r="D863" s="42" t="s">
        <v>988</v>
      </c>
      <c r="E863" s="250">
        <v>20800</v>
      </c>
      <c r="F863" s="67"/>
    </row>
    <row r="864" spans="1:6" x14ac:dyDescent="0.25">
      <c r="A864" s="152">
        <v>45209</v>
      </c>
      <c r="B864" s="41" t="s">
        <v>1099</v>
      </c>
      <c r="C864" s="41" t="s">
        <v>291</v>
      </c>
      <c r="D864" s="42" t="s">
        <v>989</v>
      </c>
      <c r="E864" s="250">
        <v>2740</v>
      </c>
      <c r="F864" s="67"/>
    </row>
    <row r="865" spans="1:6" x14ac:dyDescent="0.25">
      <c r="A865" s="152">
        <v>45210</v>
      </c>
      <c r="B865" s="41" t="s">
        <v>585</v>
      </c>
      <c r="C865" s="41" t="s">
        <v>108</v>
      </c>
      <c r="D865" s="42" t="s">
        <v>545</v>
      </c>
      <c r="E865" s="250">
        <v>550</v>
      </c>
    </row>
    <row r="866" spans="1:6" x14ac:dyDescent="0.25">
      <c r="A866" s="152">
        <v>45211</v>
      </c>
      <c r="B866" s="41" t="s">
        <v>2026</v>
      </c>
      <c r="C866" s="41" t="s">
        <v>108</v>
      </c>
      <c r="D866" s="42" t="s">
        <v>2205</v>
      </c>
      <c r="E866" s="250">
        <v>800</v>
      </c>
    </row>
    <row r="867" spans="1:6" x14ac:dyDescent="0.25">
      <c r="A867" s="152">
        <v>45215</v>
      </c>
      <c r="B867" s="41" t="s">
        <v>1096</v>
      </c>
      <c r="C867" s="41" t="s">
        <v>291</v>
      </c>
      <c r="D867" s="42" t="s">
        <v>1777</v>
      </c>
      <c r="E867" s="250">
        <v>2088000</v>
      </c>
      <c r="F867" s="67"/>
    </row>
    <row r="868" spans="1:6" x14ac:dyDescent="0.25">
      <c r="A868" s="152">
        <v>45217</v>
      </c>
      <c r="B868" s="41" t="s">
        <v>328</v>
      </c>
      <c r="C868" s="41" t="s">
        <v>324</v>
      </c>
      <c r="D868" s="42" t="s">
        <v>1067</v>
      </c>
      <c r="E868" s="250">
        <v>40</v>
      </c>
      <c r="F868" s="67"/>
    </row>
    <row r="869" spans="1:6" x14ac:dyDescent="0.25">
      <c r="A869" s="152">
        <v>45219</v>
      </c>
      <c r="B869" s="41" t="s">
        <v>315</v>
      </c>
      <c r="C869" s="41" t="s">
        <v>291</v>
      </c>
      <c r="D869" s="42" t="s">
        <v>1780</v>
      </c>
      <c r="E869" s="250">
        <v>80379</v>
      </c>
      <c r="F869" s="67"/>
    </row>
    <row r="870" spans="1:6" x14ac:dyDescent="0.25">
      <c r="A870" s="152">
        <v>45226</v>
      </c>
      <c r="B870" s="41" t="s">
        <v>328</v>
      </c>
      <c r="C870" s="41" t="s">
        <v>324</v>
      </c>
      <c r="D870" s="42" t="s">
        <v>1004</v>
      </c>
      <c r="E870" s="250">
        <v>250</v>
      </c>
      <c r="F870" s="67"/>
    </row>
    <row r="871" spans="1:6" x14ac:dyDescent="0.25">
      <c r="A871" s="152">
        <v>45228</v>
      </c>
      <c r="B871" s="41" t="s">
        <v>328</v>
      </c>
      <c r="C871" s="41" t="s">
        <v>324</v>
      </c>
      <c r="D871" s="42" t="s">
        <v>1002</v>
      </c>
      <c r="E871" s="250">
        <v>75</v>
      </c>
      <c r="F871" s="67"/>
    </row>
    <row r="872" spans="1:6" x14ac:dyDescent="0.25">
      <c r="A872" s="152">
        <v>45230</v>
      </c>
      <c r="B872" s="41" t="s">
        <v>323</v>
      </c>
      <c r="C872" s="41" t="s">
        <v>324</v>
      </c>
      <c r="D872" s="42" t="s">
        <v>1703</v>
      </c>
      <c r="E872" s="250">
        <v>5795</v>
      </c>
      <c r="F872" s="67"/>
    </row>
    <row r="873" spans="1:6" x14ac:dyDescent="0.25">
      <c r="A873" s="152">
        <v>45230</v>
      </c>
      <c r="B873" s="41" t="s">
        <v>330</v>
      </c>
      <c r="C873" s="41" t="s">
        <v>324</v>
      </c>
      <c r="D873" s="42" t="s">
        <v>1819</v>
      </c>
      <c r="E873" s="250">
        <v>11320</v>
      </c>
      <c r="F873" s="67"/>
    </row>
    <row r="874" spans="1:6" x14ac:dyDescent="0.25">
      <c r="A874" s="152">
        <v>45230</v>
      </c>
      <c r="B874" s="41" t="s">
        <v>2206</v>
      </c>
      <c r="C874" s="41" t="s">
        <v>291</v>
      </c>
      <c r="D874" s="42" t="s">
        <v>1774</v>
      </c>
      <c r="E874" s="250">
        <v>15000</v>
      </c>
      <c r="F874" s="67"/>
    </row>
    <row r="875" spans="1:6" x14ac:dyDescent="0.25">
      <c r="A875" s="152">
        <v>45230</v>
      </c>
      <c r="B875" s="41" t="s">
        <v>2206</v>
      </c>
      <c r="C875" s="41" t="s">
        <v>291</v>
      </c>
      <c r="D875" s="42" t="s">
        <v>1776</v>
      </c>
      <c r="E875" s="250">
        <v>32000</v>
      </c>
      <c r="F875" s="67"/>
    </row>
    <row r="876" spans="1:6" x14ac:dyDescent="0.25">
      <c r="A876" s="152">
        <v>45230</v>
      </c>
      <c r="B876" s="41" t="s">
        <v>2206</v>
      </c>
      <c r="C876" s="41" t="s">
        <v>291</v>
      </c>
      <c r="D876" s="42" t="s">
        <v>1687</v>
      </c>
      <c r="E876" s="250">
        <v>35000</v>
      </c>
      <c r="F876" s="67"/>
    </row>
    <row r="877" spans="1:6" x14ac:dyDescent="0.25">
      <c r="A877" s="152">
        <v>45230</v>
      </c>
      <c r="B877" s="41" t="s">
        <v>2206</v>
      </c>
      <c r="C877" s="41" t="s">
        <v>291</v>
      </c>
      <c r="D877" s="42" t="s">
        <v>986</v>
      </c>
      <c r="E877" s="250">
        <v>14000</v>
      </c>
      <c r="F877" s="67"/>
    </row>
    <row r="878" spans="1:6" x14ac:dyDescent="0.25">
      <c r="A878" s="152">
        <v>45230</v>
      </c>
      <c r="B878" s="41" t="s">
        <v>2206</v>
      </c>
      <c r="C878" s="41" t="s">
        <v>291</v>
      </c>
      <c r="D878" s="42" t="s">
        <v>987</v>
      </c>
      <c r="E878" s="250">
        <v>15000</v>
      </c>
      <c r="F878" s="67"/>
    </row>
    <row r="879" spans="1:6" x14ac:dyDescent="0.25">
      <c r="A879" s="152">
        <v>45231</v>
      </c>
      <c r="B879" s="41" t="s">
        <v>328</v>
      </c>
      <c r="C879" s="41" t="s">
        <v>324</v>
      </c>
      <c r="D879" s="42" t="s">
        <v>1003</v>
      </c>
      <c r="E879" s="250">
        <v>600</v>
      </c>
      <c r="F879" s="67"/>
    </row>
    <row r="880" spans="1:6" x14ac:dyDescent="0.25">
      <c r="A880" s="152">
        <v>45232</v>
      </c>
      <c r="B880" s="41" t="s">
        <v>2026</v>
      </c>
      <c r="C880" s="41" t="s">
        <v>108</v>
      </c>
      <c r="D880" s="42" t="s">
        <v>2207</v>
      </c>
      <c r="E880" s="250">
        <v>800</v>
      </c>
    </row>
    <row r="881" spans="1:6" x14ac:dyDescent="0.25">
      <c r="A881" s="152">
        <v>45233</v>
      </c>
      <c r="B881" s="41" t="s">
        <v>330</v>
      </c>
      <c r="C881" s="41" t="s">
        <v>324</v>
      </c>
      <c r="D881" s="42" t="s">
        <v>1022</v>
      </c>
      <c r="E881" s="250">
        <v>500</v>
      </c>
      <c r="F881" s="67"/>
    </row>
    <row r="882" spans="1:6" x14ac:dyDescent="0.25">
      <c r="A882" s="152">
        <v>45240</v>
      </c>
      <c r="B882" s="41" t="s">
        <v>2206</v>
      </c>
      <c r="C882" s="41" t="s">
        <v>324</v>
      </c>
      <c r="D882" s="42" t="s">
        <v>1815</v>
      </c>
      <c r="E882" s="250">
        <v>31000</v>
      </c>
      <c r="F882" s="67"/>
    </row>
    <row r="883" spans="1:6" x14ac:dyDescent="0.25">
      <c r="A883" s="152">
        <v>45240</v>
      </c>
      <c r="B883" s="41" t="s">
        <v>2206</v>
      </c>
      <c r="C883" s="41" t="s">
        <v>324</v>
      </c>
      <c r="D883" s="42" t="s">
        <v>575</v>
      </c>
      <c r="E883" s="250">
        <v>31000</v>
      </c>
      <c r="F883" s="67"/>
    </row>
    <row r="884" spans="1:6" x14ac:dyDescent="0.25">
      <c r="A884" s="152">
        <v>45240</v>
      </c>
      <c r="B884" s="41" t="s">
        <v>2206</v>
      </c>
      <c r="C884" s="41" t="s">
        <v>324</v>
      </c>
      <c r="D884" s="42" t="s">
        <v>1702</v>
      </c>
      <c r="E884" s="250">
        <v>5000</v>
      </c>
      <c r="F884" s="67"/>
    </row>
    <row r="885" spans="1:6" x14ac:dyDescent="0.25">
      <c r="A885" s="152">
        <v>45240</v>
      </c>
      <c r="B885" s="41" t="s">
        <v>2206</v>
      </c>
      <c r="C885" s="41" t="s">
        <v>324</v>
      </c>
      <c r="D885" s="42" t="s">
        <v>2208</v>
      </c>
      <c r="E885" s="250">
        <v>46200</v>
      </c>
      <c r="F885" s="67"/>
    </row>
    <row r="886" spans="1:6" x14ac:dyDescent="0.25">
      <c r="A886" s="152">
        <v>45240</v>
      </c>
      <c r="B886" s="41" t="s">
        <v>2203</v>
      </c>
      <c r="C886" s="41" t="s">
        <v>291</v>
      </c>
      <c r="D886" s="42" t="s">
        <v>2209</v>
      </c>
      <c r="E886" s="250">
        <v>27650</v>
      </c>
      <c r="F886" s="67"/>
    </row>
    <row r="887" spans="1:6" x14ac:dyDescent="0.25">
      <c r="A887" s="152">
        <v>45244</v>
      </c>
      <c r="B887" s="41" t="s">
        <v>315</v>
      </c>
      <c r="C887" s="41" t="s">
        <v>291</v>
      </c>
      <c r="D887" s="42" t="s">
        <v>1793</v>
      </c>
      <c r="E887" s="250">
        <v>45710</v>
      </c>
      <c r="F887" s="67"/>
    </row>
    <row r="888" spans="1:6" x14ac:dyDescent="0.25">
      <c r="A888" s="152">
        <v>45250</v>
      </c>
      <c r="B888" s="41" t="s">
        <v>1096</v>
      </c>
      <c r="C888" s="41" t="s">
        <v>291</v>
      </c>
      <c r="D888" s="42" t="s">
        <v>1691</v>
      </c>
      <c r="E888" s="250">
        <v>3606000</v>
      </c>
      <c r="F888" s="67"/>
    </row>
    <row r="889" spans="1:6" x14ac:dyDescent="0.25">
      <c r="A889" s="152">
        <v>45251</v>
      </c>
      <c r="B889" s="41" t="s">
        <v>1089</v>
      </c>
      <c r="C889" s="41" t="s">
        <v>324</v>
      </c>
      <c r="D889" s="42" t="s">
        <v>1026</v>
      </c>
      <c r="E889" s="250">
        <v>20</v>
      </c>
      <c r="F889" s="67"/>
    </row>
    <row r="890" spans="1:6" x14ac:dyDescent="0.25">
      <c r="A890" s="152">
        <v>45260</v>
      </c>
      <c r="B890" s="41" t="s">
        <v>323</v>
      </c>
      <c r="C890" s="41" t="s">
        <v>324</v>
      </c>
      <c r="D890" s="42" t="s">
        <v>1817</v>
      </c>
      <c r="E890" s="250">
        <v>4250</v>
      </c>
      <c r="F890" s="67"/>
    </row>
    <row r="891" spans="1:6" x14ac:dyDescent="0.25">
      <c r="A891" s="152">
        <v>45260</v>
      </c>
      <c r="B891" s="41" t="s">
        <v>330</v>
      </c>
      <c r="C891" s="41" t="s">
        <v>324</v>
      </c>
      <c r="D891" s="42" t="s">
        <v>573</v>
      </c>
      <c r="E891" s="250">
        <v>12600</v>
      </c>
      <c r="F891" s="67"/>
    </row>
    <row r="892" spans="1:6" x14ac:dyDescent="0.25">
      <c r="A892" s="152">
        <v>45260</v>
      </c>
      <c r="B892" s="41" t="s">
        <v>2206</v>
      </c>
      <c r="C892" s="41" t="s">
        <v>291</v>
      </c>
      <c r="D892" s="42" t="s">
        <v>1692</v>
      </c>
      <c r="E892" s="250">
        <v>32000</v>
      </c>
      <c r="F892" s="67"/>
    </row>
    <row r="893" spans="1:6" x14ac:dyDescent="0.25">
      <c r="A893" s="152">
        <v>45260</v>
      </c>
      <c r="B893" s="41" t="s">
        <v>2206</v>
      </c>
      <c r="C893" s="41" t="s">
        <v>291</v>
      </c>
      <c r="D893" s="42" t="s">
        <v>1693</v>
      </c>
      <c r="E893" s="250">
        <v>35000</v>
      </c>
      <c r="F893" s="67"/>
    </row>
    <row r="894" spans="1:6" x14ac:dyDescent="0.25">
      <c r="A894" s="152">
        <v>45260</v>
      </c>
      <c r="B894" s="41" t="s">
        <v>2206</v>
      </c>
      <c r="C894" s="41" t="s">
        <v>291</v>
      </c>
      <c r="D894" s="42" t="s">
        <v>2210</v>
      </c>
      <c r="E894" s="250">
        <v>14000</v>
      </c>
      <c r="F894" s="67"/>
    </row>
    <row r="895" spans="1:6" x14ac:dyDescent="0.25">
      <c r="A895" s="152">
        <v>45260</v>
      </c>
      <c r="B895" s="41" t="s">
        <v>1099</v>
      </c>
      <c r="C895" s="41" t="s">
        <v>291</v>
      </c>
      <c r="D895" s="42" t="s">
        <v>2211</v>
      </c>
      <c r="E895" s="250">
        <v>3210</v>
      </c>
      <c r="F895" s="67"/>
    </row>
    <row r="896" spans="1:6" x14ac:dyDescent="0.25">
      <c r="A896" s="152">
        <v>45271</v>
      </c>
      <c r="B896" s="41" t="s">
        <v>315</v>
      </c>
      <c r="C896" s="41" t="s">
        <v>291</v>
      </c>
      <c r="D896" s="42" t="s">
        <v>1611</v>
      </c>
      <c r="E896" s="250">
        <v>48470</v>
      </c>
      <c r="F896" s="67"/>
    </row>
    <row r="897" spans="1:6" x14ac:dyDescent="0.25">
      <c r="A897" s="152">
        <v>45273</v>
      </c>
      <c r="B897" s="41" t="s">
        <v>330</v>
      </c>
      <c r="C897" s="41" t="s">
        <v>324</v>
      </c>
      <c r="D897" s="42" t="s">
        <v>2212</v>
      </c>
      <c r="E897" s="250">
        <v>500</v>
      </c>
      <c r="F897" s="67"/>
    </row>
    <row r="898" spans="1:6" x14ac:dyDescent="0.25">
      <c r="A898" s="152">
        <v>45280</v>
      </c>
      <c r="B898" s="41" t="s">
        <v>1099</v>
      </c>
      <c r="C898" s="41" t="s">
        <v>324</v>
      </c>
      <c r="D898" s="42" t="s">
        <v>1813</v>
      </c>
      <c r="E898" s="250">
        <v>3000</v>
      </c>
      <c r="F898" s="67"/>
    </row>
    <row r="899" spans="1:6" x14ac:dyDescent="0.25">
      <c r="A899" s="152">
        <v>45281</v>
      </c>
      <c r="B899" s="41" t="s">
        <v>330</v>
      </c>
      <c r="C899" s="41" t="s">
        <v>324</v>
      </c>
      <c r="D899" s="42" t="s">
        <v>1696</v>
      </c>
      <c r="E899" s="250">
        <v>500</v>
      </c>
      <c r="F899" s="67"/>
    </row>
    <row r="900" spans="1:6" x14ac:dyDescent="0.25">
      <c r="A900" s="152">
        <v>45291</v>
      </c>
      <c r="B900" s="41" t="s">
        <v>1099</v>
      </c>
      <c r="C900" s="41" t="s">
        <v>324</v>
      </c>
      <c r="D900" s="42" t="s">
        <v>1816</v>
      </c>
      <c r="E900" s="250">
        <v>4220</v>
      </c>
      <c r="F900" s="67"/>
    </row>
    <row r="901" spans="1:6" x14ac:dyDescent="0.25">
      <c r="A901" s="152">
        <v>45291</v>
      </c>
      <c r="B901" s="41" t="s">
        <v>323</v>
      </c>
      <c r="C901" s="41" t="s">
        <v>324</v>
      </c>
      <c r="D901" s="42" t="s">
        <v>1818</v>
      </c>
      <c r="E901" s="250">
        <v>4860</v>
      </c>
      <c r="F901" s="67"/>
    </row>
    <row r="902" spans="1:6" x14ac:dyDescent="0.25">
      <c r="A902" s="152">
        <v>45291</v>
      </c>
      <c r="B902" s="41" t="s">
        <v>330</v>
      </c>
      <c r="C902" s="41" t="s">
        <v>324</v>
      </c>
      <c r="D902" s="42" t="s">
        <v>1820</v>
      </c>
      <c r="E902" s="250">
        <v>3320</v>
      </c>
      <c r="F902" s="67"/>
    </row>
    <row r="903" spans="1:6" x14ac:dyDescent="0.25">
      <c r="A903" s="152">
        <v>45291</v>
      </c>
      <c r="B903" s="41" t="s">
        <v>2206</v>
      </c>
      <c r="C903" s="41" t="s">
        <v>291</v>
      </c>
      <c r="D903" s="42" t="s">
        <v>1897</v>
      </c>
      <c r="E903" s="250">
        <v>32000</v>
      </c>
      <c r="F903" s="67"/>
    </row>
    <row r="904" spans="1:6" x14ac:dyDescent="0.25">
      <c r="A904" s="152">
        <v>45291</v>
      </c>
      <c r="B904" s="41" t="s">
        <v>2206</v>
      </c>
      <c r="C904" s="41" t="s">
        <v>291</v>
      </c>
      <c r="D904" s="42" t="s">
        <v>1899</v>
      </c>
      <c r="E904" s="250">
        <v>35000</v>
      </c>
      <c r="F904" s="67"/>
    </row>
    <row r="905" spans="1:6" x14ac:dyDescent="0.25">
      <c r="A905" s="152">
        <v>45299</v>
      </c>
      <c r="B905" s="41" t="s">
        <v>583</v>
      </c>
      <c r="C905" s="41" t="s">
        <v>324</v>
      </c>
      <c r="D905" s="42" t="s">
        <v>1669</v>
      </c>
      <c r="E905" s="226">
        <v>38220</v>
      </c>
      <c r="F905" s="67"/>
    </row>
    <row r="906" spans="1:6" x14ac:dyDescent="0.25">
      <c r="A906" s="152">
        <v>45299</v>
      </c>
      <c r="B906" s="41" t="s">
        <v>583</v>
      </c>
      <c r="C906" s="41" t="s">
        <v>324</v>
      </c>
      <c r="D906" s="42" t="s">
        <v>1670</v>
      </c>
      <c r="E906" s="226">
        <v>5250</v>
      </c>
      <c r="F906" s="67"/>
    </row>
    <row r="907" spans="1:6" x14ac:dyDescent="0.25">
      <c r="A907" s="152">
        <v>45328</v>
      </c>
      <c r="B907" s="41" t="s">
        <v>583</v>
      </c>
      <c r="C907" s="41" t="s">
        <v>324</v>
      </c>
      <c r="D907" s="42" t="s">
        <v>1715</v>
      </c>
      <c r="E907" s="226">
        <v>39470</v>
      </c>
      <c r="F907" s="67"/>
    </row>
    <row r="908" spans="1:6" x14ac:dyDescent="0.25">
      <c r="A908" s="152">
        <v>45328</v>
      </c>
      <c r="B908" s="41" t="s">
        <v>583</v>
      </c>
      <c r="C908" s="41" t="s">
        <v>324</v>
      </c>
      <c r="D908" s="42" t="s">
        <v>1872</v>
      </c>
      <c r="E908" s="226">
        <v>5490</v>
      </c>
      <c r="F908" s="67"/>
    </row>
    <row r="909" spans="1:6" x14ac:dyDescent="0.25">
      <c r="A909" s="152">
        <v>45355</v>
      </c>
      <c r="B909" s="41" t="s">
        <v>583</v>
      </c>
      <c r="C909" s="41" t="s">
        <v>324</v>
      </c>
      <c r="D909" s="42" t="s">
        <v>2307</v>
      </c>
      <c r="E909" s="226">
        <v>43400</v>
      </c>
      <c r="F909" s="67"/>
    </row>
    <row r="910" spans="1:6" x14ac:dyDescent="0.25">
      <c r="A910" s="152">
        <v>45355</v>
      </c>
      <c r="B910" s="41" t="s">
        <v>583</v>
      </c>
      <c r="C910" s="41" t="s">
        <v>324</v>
      </c>
      <c r="D910" s="42" t="s">
        <v>2308</v>
      </c>
      <c r="E910" s="226">
        <v>2610</v>
      </c>
      <c r="F910" s="67"/>
    </row>
    <row r="911" spans="1:6" x14ac:dyDescent="0.25">
      <c r="A911" s="152">
        <v>45322</v>
      </c>
      <c r="B911" s="41" t="s">
        <v>1666</v>
      </c>
      <c r="C911" s="41" t="s">
        <v>324</v>
      </c>
      <c r="D911" s="42" t="s">
        <v>2210</v>
      </c>
      <c r="E911" s="226">
        <v>5110</v>
      </c>
      <c r="F911" s="67"/>
    </row>
    <row r="912" spans="1:6" x14ac:dyDescent="0.25">
      <c r="A912" s="152">
        <v>45322</v>
      </c>
      <c r="B912" s="41" t="s">
        <v>1666</v>
      </c>
      <c r="C912" s="41" t="s">
        <v>324</v>
      </c>
      <c r="D912" s="42" t="s">
        <v>2283</v>
      </c>
      <c r="E912" s="226">
        <v>5000</v>
      </c>
      <c r="F912" s="67"/>
    </row>
    <row r="913" spans="1:6" x14ac:dyDescent="0.25">
      <c r="A913" s="152">
        <v>45336</v>
      </c>
      <c r="B913" s="41" t="s">
        <v>1352</v>
      </c>
      <c r="C913" s="41" t="s">
        <v>324</v>
      </c>
      <c r="D913" s="42" t="s">
        <v>2309</v>
      </c>
      <c r="E913" s="226">
        <v>5000</v>
      </c>
      <c r="F913" s="67"/>
    </row>
    <row r="914" spans="1:6" x14ac:dyDescent="0.25">
      <c r="A914" s="152">
        <v>45350</v>
      </c>
      <c r="B914" s="41" t="s">
        <v>1093</v>
      </c>
      <c r="C914" s="41" t="s">
        <v>291</v>
      </c>
      <c r="D914" s="42" t="s">
        <v>566</v>
      </c>
      <c r="E914" s="226">
        <v>119048</v>
      </c>
      <c r="F914" s="67"/>
    </row>
    <row r="915" spans="1:6" x14ac:dyDescent="0.25">
      <c r="A915" s="152">
        <v>45350</v>
      </c>
      <c r="B915" s="41" t="s">
        <v>1093</v>
      </c>
      <c r="C915" s="41" t="s">
        <v>291</v>
      </c>
      <c r="D915" s="42" t="s">
        <v>1041</v>
      </c>
      <c r="E915" s="226">
        <v>119048</v>
      </c>
      <c r="F915" s="67"/>
    </row>
    <row r="916" spans="1:6" x14ac:dyDescent="0.25">
      <c r="A916" s="152"/>
      <c r="B916" s="41" t="s">
        <v>2310</v>
      </c>
      <c r="C916" s="41"/>
      <c r="D916" s="42"/>
      <c r="E916" s="226">
        <v>3225</v>
      </c>
      <c r="F916" s="67"/>
    </row>
    <row r="917" spans="1:6" x14ac:dyDescent="0.25">
      <c r="A917" s="152"/>
      <c r="B917" s="41" t="s">
        <v>642</v>
      </c>
      <c r="C917" s="41"/>
      <c r="D917" s="42"/>
      <c r="E917" s="226">
        <v>2143</v>
      </c>
      <c r="F917" s="67"/>
    </row>
    <row r="918" spans="1:6" x14ac:dyDescent="0.25">
      <c r="A918" s="152">
        <v>45358</v>
      </c>
      <c r="B918" s="41" t="s">
        <v>1318</v>
      </c>
      <c r="C918" s="41" t="s">
        <v>324</v>
      </c>
      <c r="D918" s="42" t="s">
        <v>2311</v>
      </c>
      <c r="E918" s="226">
        <v>15500</v>
      </c>
      <c r="F918" s="67"/>
    </row>
    <row r="919" spans="1:6" x14ac:dyDescent="0.25">
      <c r="A919" s="152"/>
      <c r="B919" s="41" t="s">
        <v>2019</v>
      </c>
      <c r="C919" s="41"/>
      <c r="D919" s="42"/>
      <c r="E919" s="226">
        <v>-6577</v>
      </c>
      <c r="F919" s="67"/>
    </row>
    <row r="920" spans="1:6" x14ac:dyDescent="0.25">
      <c r="A920" s="152">
        <v>45322</v>
      </c>
      <c r="B920" s="41" t="s">
        <v>329</v>
      </c>
      <c r="C920" s="41" t="s">
        <v>324</v>
      </c>
      <c r="D920" s="42" t="s">
        <v>2209</v>
      </c>
      <c r="E920" s="226">
        <v>7100</v>
      </c>
      <c r="F920" s="67"/>
    </row>
    <row r="921" spans="1:6" x14ac:dyDescent="0.25">
      <c r="A921" s="152">
        <v>45322</v>
      </c>
      <c r="B921" s="41" t="s">
        <v>329</v>
      </c>
      <c r="C921" s="41" t="s">
        <v>324</v>
      </c>
      <c r="D921" s="42" t="s">
        <v>2211</v>
      </c>
      <c r="E921" s="226">
        <v>8000</v>
      </c>
      <c r="F921" s="67"/>
    </row>
    <row r="922" spans="1:6" x14ac:dyDescent="0.25">
      <c r="A922" s="152">
        <v>45343</v>
      </c>
      <c r="B922" s="41" t="s">
        <v>2312</v>
      </c>
      <c r="C922" s="41" t="s">
        <v>291</v>
      </c>
      <c r="D922" s="42" t="s">
        <v>2313</v>
      </c>
      <c r="E922" s="226">
        <v>-99</v>
      </c>
      <c r="F922" s="67"/>
    </row>
    <row r="923" spans="1:6" x14ac:dyDescent="0.25">
      <c r="A923" s="152">
        <v>45351</v>
      </c>
      <c r="B923" s="41" t="s">
        <v>2314</v>
      </c>
      <c r="C923" s="41" t="s">
        <v>324</v>
      </c>
      <c r="D923" s="42" t="s">
        <v>2315</v>
      </c>
      <c r="E923" s="226">
        <v>20</v>
      </c>
      <c r="F923" s="67"/>
    </row>
    <row r="924" spans="1:6" x14ac:dyDescent="0.25">
      <c r="A924" s="152">
        <v>45308</v>
      </c>
      <c r="B924" s="41" t="s">
        <v>1099</v>
      </c>
      <c r="C924" s="41" t="s">
        <v>324</v>
      </c>
      <c r="D924" s="42" t="s">
        <v>1899</v>
      </c>
      <c r="E924" s="226">
        <v>280</v>
      </c>
      <c r="F924" s="67"/>
    </row>
    <row r="925" spans="1:6" x14ac:dyDescent="0.25">
      <c r="A925" s="152">
        <v>45322</v>
      </c>
      <c r="B925" s="41" t="s">
        <v>1099</v>
      </c>
      <c r="C925" s="41" t="s">
        <v>324</v>
      </c>
      <c r="D925" s="42" t="s">
        <v>989</v>
      </c>
      <c r="E925" s="226">
        <v>6440</v>
      </c>
      <c r="F925" s="67"/>
    </row>
    <row r="926" spans="1:6" x14ac:dyDescent="0.25">
      <c r="A926" s="152">
        <v>45337</v>
      </c>
      <c r="B926" s="41" t="s">
        <v>328</v>
      </c>
      <c r="C926" s="41" t="s">
        <v>324</v>
      </c>
      <c r="D926" s="42" t="s">
        <v>2316</v>
      </c>
      <c r="E926" s="226">
        <v>40</v>
      </c>
      <c r="F926" s="67"/>
    </row>
    <row r="927" spans="1:6" x14ac:dyDescent="0.25">
      <c r="A927" s="152">
        <v>45351</v>
      </c>
      <c r="B927" s="41" t="s">
        <v>328</v>
      </c>
      <c r="C927" s="41" t="s">
        <v>324</v>
      </c>
      <c r="D927" s="42" t="s">
        <v>2317</v>
      </c>
      <c r="E927" s="226">
        <v>300</v>
      </c>
      <c r="F927" s="67"/>
    </row>
    <row r="928" spans="1:6" x14ac:dyDescent="0.25">
      <c r="A928" s="152">
        <v>45336</v>
      </c>
      <c r="B928" s="41" t="s">
        <v>1096</v>
      </c>
      <c r="C928" s="41" t="s">
        <v>291</v>
      </c>
      <c r="D928" s="42" t="s">
        <v>2318</v>
      </c>
      <c r="E928" s="226">
        <v>786000</v>
      </c>
      <c r="F928" s="67"/>
    </row>
    <row r="929" spans="1:6" x14ac:dyDescent="0.25">
      <c r="A929" s="152">
        <v>45292</v>
      </c>
      <c r="B929" s="41" t="s">
        <v>2319</v>
      </c>
      <c r="C929" s="41" t="s">
        <v>108</v>
      </c>
      <c r="D929" s="42" t="s">
        <v>1133</v>
      </c>
      <c r="E929" s="226">
        <v>14000</v>
      </c>
      <c r="F929" s="67"/>
    </row>
    <row r="930" spans="1:6" x14ac:dyDescent="0.25">
      <c r="A930" s="152">
        <v>45323</v>
      </c>
      <c r="B930" s="41" t="s">
        <v>2319</v>
      </c>
      <c r="C930" s="41" t="s">
        <v>108</v>
      </c>
      <c r="D930" s="42" t="s">
        <v>1998</v>
      </c>
      <c r="E930" s="226">
        <v>14000</v>
      </c>
      <c r="F930" s="67"/>
    </row>
    <row r="931" spans="1:6" x14ac:dyDescent="0.25">
      <c r="A931" s="152">
        <v>45352</v>
      </c>
      <c r="B931" s="41" t="s">
        <v>2319</v>
      </c>
      <c r="C931" s="41" t="s">
        <v>108</v>
      </c>
      <c r="D931" s="42" t="s">
        <v>1145</v>
      </c>
      <c r="E931" s="226">
        <v>14000</v>
      </c>
      <c r="F931" s="67"/>
    </row>
    <row r="932" spans="1:6" x14ac:dyDescent="0.25">
      <c r="A932" s="152">
        <v>45352</v>
      </c>
      <c r="B932" s="41" t="s">
        <v>2319</v>
      </c>
      <c r="C932" s="41" t="s">
        <v>108</v>
      </c>
      <c r="D932" s="42" t="s">
        <v>1767</v>
      </c>
      <c r="E932" s="226">
        <v>28000</v>
      </c>
      <c r="F932" s="67"/>
    </row>
    <row r="933" spans="1:6" x14ac:dyDescent="0.25">
      <c r="A933" s="152">
        <v>45300</v>
      </c>
      <c r="B933" s="41" t="s">
        <v>2206</v>
      </c>
      <c r="C933" s="41" t="s">
        <v>324</v>
      </c>
      <c r="D933" s="42" t="s">
        <v>935</v>
      </c>
      <c r="E933" s="226">
        <v>15000</v>
      </c>
      <c r="F933" s="67"/>
    </row>
    <row r="934" spans="1:6" x14ac:dyDescent="0.25">
      <c r="A934" s="152">
        <v>45322</v>
      </c>
      <c r="B934" s="41" t="s">
        <v>2206</v>
      </c>
      <c r="C934" s="41" t="s">
        <v>291</v>
      </c>
      <c r="D934" s="42" t="s">
        <v>1012</v>
      </c>
      <c r="E934" s="226">
        <v>32000</v>
      </c>
      <c r="F934" s="67"/>
    </row>
    <row r="935" spans="1:6" x14ac:dyDescent="0.25">
      <c r="A935" s="152">
        <v>45322</v>
      </c>
      <c r="B935" s="41" t="s">
        <v>2206</v>
      </c>
      <c r="C935" s="41" t="s">
        <v>291</v>
      </c>
      <c r="D935" s="42" t="s">
        <v>1013</v>
      </c>
      <c r="E935" s="226">
        <v>35000</v>
      </c>
      <c r="F935" s="67"/>
    </row>
    <row r="936" spans="1:6" x14ac:dyDescent="0.25">
      <c r="A936" s="152">
        <v>45322</v>
      </c>
      <c r="B936" s="41" t="s">
        <v>2206</v>
      </c>
      <c r="C936" s="41" t="s">
        <v>291</v>
      </c>
      <c r="D936" s="42" t="s">
        <v>1014</v>
      </c>
      <c r="E936" s="226">
        <v>15000</v>
      </c>
      <c r="F936" s="67"/>
    </row>
    <row r="937" spans="1:6" x14ac:dyDescent="0.25">
      <c r="A937" s="152">
        <v>45351</v>
      </c>
      <c r="B937" s="41" t="s">
        <v>2206</v>
      </c>
      <c r="C937" s="41" t="s">
        <v>291</v>
      </c>
      <c r="D937" s="42" t="s">
        <v>1038</v>
      </c>
      <c r="E937" s="226">
        <v>32000</v>
      </c>
      <c r="F937" s="67"/>
    </row>
    <row r="938" spans="1:6" x14ac:dyDescent="0.25">
      <c r="A938" s="152">
        <v>45351</v>
      </c>
      <c r="B938" s="41" t="s">
        <v>2206</v>
      </c>
      <c r="C938" s="41" t="s">
        <v>291</v>
      </c>
      <c r="D938" s="42" t="s">
        <v>1039</v>
      </c>
      <c r="E938" s="226">
        <v>35000</v>
      </c>
      <c r="F938" s="67"/>
    </row>
    <row r="939" spans="1:6" x14ac:dyDescent="0.25">
      <c r="A939" s="152">
        <v>45351</v>
      </c>
      <c r="B939" s="41" t="s">
        <v>2206</v>
      </c>
      <c r="C939" s="41" t="s">
        <v>291</v>
      </c>
      <c r="D939" s="42" t="s">
        <v>1040</v>
      </c>
      <c r="E939" s="226">
        <v>15000</v>
      </c>
      <c r="F939" s="67"/>
    </row>
    <row r="940" spans="1:6" x14ac:dyDescent="0.25">
      <c r="A940" s="152">
        <v>45382</v>
      </c>
      <c r="B940" s="41" t="s">
        <v>2206</v>
      </c>
      <c r="C940" s="41" t="s">
        <v>291</v>
      </c>
      <c r="D940" s="42" t="s">
        <v>2320</v>
      </c>
      <c r="E940" s="226">
        <v>32000</v>
      </c>
      <c r="F940" s="67"/>
    </row>
    <row r="941" spans="1:6" x14ac:dyDescent="0.25">
      <c r="A941" s="152">
        <v>45382</v>
      </c>
      <c r="B941" s="41" t="s">
        <v>2206</v>
      </c>
      <c r="C941" s="41" t="s">
        <v>291</v>
      </c>
      <c r="D941" s="42" t="s">
        <v>2321</v>
      </c>
      <c r="E941" s="226">
        <v>35000</v>
      </c>
      <c r="F941" s="67"/>
    </row>
    <row r="942" spans="1:6" x14ac:dyDescent="0.25">
      <c r="A942" s="152">
        <v>45382</v>
      </c>
      <c r="B942" s="41" t="s">
        <v>2206</v>
      </c>
      <c r="C942" s="41" t="s">
        <v>291</v>
      </c>
      <c r="D942" s="42" t="s">
        <v>2322</v>
      </c>
      <c r="E942" s="226">
        <v>15000</v>
      </c>
      <c r="F942" s="67"/>
    </row>
    <row r="943" spans="1:6" x14ac:dyDescent="0.25">
      <c r="A943" s="152">
        <v>45382</v>
      </c>
      <c r="B943" s="41" t="s">
        <v>2206</v>
      </c>
      <c r="C943" s="41" t="s">
        <v>291</v>
      </c>
      <c r="D943" s="42" t="s">
        <v>2323</v>
      </c>
      <c r="E943" s="226">
        <v>720000</v>
      </c>
      <c r="F943" s="67"/>
    </row>
    <row r="944" spans="1:6" x14ac:dyDescent="0.25">
      <c r="A944" s="152">
        <v>45382</v>
      </c>
      <c r="B944" s="41" t="s">
        <v>2206</v>
      </c>
      <c r="C944" s="41" t="s">
        <v>291</v>
      </c>
      <c r="D944" s="42" t="s">
        <v>2324</v>
      </c>
      <c r="E944" s="226">
        <v>720000</v>
      </c>
      <c r="F944" s="67"/>
    </row>
    <row r="945" spans="1:6" x14ac:dyDescent="0.25">
      <c r="A945" s="152">
        <v>45352</v>
      </c>
      <c r="B945" s="41" t="s">
        <v>2026</v>
      </c>
      <c r="C945" s="41" t="s">
        <v>108</v>
      </c>
      <c r="D945" s="42" t="s">
        <v>114</v>
      </c>
      <c r="E945" s="226">
        <v>800</v>
      </c>
      <c r="F945" s="67"/>
    </row>
    <row r="946" spans="1:6" x14ac:dyDescent="0.25">
      <c r="A946" s="152">
        <v>45292</v>
      </c>
      <c r="B946" s="41" t="s">
        <v>2325</v>
      </c>
      <c r="C946" s="41" t="s">
        <v>108</v>
      </c>
      <c r="D946" s="42" t="s">
        <v>2326</v>
      </c>
      <c r="E946" s="226">
        <v>11800</v>
      </c>
      <c r="F946" s="67"/>
    </row>
    <row r="947" spans="1:6" x14ac:dyDescent="0.25">
      <c r="A947" s="152">
        <v>45292</v>
      </c>
      <c r="B947" s="41" t="s">
        <v>2325</v>
      </c>
      <c r="C947" s="41" t="s">
        <v>108</v>
      </c>
      <c r="D947" s="42" t="s">
        <v>2327</v>
      </c>
      <c r="E947" s="226">
        <v>17700</v>
      </c>
      <c r="F947" s="67"/>
    </row>
    <row r="948" spans="1:6" x14ac:dyDescent="0.25">
      <c r="A948" s="152">
        <v>45323</v>
      </c>
      <c r="B948" s="41" t="s">
        <v>2325</v>
      </c>
      <c r="C948" s="41" t="s">
        <v>108</v>
      </c>
      <c r="D948" s="42" t="s">
        <v>1701</v>
      </c>
      <c r="E948" s="226">
        <v>17700</v>
      </c>
      <c r="F948" s="67"/>
    </row>
    <row r="949" spans="1:6" x14ac:dyDescent="0.25">
      <c r="A949" s="152">
        <v>45352</v>
      </c>
      <c r="B949" s="41" t="s">
        <v>2325</v>
      </c>
      <c r="C949" s="41" t="s">
        <v>108</v>
      </c>
      <c r="D949" s="42" t="s">
        <v>1848</v>
      </c>
      <c r="E949" s="226">
        <v>17700</v>
      </c>
      <c r="F949" s="67"/>
    </row>
    <row r="950" spans="1:6" x14ac:dyDescent="0.25">
      <c r="A950" s="152">
        <v>45308</v>
      </c>
      <c r="B950" s="41" t="s">
        <v>323</v>
      </c>
      <c r="C950" s="41" t="s">
        <v>324</v>
      </c>
      <c r="D950" s="42" t="s">
        <v>983</v>
      </c>
      <c r="E950" s="226">
        <v>450</v>
      </c>
      <c r="F950" s="67"/>
    </row>
    <row r="951" spans="1:6" x14ac:dyDescent="0.25">
      <c r="A951" s="152">
        <v>45322</v>
      </c>
      <c r="B951" s="41" t="s">
        <v>323</v>
      </c>
      <c r="C951" s="41" t="s">
        <v>324</v>
      </c>
      <c r="D951" s="42" t="s">
        <v>988</v>
      </c>
      <c r="E951" s="226">
        <v>7550</v>
      </c>
      <c r="F951" s="67"/>
    </row>
    <row r="952" spans="1:6" x14ac:dyDescent="0.25">
      <c r="A952" s="152">
        <v>45335</v>
      </c>
      <c r="B952" s="41" t="s">
        <v>330</v>
      </c>
      <c r="C952" s="41" t="s">
        <v>324</v>
      </c>
      <c r="D952" s="42" t="s">
        <v>2328</v>
      </c>
      <c r="E952" s="226">
        <v>650</v>
      </c>
      <c r="F952" s="67"/>
    </row>
    <row r="953" spans="1:6" x14ac:dyDescent="0.25">
      <c r="A953" s="152">
        <v>45294</v>
      </c>
      <c r="B953" s="41" t="s">
        <v>875</v>
      </c>
      <c r="C953" s="41" t="s">
        <v>324</v>
      </c>
      <c r="D953" s="42" t="s">
        <v>698</v>
      </c>
      <c r="E953" s="226">
        <v>500</v>
      </c>
      <c r="F953" s="67"/>
    </row>
    <row r="954" spans="1:6" x14ac:dyDescent="0.25">
      <c r="A954" s="152">
        <v>45310</v>
      </c>
      <c r="B954" s="41" t="s">
        <v>875</v>
      </c>
      <c r="C954" s="41" t="s">
        <v>324</v>
      </c>
      <c r="D954" s="42" t="s">
        <v>1844</v>
      </c>
      <c r="E954" s="226">
        <v>604750</v>
      </c>
      <c r="F954" s="67"/>
    </row>
    <row r="955" spans="1:6" x14ac:dyDescent="0.25">
      <c r="A955" s="152">
        <v>45321</v>
      </c>
      <c r="B955" s="41" t="s">
        <v>875</v>
      </c>
      <c r="C955" s="41" t="s">
        <v>324</v>
      </c>
      <c r="D955" s="42" t="s">
        <v>1845</v>
      </c>
      <c r="E955" s="226">
        <v>84311</v>
      </c>
      <c r="F955" s="67"/>
    </row>
    <row r="956" spans="1:6" x14ac:dyDescent="0.25">
      <c r="A956" s="152">
        <v>45321</v>
      </c>
      <c r="B956" s="41" t="s">
        <v>875</v>
      </c>
      <c r="C956" s="41" t="s">
        <v>324</v>
      </c>
      <c r="D956" s="42" t="s">
        <v>2329</v>
      </c>
      <c r="E956" s="226">
        <v>67850</v>
      </c>
      <c r="F956" s="67"/>
    </row>
    <row r="957" spans="1:6" x14ac:dyDescent="0.25">
      <c r="A957" s="152">
        <v>45327</v>
      </c>
      <c r="B957" s="41" t="s">
        <v>875</v>
      </c>
      <c r="C957" s="41" t="s">
        <v>2330</v>
      </c>
      <c r="D957" s="42" t="s">
        <v>1950</v>
      </c>
      <c r="E957" s="226">
        <v>-2.76</v>
      </c>
      <c r="F957" s="67"/>
    </row>
    <row r="958" spans="1:6" x14ac:dyDescent="0.25">
      <c r="A958" s="152">
        <v>45330</v>
      </c>
      <c r="B958" s="41" t="s">
        <v>875</v>
      </c>
      <c r="C958" s="41" t="s">
        <v>2330</v>
      </c>
      <c r="D958" s="42" t="s">
        <v>1942</v>
      </c>
      <c r="E958" s="226">
        <v>-67850</v>
      </c>
      <c r="F958" s="67"/>
    </row>
    <row r="959" spans="1:6" x14ac:dyDescent="0.25">
      <c r="A959" s="152">
        <v>45358</v>
      </c>
      <c r="B959" s="41" t="s">
        <v>875</v>
      </c>
      <c r="C959" s="41" t="s">
        <v>324</v>
      </c>
      <c r="D959" s="42" t="s">
        <v>2331</v>
      </c>
      <c r="E959" s="226">
        <v>118</v>
      </c>
      <c r="F959" s="67"/>
    </row>
    <row r="960" spans="1:6" x14ac:dyDescent="0.25">
      <c r="A960" s="152">
        <v>45363</v>
      </c>
      <c r="B960" s="41" t="s">
        <v>875</v>
      </c>
      <c r="C960" s="41" t="s">
        <v>324</v>
      </c>
      <c r="D960" s="42" t="s">
        <v>2332</v>
      </c>
      <c r="E960" s="226">
        <v>649</v>
      </c>
      <c r="F960" s="67"/>
    </row>
    <row r="961" spans="1:6" x14ac:dyDescent="0.25">
      <c r="A961" s="152">
        <v>45363</v>
      </c>
      <c r="B961" s="41" t="s">
        <v>875</v>
      </c>
      <c r="C961" s="41" t="s">
        <v>324</v>
      </c>
      <c r="D961" s="42" t="s">
        <v>2333</v>
      </c>
      <c r="E961" s="226">
        <v>649</v>
      </c>
      <c r="F961" s="67"/>
    </row>
    <row r="962" spans="1:6" x14ac:dyDescent="0.25">
      <c r="A962" s="152">
        <v>45359</v>
      </c>
      <c r="B962" s="41" t="s">
        <v>2334</v>
      </c>
      <c r="C962" s="41" t="s">
        <v>108</v>
      </c>
      <c r="D962" s="42" t="s">
        <v>2335</v>
      </c>
      <c r="E962" s="226">
        <v>37760</v>
      </c>
      <c r="F962" s="67"/>
    </row>
    <row r="963" spans="1:6" x14ac:dyDescent="0.25">
      <c r="A963" s="152">
        <v>45383</v>
      </c>
      <c r="B963" s="41" t="s">
        <v>2325</v>
      </c>
      <c r="C963" s="41" t="s">
        <v>108</v>
      </c>
      <c r="D963" s="42" t="s">
        <v>1848</v>
      </c>
      <c r="E963" s="226">
        <v>17700</v>
      </c>
      <c r="F963" s="226">
        <v>17700</v>
      </c>
    </row>
    <row r="964" spans="1:6" x14ac:dyDescent="0.25">
      <c r="A964" s="152">
        <v>45384</v>
      </c>
      <c r="B964" s="41" t="s">
        <v>875</v>
      </c>
      <c r="C964" s="41" t="s">
        <v>324</v>
      </c>
      <c r="D964" s="42" t="s">
        <v>1191</v>
      </c>
      <c r="E964" s="226">
        <v>613.6</v>
      </c>
      <c r="F964" s="226"/>
    </row>
    <row r="965" spans="1:6" x14ac:dyDescent="0.25">
      <c r="A965" s="152">
        <v>45385</v>
      </c>
      <c r="B965" s="41" t="s">
        <v>328</v>
      </c>
      <c r="C965" s="41" t="s">
        <v>324</v>
      </c>
      <c r="D965" s="42" t="s">
        <v>1932</v>
      </c>
      <c r="E965" s="226">
        <v>850</v>
      </c>
      <c r="F965" s="226"/>
    </row>
    <row r="966" spans="1:6" x14ac:dyDescent="0.25">
      <c r="A966" s="152">
        <v>45388</v>
      </c>
      <c r="B966" s="41" t="s">
        <v>328</v>
      </c>
      <c r="C966" s="41" t="s">
        <v>324</v>
      </c>
      <c r="D966" s="42" t="s">
        <v>1094</v>
      </c>
      <c r="E966" s="226">
        <v>580</v>
      </c>
      <c r="F966" s="226"/>
    </row>
    <row r="967" spans="1:6" x14ac:dyDescent="0.25">
      <c r="A967" s="152">
        <v>45390</v>
      </c>
      <c r="B967" s="41" t="s">
        <v>329</v>
      </c>
      <c r="C967" s="41" t="s">
        <v>324</v>
      </c>
      <c r="D967" s="42" t="s">
        <v>2476</v>
      </c>
      <c r="E967" s="226">
        <v>660</v>
      </c>
      <c r="F967" s="226"/>
    </row>
    <row r="968" spans="1:6" x14ac:dyDescent="0.25">
      <c r="A968" s="152">
        <v>45398</v>
      </c>
      <c r="B968" s="41" t="s">
        <v>315</v>
      </c>
      <c r="C968" s="41" t="s">
        <v>291</v>
      </c>
      <c r="D968" s="42" t="s">
        <v>2477</v>
      </c>
      <c r="E968" s="226">
        <v>43330</v>
      </c>
      <c r="F968" s="226"/>
    </row>
    <row r="969" spans="1:6" x14ac:dyDescent="0.25">
      <c r="A969" s="152">
        <v>45398</v>
      </c>
      <c r="B969" s="41" t="s">
        <v>315</v>
      </c>
      <c r="C969" s="41" t="s">
        <v>291</v>
      </c>
      <c r="D969" s="42" t="s">
        <v>2478</v>
      </c>
      <c r="E969" s="226">
        <v>1690</v>
      </c>
      <c r="F969" s="226"/>
    </row>
    <row r="970" spans="1:6" x14ac:dyDescent="0.25">
      <c r="A970" s="152">
        <v>45407</v>
      </c>
      <c r="B970" s="41" t="s">
        <v>329</v>
      </c>
      <c r="C970" s="41" t="s">
        <v>324</v>
      </c>
      <c r="D970" s="42" t="s">
        <v>2479</v>
      </c>
      <c r="E970" s="226">
        <v>660</v>
      </c>
      <c r="F970" s="226"/>
    </row>
    <row r="971" spans="1:6" x14ac:dyDescent="0.25">
      <c r="A971" s="152">
        <v>45407</v>
      </c>
      <c r="B971" s="41" t="s">
        <v>1096</v>
      </c>
      <c r="C971" s="41" t="s">
        <v>291</v>
      </c>
      <c r="D971" s="42" t="s">
        <v>1161</v>
      </c>
      <c r="E971" s="226">
        <v>2435000</v>
      </c>
      <c r="F971" s="226"/>
    </row>
    <row r="972" spans="1:6" x14ac:dyDescent="0.25">
      <c r="A972" s="152">
        <v>45412</v>
      </c>
      <c r="B972" s="41" t="s">
        <v>2206</v>
      </c>
      <c r="C972" s="41" t="s">
        <v>291</v>
      </c>
      <c r="D972" s="42" t="s">
        <v>1169</v>
      </c>
      <c r="E972" s="226">
        <v>32000</v>
      </c>
      <c r="F972" s="226"/>
    </row>
    <row r="973" spans="1:6" x14ac:dyDescent="0.25">
      <c r="A973" s="152">
        <v>45412</v>
      </c>
      <c r="B973" s="41" t="s">
        <v>2206</v>
      </c>
      <c r="C973" s="41" t="s">
        <v>291</v>
      </c>
      <c r="D973" s="42" t="s">
        <v>1170</v>
      </c>
      <c r="E973" s="226">
        <v>35000</v>
      </c>
      <c r="F973" s="226"/>
    </row>
    <row r="974" spans="1:6" x14ac:dyDescent="0.25">
      <c r="A974" s="152">
        <v>45412</v>
      </c>
      <c r="B974" s="41" t="s">
        <v>2206</v>
      </c>
      <c r="C974" s="41" t="s">
        <v>291</v>
      </c>
      <c r="D974" s="42" t="s">
        <v>1201</v>
      </c>
      <c r="E974" s="226">
        <v>15000</v>
      </c>
      <c r="F974" s="226"/>
    </row>
    <row r="975" spans="1:6" x14ac:dyDescent="0.25">
      <c r="A975" s="152">
        <v>45412</v>
      </c>
      <c r="B975" s="41" t="s">
        <v>2325</v>
      </c>
      <c r="C975" s="41" t="s">
        <v>108</v>
      </c>
      <c r="D975" s="42" t="s">
        <v>2480</v>
      </c>
      <c r="E975" s="226">
        <v>4500</v>
      </c>
      <c r="F975" s="226">
        <v>4500</v>
      </c>
    </row>
    <row r="976" spans="1:6" x14ac:dyDescent="0.25">
      <c r="A976" s="152">
        <v>45416</v>
      </c>
      <c r="B976" s="41" t="s">
        <v>329</v>
      </c>
      <c r="C976" s="41" t="s">
        <v>324</v>
      </c>
      <c r="D976" s="42" t="s">
        <v>683</v>
      </c>
      <c r="E976" s="226">
        <v>600</v>
      </c>
      <c r="F976" s="226"/>
    </row>
    <row r="977" spans="1:6" x14ac:dyDescent="0.25">
      <c r="A977" s="152">
        <v>45421</v>
      </c>
      <c r="B977" s="41" t="s">
        <v>329</v>
      </c>
      <c r="C977" s="41" t="s">
        <v>324</v>
      </c>
      <c r="D977" s="42" t="s">
        <v>1209</v>
      </c>
      <c r="E977" s="226">
        <v>900</v>
      </c>
      <c r="F977" s="226"/>
    </row>
    <row r="978" spans="1:6" x14ac:dyDescent="0.25">
      <c r="A978" s="152">
        <v>45422</v>
      </c>
      <c r="B978" s="41" t="s">
        <v>315</v>
      </c>
      <c r="C978" s="41" t="s">
        <v>291</v>
      </c>
      <c r="D978" s="42" t="s">
        <v>1109</v>
      </c>
      <c r="E978" s="226">
        <v>36950</v>
      </c>
      <c r="F978" s="226"/>
    </row>
    <row r="979" spans="1:6" x14ac:dyDescent="0.25">
      <c r="A979" s="152">
        <v>45427</v>
      </c>
      <c r="B979" s="41" t="s">
        <v>329</v>
      </c>
      <c r="C979" s="41" t="s">
        <v>324</v>
      </c>
      <c r="D979" s="42" t="s">
        <v>1124</v>
      </c>
      <c r="E979" s="226">
        <v>440</v>
      </c>
      <c r="F979" s="226"/>
    </row>
    <row r="980" spans="1:6" x14ac:dyDescent="0.25">
      <c r="A980" s="152">
        <v>45432</v>
      </c>
      <c r="B980" s="41" t="s">
        <v>328</v>
      </c>
      <c r="C980" s="41" t="s">
        <v>324</v>
      </c>
      <c r="D980" s="42" t="s">
        <v>1210</v>
      </c>
      <c r="E980" s="226">
        <v>250</v>
      </c>
      <c r="F980" s="226"/>
    </row>
    <row r="981" spans="1:6" x14ac:dyDescent="0.25">
      <c r="A981" s="152">
        <v>45432</v>
      </c>
      <c r="B981" s="41" t="s">
        <v>329</v>
      </c>
      <c r="C981" s="41" t="s">
        <v>324</v>
      </c>
      <c r="D981" s="42" t="s">
        <v>1942</v>
      </c>
      <c r="E981" s="226">
        <v>248</v>
      </c>
      <c r="F981" s="226"/>
    </row>
    <row r="982" spans="1:6" x14ac:dyDescent="0.25">
      <c r="A982" s="152">
        <v>45432</v>
      </c>
      <c r="B982" s="41" t="s">
        <v>315</v>
      </c>
      <c r="C982" s="41" t="s">
        <v>291</v>
      </c>
      <c r="D982" s="42" t="s">
        <v>1111</v>
      </c>
      <c r="E982" s="226">
        <v>2610</v>
      </c>
      <c r="F982" s="226"/>
    </row>
    <row r="983" spans="1:6" x14ac:dyDescent="0.25">
      <c r="A983" s="152">
        <v>45434</v>
      </c>
      <c r="B983" s="41" t="s">
        <v>329</v>
      </c>
      <c r="C983" s="41" t="s">
        <v>324</v>
      </c>
      <c r="D983" s="42" t="s">
        <v>2481</v>
      </c>
      <c r="E983" s="226">
        <v>660</v>
      </c>
      <c r="F983" s="226"/>
    </row>
    <row r="984" spans="1:6" x14ac:dyDescent="0.25">
      <c r="A984" s="152">
        <v>45434</v>
      </c>
      <c r="B984" s="41" t="s">
        <v>329</v>
      </c>
      <c r="C984" s="41" t="s">
        <v>324</v>
      </c>
      <c r="D984" s="42" t="s">
        <v>708</v>
      </c>
      <c r="E984" s="226">
        <v>1100</v>
      </c>
      <c r="F984" s="226"/>
    </row>
    <row r="985" spans="1:6" x14ac:dyDescent="0.25">
      <c r="A985" s="152">
        <v>45435</v>
      </c>
      <c r="B985" s="41" t="s">
        <v>328</v>
      </c>
      <c r="C985" s="41" t="s">
        <v>324</v>
      </c>
      <c r="D985" s="42" t="s">
        <v>2017</v>
      </c>
      <c r="E985" s="226">
        <v>120</v>
      </c>
      <c r="F985" s="226"/>
    </row>
    <row r="986" spans="1:6" x14ac:dyDescent="0.25">
      <c r="A986" s="152">
        <v>45435</v>
      </c>
      <c r="B986" s="41" t="s">
        <v>329</v>
      </c>
      <c r="C986" s="41" t="s">
        <v>324</v>
      </c>
      <c r="D986" s="42" t="s">
        <v>684</v>
      </c>
      <c r="E986" s="226">
        <v>220</v>
      </c>
      <c r="F986" s="226"/>
    </row>
    <row r="987" spans="1:6" x14ac:dyDescent="0.25">
      <c r="A987" s="152">
        <v>45437</v>
      </c>
      <c r="B987" s="41" t="s">
        <v>328</v>
      </c>
      <c r="C987" s="41" t="s">
        <v>324</v>
      </c>
      <c r="D987" s="42" t="s">
        <v>2482</v>
      </c>
      <c r="E987" s="226">
        <v>60</v>
      </c>
      <c r="F987" s="226"/>
    </row>
    <row r="988" spans="1:6" x14ac:dyDescent="0.25">
      <c r="A988" s="152">
        <v>45437</v>
      </c>
      <c r="B988" s="41" t="s">
        <v>329</v>
      </c>
      <c r="C988" s="41" t="s">
        <v>324</v>
      </c>
      <c r="D988" s="42" t="s">
        <v>1941</v>
      </c>
      <c r="E988" s="226">
        <v>1109</v>
      </c>
      <c r="F988" s="226"/>
    </row>
    <row r="989" spans="1:6" x14ac:dyDescent="0.25">
      <c r="A989" s="152">
        <v>45440</v>
      </c>
      <c r="B989" s="41" t="s">
        <v>329</v>
      </c>
      <c r="C989" s="41" t="s">
        <v>324</v>
      </c>
      <c r="D989" s="42" t="s">
        <v>709</v>
      </c>
      <c r="E989" s="226">
        <v>590</v>
      </c>
      <c r="F989" s="226"/>
    </row>
    <row r="990" spans="1:6" x14ac:dyDescent="0.25">
      <c r="A990" s="152">
        <v>45440</v>
      </c>
      <c r="B990" s="41" t="s">
        <v>328</v>
      </c>
      <c r="C990" s="41" t="s">
        <v>324</v>
      </c>
      <c r="D990" s="42" t="s">
        <v>710</v>
      </c>
      <c r="E990" s="226">
        <v>1000</v>
      </c>
      <c r="F990" s="226"/>
    </row>
    <row r="991" spans="1:6" x14ac:dyDescent="0.25">
      <c r="A991" s="152">
        <v>45441</v>
      </c>
      <c r="B991" s="41" t="s">
        <v>329</v>
      </c>
      <c r="C991" s="41" t="s">
        <v>324</v>
      </c>
      <c r="D991" s="42" t="s">
        <v>1122</v>
      </c>
      <c r="E991" s="226">
        <v>150</v>
      </c>
      <c r="F991" s="226"/>
    </row>
    <row r="992" spans="1:6" x14ac:dyDescent="0.25">
      <c r="A992" s="152">
        <v>45443</v>
      </c>
      <c r="B992" s="41" t="s">
        <v>2206</v>
      </c>
      <c r="C992" s="41" t="s">
        <v>291</v>
      </c>
      <c r="D992" s="42" t="s">
        <v>1113</v>
      </c>
      <c r="E992" s="226">
        <v>32000</v>
      </c>
      <c r="F992" s="226"/>
    </row>
    <row r="993" spans="1:6" x14ac:dyDescent="0.25">
      <c r="A993" s="152">
        <v>45443</v>
      </c>
      <c r="B993" s="41" t="s">
        <v>2206</v>
      </c>
      <c r="C993" s="41" t="s">
        <v>291</v>
      </c>
      <c r="D993" s="42" t="s">
        <v>1162</v>
      </c>
      <c r="E993" s="226">
        <v>35000</v>
      </c>
      <c r="F993" s="226"/>
    </row>
    <row r="994" spans="1:6" x14ac:dyDescent="0.25">
      <c r="A994" s="152">
        <v>45443</v>
      </c>
      <c r="B994" s="41" t="s">
        <v>2206</v>
      </c>
      <c r="C994" s="41" t="s">
        <v>291</v>
      </c>
      <c r="D994" s="42" t="s">
        <v>1115</v>
      </c>
      <c r="E994" s="226">
        <v>15000</v>
      </c>
      <c r="F994" s="226"/>
    </row>
    <row r="995" spans="1:6" x14ac:dyDescent="0.25">
      <c r="A995" s="152">
        <v>45444</v>
      </c>
      <c r="B995" s="41" t="s">
        <v>323</v>
      </c>
      <c r="C995" s="41" t="s">
        <v>324</v>
      </c>
      <c r="D995" s="42" t="s">
        <v>1241</v>
      </c>
      <c r="E995" s="226">
        <v>19780</v>
      </c>
      <c r="F995" s="226"/>
    </row>
    <row r="996" spans="1:6" x14ac:dyDescent="0.25">
      <c r="A996" s="152">
        <v>45444</v>
      </c>
      <c r="B996" s="41" t="s">
        <v>329</v>
      </c>
      <c r="C996" s="41" t="s">
        <v>324</v>
      </c>
      <c r="D996" s="42" t="s">
        <v>1236</v>
      </c>
      <c r="E996" s="226">
        <v>17980</v>
      </c>
      <c r="F996" s="226"/>
    </row>
    <row r="997" spans="1:6" x14ac:dyDescent="0.25">
      <c r="A997" s="152">
        <v>45444</v>
      </c>
      <c r="B997" s="41" t="s">
        <v>2319</v>
      </c>
      <c r="C997" s="41" t="s">
        <v>108</v>
      </c>
      <c r="D997" s="42" t="s">
        <v>1097</v>
      </c>
      <c r="E997" s="226">
        <v>28000</v>
      </c>
      <c r="F997" s="226">
        <v>28000</v>
      </c>
    </row>
    <row r="998" spans="1:6" x14ac:dyDescent="0.25">
      <c r="A998" s="152">
        <v>45444</v>
      </c>
      <c r="B998" s="41" t="s">
        <v>2319</v>
      </c>
      <c r="C998" s="41" t="s">
        <v>108</v>
      </c>
      <c r="D998" s="42" t="s">
        <v>1170</v>
      </c>
      <c r="E998" s="226">
        <v>24267</v>
      </c>
      <c r="F998" s="226">
        <v>24267</v>
      </c>
    </row>
    <row r="999" spans="1:6" x14ac:dyDescent="0.25">
      <c r="A999" s="152">
        <v>45447</v>
      </c>
      <c r="B999" s="41" t="s">
        <v>340</v>
      </c>
      <c r="C999" s="41" t="s">
        <v>324</v>
      </c>
      <c r="D999" s="42" t="s">
        <v>954</v>
      </c>
      <c r="E999" s="226">
        <v>1400</v>
      </c>
      <c r="F999" s="226"/>
    </row>
    <row r="1000" spans="1:6" x14ac:dyDescent="0.25">
      <c r="A1000" s="152">
        <v>45450</v>
      </c>
      <c r="B1000" s="41" t="s">
        <v>329</v>
      </c>
      <c r="C1000" s="41" t="s">
        <v>324</v>
      </c>
      <c r="D1000" s="42" t="s">
        <v>1135</v>
      </c>
      <c r="E1000" s="226">
        <v>400</v>
      </c>
      <c r="F1000" s="226"/>
    </row>
    <row r="1001" spans="1:6" x14ac:dyDescent="0.25">
      <c r="A1001" s="152">
        <v>45453</v>
      </c>
      <c r="B1001" s="41" t="s">
        <v>328</v>
      </c>
      <c r="C1001" s="41" t="s">
        <v>324</v>
      </c>
      <c r="D1001" s="42" t="s">
        <v>1244</v>
      </c>
      <c r="E1001" s="226">
        <v>56</v>
      </c>
      <c r="F1001" s="226"/>
    </row>
    <row r="1002" spans="1:6" x14ac:dyDescent="0.25">
      <c r="A1002" s="152">
        <v>45454</v>
      </c>
      <c r="B1002" s="41" t="s">
        <v>323</v>
      </c>
      <c r="C1002" s="41" t="s">
        <v>324</v>
      </c>
      <c r="D1002" s="42" t="s">
        <v>1130</v>
      </c>
      <c r="E1002" s="226">
        <v>600</v>
      </c>
      <c r="F1002" s="226"/>
    </row>
    <row r="1003" spans="1:6" x14ac:dyDescent="0.25">
      <c r="A1003" s="152">
        <v>45455</v>
      </c>
      <c r="B1003" s="41" t="s">
        <v>315</v>
      </c>
      <c r="C1003" s="41" t="s">
        <v>291</v>
      </c>
      <c r="D1003" s="42" t="s">
        <v>2483</v>
      </c>
      <c r="E1003" s="226">
        <v>35520</v>
      </c>
      <c r="F1003" s="226"/>
    </row>
    <row r="1004" spans="1:6" x14ac:dyDescent="0.25">
      <c r="A1004" s="152">
        <v>45455</v>
      </c>
      <c r="B1004" s="41" t="s">
        <v>315</v>
      </c>
      <c r="C1004" s="41" t="s">
        <v>291</v>
      </c>
      <c r="D1004" s="42" t="s">
        <v>1125</v>
      </c>
      <c r="E1004" s="226">
        <v>5430</v>
      </c>
      <c r="F1004" s="226"/>
    </row>
    <row r="1005" spans="1:6" x14ac:dyDescent="0.25">
      <c r="A1005" s="152">
        <v>45456</v>
      </c>
      <c r="B1005" s="41" t="s">
        <v>1093</v>
      </c>
      <c r="C1005" s="41" t="s">
        <v>291</v>
      </c>
      <c r="D1005" s="42" t="s">
        <v>1469</v>
      </c>
      <c r="E1005" s="226">
        <v>8640</v>
      </c>
      <c r="F1005" s="226"/>
    </row>
    <row r="1006" spans="1:6" x14ac:dyDescent="0.25">
      <c r="A1006" s="152">
        <v>45460</v>
      </c>
      <c r="B1006" s="41" t="s">
        <v>190</v>
      </c>
      <c r="C1006" s="41" t="s">
        <v>108</v>
      </c>
      <c r="D1006" s="42" t="s">
        <v>114</v>
      </c>
      <c r="E1006" s="226">
        <v>15600</v>
      </c>
      <c r="F1006" s="226">
        <v>15600</v>
      </c>
    </row>
    <row r="1007" spans="1:6" x14ac:dyDescent="0.25">
      <c r="A1007" s="152">
        <v>45467</v>
      </c>
      <c r="B1007" s="41" t="s">
        <v>2484</v>
      </c>
      <c r="C1007" s="41" t="s">
        <v>291</v>
      </c>
      <c r="D1007" s="42" t="s">
        <v>1470</v>
      </c>
      <c r="E1007" s="226">
        <v>184190</v>
      </c>
      <c r="F1007" s="226"/>
    </row>
    <row r="1008" spans="1:6" x14ac:dyDescent="0.25">
      <c r="A1008" s="152">
        <v>45467</v>
      </c>
      <c r="B1008" s="41" t="s">
        <v>2485</v>
      </c>
      <c r="C1008" s="41" t="s">
        <v>291</v>
      </c>
      <c r="D1008" s="42" t="s">
        <v>2486</v>
      </c>
      <c r="E1008" s="226">
        <v>140810</v>
      </c>
      <c r="F1008" s="226"/>
    </row>
    <row r="1009" spans="1:6" x14ac:dyDescent="0.25">
      <c r="A1009" s="152">
        <v>45469</v>
      </c>
      <c r="B1009" s="41" t="s">
        <v>323</v>
      </c>
      <c r="C1009" s="41" t="s">
        <v>324</v>
      </c>
      <c r="D1009" s="42" t="s">
        <v>1134</v>
      </c>
      <c r="E1009" s="226">
        <v>395</v>
      </c>
      <c r="F1009" s="226"/>
    </row>
    <row r="1010" spans="1:6" x14ac:dyDescent="0.25">
      <c r="A1010" s="152">
        <v>45471</v>
      </c>
      <c r="B1010" s="41" t="s">
        <v>329</v>
      </c>
      <c r="C1010" s="41" t="s">
        <v>324</v>
      </c>
      <c r="D1010" s="42" t="s">
        <v>2025</v>
      </c>
      <c r="E1010" s="226">
        <v>260</v>
      </c>
      <c r="F1010" s="226"/>
    </row>
    <row r="1011" spans="1:6" x14ac:dyDescent="0.25">
      <c r="A1011" s="152">
        <v>45473</v>
      </c>
      <c r="B1011" s="41" t="s">
        <v>323</v>
      </c>
      <c r="C1011" s="41" t="s">
        <v>324</v>
      </c>
      <c r="D1011" s="42" t="s">
        <v>1991</v>
      </c>
      <c r="E1011" s="226">
        <v>13490</v>
      </c>
      <c r="F1011" s="226"/>
    </row>
    <row r="1012" spans="1:6" x14ac:dyDescent="0.25">
      <c r="A1012" s="152">
        <v>45473</v>
      </c>
      <c r="B1012" s="41" t="s">
        <v>2206</v>
      </c>
      <c r="C1012" s="41" t="s">
        <v>291</v>
      </c>
      <c r="D1012" s="42" t="s">
        <v>2020</v>
      </c>
      <c r="E1012" s="226">
        <v>32000</v>
      </c>
      <c r="F1012" s="226"/>
    </row>
    <row r="1013" spans="1:6" x14ac:dyDescent="0.25">
      <c r="A1013" s="152">
        <v>45473</v>
      </c>
      <c r="B1013" s="41" t="s">
        <v>2206</v>
      </c>
      <c r="C1013" s="41" t="s">
        <v>291</v>
      </c>
      <c r="D1013" s="42" t="s">
        <v>2021</v>
      </c>
      <c r="E1013" s="226">
        <v>35000</v>
      </c>
      <c r="F1013" s="226"/>
    </row>
    <row r="1014" spans="1:6" x14ac:dyDescent="0.25">
      <c r="A1014" s="152">
        <v>45473</v>
      </c>
      <c r="B1014" s="41" t="s">
        <v>2206</v>
      </c>
      <c r="C1014" s="41" t="s">
        <v>291</v>
      </c>
      <c r="D1014" s="42" t="s">
        <v>1163</v>
      </c>
      <c r="E1014" s="226">
        <v>15000</v>
      </c>
      <c r="F1014" s="226"/>
    </row>
    <row r="1015" spans="1:6" x14ac:dyDescent="0.25">
      <c r="A1015" s="152">
        <v>45473</v>
      </c>
      <c r="B1015" s="41" t="s">
        <v>1093</v>
      </c>
      <c r="C1015" s="41" t="s">
        <v>291</v>
      </c>
      <c r="D1015" s="42" t="s">
        <v>1341</v>
      </c>
      <c r="E1015" s="226">
        <v>528571</v>
      </c>
      <c r="F1015" s="226"/>
    </row>
    <row r="1016" spans="1:6" x14ac:dyDescent="0.25">
      <c r="A1016" s="152">
        <v>45473</v>
      </c>
      <c r="B1016" s="41" t="s">
        <v>1093</v>
      </c>
      <c r="C1016" s="41" t="s">
        <v>291</v>
      </c>
      <c r="D1016" s="42" t="s">
        <v>864</v>
      </c>
      <c r="E1016" s="226">
        <v>502696</v>
      </c>
      <c r="F1016" s="226"/>
    </row>
    <row r="1017" spans="1:6" x14ac:dyDescent="0.25">
      <c r="A1017" s="152">
        <v>45473</v>
      </c>
      <c r="B1017" s="41" t="s">
        <v>1093</v>
      </c>
      <c r="C1017" s="41" t="s">
        <v>291</v>
      </c>
      <c r="D1017" s="42" t="s">
        <v>1337</v>
      </c>
      <c r="E1017" s="226">
        <v>28571</v>
      </c>
      <c r="F1017" s="226"/>
    </row>
    <row r="1018" spans="1:6" x14ac:dyDescent="0.25">
      <c r="A1018" s="152">
        <v>45473</v>
      </c>
      <c r="B1018" s="41" t="s">
        <v>1093</v>
      </c>
      <c r="C1018" s="41" t="s">
        <v>291</v>
      </c>
      <c r="D1018" s="42" t="s">
        <v>1338</v>
      </c>
      <c r="E1018" s="226">
        <v>95238</v>
      </c>
      <c r="F1018" s="226"/>
    </row>
    <row r="1019" spans="1:6" x14ac:dyDescent="0.25">
      <c r="A1019" s="152">
        <v>45473</v>
      </c>
      <c r="B1019" s="41" t="s">
        <v>1093</v>
      </c>
      <c r="C1019" s="41" t="s">
        <v>291</v>
      </c>
      <c r="D1019" s="42" t="s">
        <v>1339</v>
      </c>
      <c r="E1019" s="226">
        <v>190476</v>
      </c>
      <c r="F1019" s="226"/>
    </row>
    <row r="1020" spans="1:6" x14ac:dyDescent="0.25">
      <c r="A1020" s="152">
        <v>45473</v>
      </c>
      <c r="B1020" s="41" t="s">
        <v>1093</v>
      </c>
      <c r="C1020" s="41" t="s">
        <v>291</v>
      </c>
      <c r="D1020" s="42" t="s">
        <v>1340</v>
      </c>
      <c r="E1020" s="226">
        <v>114286</v>
      </c>
      <c r="F1020" s="226"/>
    </row>
    <row r="1021" spans="1:6" x14ac:dyDescent="0.25">
      <c r="A1021" s="152">
        <v>45473</v>
      </c>
      <c r="B1021" s="41" t="s">
        <v>1093</v>
      </c>
      <c r="C1021" s="41" t="s">
        <v>291</v>
      </c>
      <c r="D1021" s="42" t="s">
        <v>1344</v>
      </c>
      <c r="E1021" s="226">
        <v>95238</v>
      </c>
      <c r="F1021" s="226"/>
    </row>
    <row r="1022" spans="1:6" x14ac:dyDescent="0.25">
      <c r="A1022" s="152">
        <v>45473</v>
      </c>
      <c r="B1022" s="41" t="s">
        <v>1093</v>
      </c>
      <c r="C1022" s="41" t="s">
        <v>291</v>
      </c>
      <c r="D1022" s="42" t="s">
        <v>2038</v>
      </c>
      <c r="E1022" s="226">
        <v>9524</v>
      </c>
      <c r="F1022" s="226"/>
    </row>
    <row r="1023" spans="1:6" x14ac:dyDescent="0.25">
      <c r="A1023" s="152">
        <v>45473</v>
      </c>
      <c r="B1023" s="41" t="s">
        <v>1093</v>
      </c>
      <c r="C1023" s="41" t="s">
        <v>291</v>
      </c>
      <c r="D1023" s="42" t="s">
        <v>1346</v>
      </c>
      <c r="E1023" s="226">
        <v>190476</v>
      </c>
      <c r="F1023" s="226"/>
    </row>
    <row r="1024" spans="1:6" x14ac:dyDescent="0.25">
      <c r="A1024" s="152">
        <v>45474</v>
      </c>
      <c r="B1024" s="41" t="s">
        <v>1613</v>
      </c>
      <c r="C1024" s="41" t="s">
        <v>108</v>
      </c>
      <c r="D1024" s="42" t="s">
        <v>2030</v>
      </c>
      <c r="E1024" s="226">
        <v>28000</v>
      </c>
      <c r="F1024" s="250">
        <v>28000</v>
      </c>
    </row>
    <row r="1025" spans="1:6" x14ac:dyDescent="0.25">
      <c r="A1025" s="152">
        <v>45485</v>
      </c>
      <c r="B1025" s="41" t="s">
        <v>315</v>
      </c>
      <c r="C1025" s="41" t="s">
        <v>291</v>
      </c>
      <c r="D1025" s="42" t="s">
        <v>1660</v>
      </c>
      <c r="E1025" s="226">
        <v>31260</v>
      </c>
      <c r="F1025" s="67"/>
    </row>
    <row r="1026" spans="1:6" x14ac:dyDescent="0.25">
      <c r="A1026" s="152">
        <v>45504</v>
      </c>
      <c r="B1026" s="41" t="s">
        <v>2206</v>
      </c>
      <c r="C1026" s="41" t="s">
        <v>291</v>
      </c>
      <c r="D1026" s="42" t="s">
        <v>1472</v>
      </c>
      <c r="E1026" s="226">
        <v>35000</v>
      </c>
      <c r="F1026" s="67"/>
    </row>
    <row r="1027" spans="1:6" x14ac:dyDescent="0.25">
      <c r="A1027" s="152">
        <v>45504</v>
      </c>
      <c r="B1027" s="41" t="s">
        <v>2206</v>
      </c>
      <c r="C1027" s="41" t="s">
        <v>291</v>
      </c>
      <c r="D1027" s="42" t="s">
        <v>1349</v>
      </c>
      <c r="E1027" s="226">
        <v>15000</v>
      </c>
      <c r="F1027" s="67"/>
    </row>
    <row r="1028" spans="1:6" x14ac:dyDescent="0.25">
      <c r="A1028" s="152">
        <v>45505</v>
      </c>
      <c r="B1028" s="41" t="s">
        <v>329</v>
      </c>
      <c r="C1028" s="41" t="s">
        <v>324</v>
      </c>
      <c r="D1028" s="42" t="s">
        <v>559</v>
      </c>
      <c r="E1028" s="226">
        <v>880</v>
      </c>
      <c r="F1028" s="67"/>
    </row>
    <row r="1029" spans="1:6" x14ac:dyDescent="0.25">
      <c r="A1029" s="152">
        <v>45505</v>
      </c>
      <c r="B1029" s="41" t="s">
        <v>2560</v>
      </c>
      <c r="C1029" s="41" t="s">
        <v>291</v>
      </c>
      <c r="D1029" s="42" t="s">
        <v>1961</v>
      </c>
      <c r="E1029" s="226">
        <v>-2327</v>
      </c>
      <c r="F1029" s="67"/>
    </row>
    <row r="1030" spans="1:6" x14ac:dyDescent="0.25">
      <c r="A1030" s="152">
        <v>45505</v>
      </c>
      <c r="B1030" s="41" t="s">
        <v>2561</v>
      </c>
      <c r="C1030" s="41" t="s">
        <v>291</v>
      </c>
      <c r="D1030" s="42" t="s">
        <v>1024</v>
      </c>
      <c r="E1030" s="226">
        <v>-2311</v>
      </c>
      <c r="F1030" s="67"/>
    </row>
    <row r="1031" spans="1:6" x14ac:dyDescent="0.25">
      <c r="A1031" s="152">
        <v>45505</v>
      </c>
      <c r="B1031" s="41" t="s">
        <v>2562</v>
      </c>
      <c r="C1031" s="41" t="s">
        <v>291</v>
      </c>
      <c r="D1031" s="42" t="s">
        <v>2155</v>
      </c>
      <c r="E1031" s="226">
        <v>-2256</v>
      </c>
      <c r="F1031" s="67"/>
    </row>
    <row r="1032" spans="1:6" x14ac:dyDescent="0.25">
      <c r="A1032" s="152">
        <v>45505</v>
      </c>
      <c r="B1032" s="41" t="s">
        <v>1613</v>
      </c>
      <c r="C1032" s="41" t="s">
        <v>108</v>
      </c>
      <c r="D1032" s="42" t="s">
        <v>1932</v>
      </c>
      <c r="E1032" s="226">
        <v>28000</v>
      </c>
      <c r="F1032" s="250">
        <v>28000</v>
      </c>
    </row>
    <row r="1033" spans="1:6" x14ac:dyDescent="0.25">
      <c r="A1033" s="152">
        <v>45511</v>
      </c>
      <c r="B1033" s="41" t="s">
        <v>329</v>
      </c>
      <c r="C1033" s="41" t="s">
        <v>324</v>
      </c>
      <c r="D1033" s="42" t="s">
        <v>1159</v>
      </c>
      <c r="E1033" s="226">
        <v>180</v>
      </c>
      <c r="F1033" s="67"/>
    </row>
    <row r="1034" spans="1:6" x14ac:dyDescent="0.25">
      <c r="A1034" s="152">
        <v>45513</v>
      </c>
      <c r="B1034" s="41" t="s">
        <v>329</v>
      </c>
      <c r="C1034" s="41" t="s">
        <v>324</v>
      </c>
      <c r="D1034" s="42" t="s">
        <v>2102</v>
      </c>
      <c r="E1034" s="226">
        <v>3000</v>
      </c>
      <c r="F1034" s="67"/>
    </row>
    <row r="1035" spans="1:6" x14ac:dyDescent="0.25">
      <c r="A1035" s="152">
        <v>45516</v>
      </c>
      <c r="B1035" s="41" t="s">
        <v>875</v>
      </c>
      <c r="C1035" s="41" t="s">
        <v>324</v>
      </c>
      <c r="D1035" s="42" t="s">
        <v>2113</v>
      </c>
      <c r="E1035" s="226">
        <v>177</v>
      </c>
      <c r="F1035" s="67"/>
    </row>
    <row r="1036" spans="1:6" x14ac:dyDescent="0.25">
      <c r="A1036" s="152">
        <v>45517</v>
      </c>
      <c r="B1036" s="41" t="s">
        <v>1096</v>
      </c>
      <c r="C1036" s="41" t="s">
        <v>291</v>
      </c>
      <c r="D1036" s="42" t="s">
        <v>1028</v>
      </c>
      <c r="E1036" s="226">
        <v>502000</v>
      </c>
      <c r="F1036" s="67"/>
    </row>
    <row r="1037" spans="1:6" x14ac:dyDescent="0.25">
      <c r="A1037" s="152">
        <v>45532</v>
      </c>
      <c r="B1037" s="41" t="s">
        <v>356</v>
      </c>
      <c r="C1037" s="41" t="s">
        <v>324</v>
      </c>
      <c r="D1037" s="42" t="s">
        <v>1322</v>
      </c>
      <c r="E1037" s="226">
        <v>187089</v>
      </c>
      <c r="F1037" s="67"/>
    </row>
    <row r="1038" spans="1:6" x14ac:dyDescent="0.25">
      <c r="A1038" s="152">
        <v>45535</v>
      </c>
      <c r="B1038" s="41" t="s">
        <v>2206</v>
      </c>
      <c r="C1038" s="41" t="s">
        <v>291</v>
      </c>
      <c r="D1038" s="42" t="s">
        <v>2563</v>
      </c>
      <c r="E1038" s="226">
        <v>35000</v>
      </c>
      <c r="F1038" s="67"/>
    </row>
    <row r="1039" spans="1:6" x14ac:dyDescent="0.25">
      <c r="A1039" s="152">
        <v>45535</v>
      </c>
      <c r="B1039" s="41" t="s">
        <v>2206</v>
      </c>
      <c r="C1039" s="41" t="s">
        <v>291</v>
      </c>
      <c r="D1039" s="42" t="s">
        <v>2564</v>
      </c>
      <c r="E1039" s="226">
        <v>15000</v>
      </c>
      <c r="F1039" s="67"/>
    </row>
    <row r="1040" spans="1:6" x14ac:dyDescent="0.25">
      <c r="A1040" s="152">
        <v>45539</v>
      </c>
      <c r="B1040" s="41" t="s">
        <v>315</v>
      </c>
      <c r="C1040" s="41" t="s">
        <v>291</v>
      </c>
      <c r="D1040" s="42" t="s">
        <v>2565</v>
      </c>
      <c r="E1040" s="226">
        <v>48340</v>
      </c>
      <c r="F1040" s="67"/>
    </row>
    <row r="1041" spans="1:6" x14ac:dyDescent="0.25">
      <c r="A1041" s="152">
        <v>45545</v>
      </c>
      <c r="B1041" s="41" t="s">
        <v>329</v>
      </c>
      <c r="C1041" s="41" t="s">
        <v>324</v>
      </c>
      <c r="D1041" s="42" t="s">
        <v>1341</v>
      </c>
      <c r="E1041" s="226">
        <v>16800</v>
      </c>
      <c r="F1041" s="67"/>
    </row>
    <row r="1042" spans="1:6" x14ac:dyDescent="0.25">
      <c r="A1042" s="152">
        <v>45546</v>
      </c>
      <c r="B1042" s="41" t="s">
        <v>1352</v>
      </c>
      <c r="C1042" s="41" t="s">
        <v>324</v>
      </c>
      <c r="D1042" s="42" t="s">
        <v>1333</v>
      </c>
      <c r="E1042" s="226">
        <v>16000</v>
      </c>
      <c r="F1042" s="67"/>
    </row>
    <row r="1043" spans="1:6" x14ac:dyDescent="0.25">
      <c r="A1043" s="152">
        <v>45551</v>
      </c>
      <c r="B1043" s="41" t="s">
        <v>329</v>
      </c>
      <c r="C1043" s="41" t="s">
        <v>324</v>
      </c>
      <c r="D1043" s="42" t="s">
        <v>1470</v>
      </c>
      <c r="E1043" s="226">
        <v>3000</v>
      </c>
      <c r="F1043" s="67"/>
    </row>
    <row r="1044" spans="1:6" x14ac:dyDescent="0.25">
      <c r="A1044" s="152">
        <v>45553</v>
      </c>
      <c r="B1044" s="41" t="s">
        <v>1352</v>
      </c>
      <c r="C1044" s="41" t="s">
        <v>324</v>
      </c>
      <c r="D1044" s="42" t="s">
        <v>2198</v>
      </c>
      <c r="E1044" s="226">
        <v>5000</v>
      </c>
      <c r="F1044" s="67"/>
    </row>
    <row r="1045" spans="1:6" x14ac:dyDescent="0.25">
      <c r="A1045" s="152">
        <v>45553</v>
      </c>
      <c r="B1045" s="41" t="s">
        <v>1352</v>
      </c>
      <c r="C1045" s="41" t="s">
        <v>324</v>
      </c>
      <c r="D1045" s="42" t="s">
        <v>2566</v>
      </c>
      <c r="E1045" s="226">
        <v>5000</v>
      </c>
      <c r="F1045" s="67"/>
    </row>
    <row r="1046" spans="1:6" x14ac:dyDescent="0.25">
      <c r="A1046" s="152">
        <v>45565</v>
      </c>
      <c r="B1046" s="41" t="s">
        <v>2206</v>
      </c>
      <c r="C1046" s="41" t="s">
        <v>291</v>
      </c>
      <c r="D1046" s="42" t="s">
        <v>1797</v>
      </c>
      <c r="E1046" s="226">
        <v>35000</v>
      </c>
      <c r="F1046" s="67"/>
    </row>
    <row r="1047" spans="1:6" x14ac:dyDescent="0.25">
      <c r="A1047" s="152">
        <v>45565</v>
      </c>
      <c r="B1047" s="41" t="s">
        <v>2206</v>
      </c>
      <c r="C1047" s="41" t="s">
        <v>291</v>
      </c>
      <c r="D1047" s="42" t="s">
        <v>2280</v>
      </c>
      <c r="E1047" s="226">
        <v>15000</v>
      </c>
      <c r="F1047" s="67"/>
    </row>
    <row r="1048" spans="1:6" x14ac:dyDescent="0.25">
      <c r="A1048" s="152"/>
      <c r="B1048" s="41"/>
      <c r="C1048" s="41"/>
      <c r="D1048" s="42"/>
      <c r="E1048" s="226"/>
      <c r="F1048" s="226"/>
    </row>
    <row r="1049" spans="1:6" x14ac:dyDescent="0.25">
      <c r="A1049" s="152"/>
      <c r="B1049" s="41"/>
      <c r="C1049" s="41"/>
      <c r="D1049" s="42"/>
      <c r="E1049" s="250"/>
      <c r="F1049" s="67"/>
    </row>
    <row r="1050" spans="1:6" x14ac:dyDescent="0.25">
      <c r="A1050" s="152"/>
      <c r="B1050" s="171"/>
      <c r="C1050" s="171"/>
      <c r="D1050" s="42"/>
      <c r="E1050" s="134"/>
    </row>
    <row r="1051" spans="1:6" x14ac:dyDescent="0.25">
      <c r="A1051" s="152"/>
      <c r="B1051" s="171"/>
      <c r="C1051" s="171"/>
      <c r="D1051" s="42"/>
      <c r="E1051" s="134"/>
    </row>
    <row r="1052" spans="1:6" x14ac:dyDescent="0.25">
      <c r="A1052" s="152"/>
      <c r="B1052" s="171"/>
      <c r="C1052" s="171"/>
      <c r="D1052" s="42"/>
      <c r="E1052" s="134"/>
    </row>
    <row r="1053" spans="1:6" x14ac:dyDescent="0.25">
      <c r="E1053" s="74">
        <f>ROUND(SUM(E2:E1052),0)</f>
        <v>40927349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26"/>
  <sheetViews>
    <sheetView workbookViewId="0">
      <selection activeCell="E27" sqref="E27"/>
    </sheetView>
  </sheetViews>
  <sheetFormatPr defaultRowHeight="15" x14ac:dyDescent="0.25"/>
  <cols>
    <col min="1" max="1" width="10.140625" bestFit="1" customWidth="1"/>
    <col min="2" max="2" width="31.42578125" bestFit="1" customWidth="1"/>
    <col min="3" max="3" width="8.85546875" bestFit="1" customWidth="1"/>
    <col min="4" max="4" width="15.7109375" bestFit="1" customWidth="1"/>
    <col min="5" max="5" width="13.28515625" style="74" bestFit="1" customWidth="1"/>
  </cols>
  <sheetData>
    <row r="2" spans="1:7" x14ac:dyDescent="0.25">
      <c r="A2" s="152">
        <v>43862</v>
      </c>
      <c r="B2" s="171" t="s">
        <v>187</v>
      </c>
      <c r="C2" s="171" t="s">
        <v>108</v>
      </c>
      <c r="D2" s="42" t="s">
        <v>188</v>
      </c>
      <c r="E2" s="180">
        <v>59000</v>
      </c>
    </row>
    <row r="3" spans="1:7" x14ac:dyDescent="0.25">
      <c r="A3" s="152">
        <v>44148</v>
      </c>
      <c r="B3" s="171" t="s">
        <v>320</v>
      </c>
      <c r="C3" s="171" t="s">
        <v>291</v>
      </c>
      <c r="D3" s="42" t="s">
        <v>321</v>
      </c>
      <c r="E3" s="180">
        <v>8000</v>
      </c>
    </row>
    <row r="4" spans="1:7" x14ac:dyDescent="0.25">
      <c r="A4" s="152" t="s">
        <v>114</v>
      </c>
      <c r="B4" s="171" t="s">
        <v>322</v>
      </c>
      <c r="C4" s="171" t="s">
        <v>114</v>
      </c>
      <c r="D4" s="42" t="s">
        <v>114</v>
      </c>
      <c r="E4" s="180">
        <f>SUM(E2:E3)</f>
        <v>67000</v>
      </c>
      <c r="F4" s="41" t="s">
        <v>114</v>
      </c>
      <c r="G4" s="67"/>
    </row>
    <row r="5" spans="1:7" x14ac:dyDescent="0.25">
      <c r="A5" s="152">
        <v>44349</v>
      </c>
      <c r="B5" s="171" t="s">
        <v>632</v>
      </c>
      <c r="C5" s="171"/>
      <c r="D5" s="42" t="s">
        <v>633</v>
      </c>
      <c r="E5" s="180">
        <v>250000</v>
      </c>
    </row>
    <row r="6" spans="1:7" x14ac:dyDescent="0.25">
      <c r="A6" s="152">
        <v>43140</v>
      </c>
      <c r="B6" s="171" t="s">
        <v>723</v>
      </c>
      <c r="C6" s="171" t="s">
        <v>724</v>
      </c>
      <c r="D6" s="42">
        <f>1357+1357</f>
        <v>2714</v>
      </c>
      <c r="E6" s="180">
        <v>56994</v>
      </c>
    </row>
    <row r="7" spans="1:7" x14ac:dyDescent="0.25">
      <c r="A7" s="152">
        <v>44531</v>
      </c>
      <c r="B7" s="171" t="s">
        <v>139</v>
      </c>
      <c r="C7" s="171" t="s">
        <v>108</v>
      </c>
      <c r="D7" s="42" t="s">
        <v>876</v>
      </c>
      <c r="E7" s="180">
        <v>5040</v>
      </c>
    </row>
    <row r="8" spans="1:7" x14ac:dyDescent="0.25">
      <c r="A8" s="152">
        <v>44544</v>
      </c>
      <c r="B8" s="171" t="s">
        <v>887</v>
      </c>
      <c r="C8" s="171" t="s">
        <v>108</v>
      </c>
      <c r="D8" s="42" t="s">
        <v>888</v>
      </c>
      <c r="E8" s="180">
        <v>118000</v>
      </c>
    </row>
    <row r="9" spans="1:7" x14ac:dyDescent="0.25">
      <c r="A9" s="152">
        <v>44573</v>
      </c>
      <c r="B9" s="171" t="s">
        <v>139</v>
      </c>
      <c r="C9" s="171" t="s">
        <v>108</v>
      </c>
      <c r="D9" s="42" t="s">
        <v>1063</v>
      </c>
      <c r="E9" s="180">
        <v>2400</v>
      </c>
    </row>
    <row r="10" spans="1:7" x14ac:dyDescent="0.25">
      <c r="A10" s="152">
        <v>44625</v>
      </c>
      <c r="B10" s="171" t="s">
        <v>1064</v>
      </c>
      <c r="C10" s="171" t="s">
        <v>108</v>
      </c>
      <c r="D10" s="42" t="s">
        <v>1065</v>
      </c>
      <c r="E10" s="180">
        <v>54648</v>
      </c>
    </row>
    <row r="11" spans="1:7" x14ac:dyDescent="0.25">
      <c r="A11" s="152">
        <v>44624</v>
      </c>
      <c r="B11" s="171" t="s">
        <v>190</v>
      </c>
      <c r="C11" s="171" t="s">
        <v>108</v>
      </c>
      <c r="D11" s="42" t="s">
        <v>114</v>
      </c>
      <c r="E11" s="180">
        <v>39600</v>
      </c>
    </row>
    <row r="12" spans="1:7" x14ac:dyDescent="0.25">
      <c r="A12" s="208">
        <v>44682</v>
      </c>
      <c r="B12" s="209" t="s">
        <v>1308</v>
      </c>
      <c r="C12" s="209" t="s">
        <v>108</v>
      </c>
      <c r="D12" s="210" t="s">
        <v>1309</v>
      </c>
      <c r="E12" s="217">
        <v>59000</v>
      </c>
    </row>
    <row r="13" spans="1:7" x14ac:dyDescent="0.25">
      <c r="A13" s="152">
        <v>44712</v>
      </c>
      <c r="B13" s="171" t="s">
        <v>1310</v>
      </c>
      <c r="C13" s="171" t="s">
        <v>324</v>
      </c>
      <c r="D13" s="42" t="s">
        <v>1311</v>
      </c>
      <c r="E13" s="180">
        <v>19850</v>
      </c>
    </row>
    <row r="14" spans="1:7" x14ac:dyDescent="0.25">
      <c r="A14" s="205">
        <v>44723</v>
      </c>
      <c r="B14" s="206" t="s">
        <v>1312</v>
      </c>
      <c r="C14" s="206" t="s">
        <v>108</v>
      </c>
      <c r="D14" s="207" t="s">
        <v>1313</v>
      </c>
      <c r="E14" s="216">
        <v>628940</v>
      </c>
    </row>
    <row r="15" spans="1:7" x14ac:dyDescent="0.25">
      <c r="A15" s="228">
        <v>44767</v>
      </c>
      <c r="B15" s="229" t="s">
        <v>1315</v>
      </c>
      <c r="C15" s="229" t="s">
        <v>108</v>
      </c>
      <c r="D15" s="163" t="s">
        <v>1316</v>
      </c>
      <c r="E15" s="227">
        <v>2057625</v>
      </c>
    </row>
    <row r="16" spans="1:7" x14ac:dyDescent="0.25">
      <c r="A16" s="152">
        <v>45224</v>
      </c>
      <c r="B16" s="41" t="s">
        <v>2199</v>
      </c>
      <c r="C16" s="41" t="s">
        <v>108</v>
      </c>
      <c r="D16" s="42" t="s">
        <v>2200</v>
      </c>
      <c r="E16" s="227">
        <v>379933.02</v>
      </c>
    </row>
    <row r="17" spans="1:5" x14ac:dyDescent="0.25">
      <c r="A17" s="152">
        <v>45382</v>
      </c>
      <c r="B17" s="41" t="s">
        <v>2304</v>
      </c>
      <c r="C17" s="41" t="s">
        <v>108</v>
      </c>
      <c r="D17" s="42" t="s">
        <v>570</v>
      </c>
      <c r="E17" s="226">
        <v>447000</v>
      </c>
    </row>
    <row r="18" spans="1:5" x14ac:dyDescent="0.25">
      <c r="A18" s="152">
        <v>45382</v>
      </c>
      <c r="B18" s="41" t="s">
        <v>2305</v>
      </c>
      <c r="C18" s="41" t="s">
        <v>108</v>
      </c>
      <c r="D18" s="42" t="s">
        <v>1090</v>
      </c>
      <c r="E18" s="226">
        <v>685714</v>
      </c>
    </row>
    <row r="19" spans="1:5" x14ac:dyDescent="0.25">
      <c r="A19" s="152">
        <v>45382</v>
      </c>
      <c r="B19" s="41" t="s">
        <v>2306</v>
      </c>
      <c r="C19" s="41" t="s">
        <v>108</v>
      </c>
      <c r="D19" s="42" t="s">
        <v>944</v>
      </c>
      <c r="E19" s="226">
        <v>642571</v>
      </c>
    </row>
    <row r="20" spans="1:5" x14ac:dyDescent="0.25">
      <c r="A20" s="152"/>
      <c r="B20" s="41"/>
      <c r="C20" s="41"/>
      <c r="D20" s="42"/>
      <c r="E20" s="227"/>
    </row>
    <row r="21" spans="1:5" x14ac:dyDescent="0.25">
      <c r="A21" s="152"/>
      <c r="B21" s="41"/>
      <c r="C21" s="41"/>
      <c r="D21" s="42"/>
      <c r="E21" s="227"/>
    </row>
    <row r="22" spans="1:5" x14ac:dyDescent="0.25">
      <c r="A22" s="152"/>
      <c r="B22" s="41"/>
      <c r="C22" s="41"/>
      <c r="D22" s="42"/>
      <c r="E22" s="227"/>
    </row>
    <row r="23" spans="1:5" x14ac:dyDescent="0.25">
      <c r="A23" s="152"/>
      <c r="B23" s="41"/>
      <c r="C23" s="41"/>
      <c r="D23" s="42"/>
      <c r="E23" s="227"/>
    </row>
    <row r="24" spans="1:5" x14ac:dyDescent="0.25">
      <c r="A24" s="152"/>
      <c r="B24" s="41"/>
      <c r="C24" s="41"/>
      <c r="D24" s="42"/>
      <c r="E24" s="227"/>
    </row>
    <row r="25" spans="1:5" x14ac:dyDescent="0.25">
      <c r="A25" s="152"/>
      <c r="B25" s="41"/>
      <c r="C25" s="41"/>
      <c r="D25" s="42"/>
      <c r="E25" s="227"/>
    </row>
    <row r="26" spans="1:5" x14ac:dyDescent="0.25">
      <c r="E26" s="74">
        <f>SUM(E2:E25)</f>
        <v>5581315.0199999996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Summary Sheet</vt:lpstr>
      <vt:lpstr>Land &amp; Rent</vt:lpstr>
      <vt:lpstr>construction</vt:lpstr>
      <vt:lpstr> construction material</vt:lpstr>
      <vt:lpstr>RMC</vt:lpstr>
      <vt:lpstr>Professional</vt:lpstr>
      <vt:lpstr>Admin</vt:lpstr>
      <vt:lpstr>Marketing</vt:lpstr>
      <vt:lpstr>Interest</vt:lpstr>
      <vt:lpstr>MCGM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2024-11-08T09:57:49Z</dcterms:modified>
</cp:coreProperties>
</file>