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SPL PBB Fort\"/>
    </mc:Choice>
  </mc:AlternateContent>
  <xr:revisionPtr revIDLastSave="0" documentId="13_ncr:1_{9B02C246-8CC1-4652-8BE9-F867B16C7D5F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D12" i="4" l="1"/>
  <c r="H33" i="23"/>
  <c r="D2" i="25"/>
  <c r="F3" i="4"/>
  <c r="F4" i="4"/>
  <c r="F5" i="4"/>
  <c r="F6" i="4"/>
  <c r="F2" i="4"/>
  <c r="Q5" i="4" l="1"/>
  <c r="S4" i="4"/>
  <c r="Q4" i="4"/>
  <c r="P4" i="4"/>
  <c r="R4" i="4" s="1"/>
  <c r="Q3" i="4"/>
  <c r="P3" i="4" s="1"/>
  <c r="R3" i="4" s="1"/>
  <c r="Q2" i="4"/>
  <c r="P2" i="4" s="1"/>
  <c r="R2" i="4" s="1"/>
  <c r="S2" i="4" l="1"/>
  <c r="S3" i="4"/>
  <c r="C4" i="4"/>
  <c r="G4" i="4" s="1"/>
  <c r="C5" i="4"/>
  <c r="G5" i="4" s="1"/>
  <c r="C6" i="4"/>
  <c r="G6" i="4" s="1"/>
  <c r="C7" i="4"/>
  <c r="C8" i="4"/>
  <c r="D8" i="4" s="1"/>
  <c r="C9" i="4"/>
  <c r="C3" i="4"/>
  <c r="G3" i="4" s="1"/>
  <c r="C2" i="4"/>
  <c r="G2" i="4" s="1"/>
  <c r="C11" i="4"/>
  <c r="D11" i="4" s="1"/>
  <c r="C12" i="4"/>
  <c r="C13" i="4"/>
  <c r="I3" i="23" l="1"/>
  <c r="D7" i="4"/>
  <c r="H7" i="4" s="1"/>
  <c r="D23" i="23" l="1"/>
  <c r="C23" i="23" s="1"/>
  <c r="C16" i="4" l="1"/>
  <c r="N22" i="4"/>
  <c r="G25" i="4"/>
  <c r="G33" i="4" s="1"/>
  <c r="C10" i="4"/>
  <c r="T8" i="4"/>
  <c r="T7" i="4"/>
  <c r="T6" i="4"/>
  <c r="R6" i="4" s="1"/>
  <c r="N24" i="4" l="1"/>
  <c r="T18" i="4"/>
  <c r="C14" i="23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H2" i="4" s="1"/>
  <c r="D3" i="4"/>
  <c r="H3" i="4" s="1"/>
  <c r="D4" i="4"/>
  <c r="H4" i="4" s="1"/>
  <c r="D5" i="4"/>
  <c r="H5" i="4" s="1"/>
  <c r="D6" i="4"/>
  <c r="H6" i="4" s="1"/>
  <c r="D9" i="4"/>
  <c r="G30" i="4"/>
  <c r="G31" i="4" s="1"/>
  <c r="C14" i="4"/>
  <c r="D14" i="4" s="1"/>
  <c r="J14" i="4"/>
  <c r="I14" i="4"/>
  <c r="A14" i="4"/>
  <c r="D13" i="4"/>
  <c r="J13" i="4"/>
  <c r="I13" i="4"/>
  <c r="A13" i="4"/>
  <c r="J12" i="4"/>
  <c r="I12" i="4"/>
  <c r="A12" i="4"/>
  <c r="J11" i="4"/>
  <c r="I11" i="4"/>
  <c r="A11" i="4"/>
  <c r="J10" i="4"/>
  <c r="I10" i="4"/>
  <c r="A10" i="4"/>
  <c r="J9" i="4"/>
  <c r="I9" i="4"/>
  <c r="A9" i="4"/>
  <c r="J8" i="4"/>
  <c r="I8" i="4"/>
  <c r="A8" i="4"/>
  <c r="A7" i="4"/>
  <c r="A6" i="4"/>
  <c r="A5" i="4"/>
  <c r="A4" i="4"/>
  <c r="A3" i="4"/>
  <c r="A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C25" i="23"/>
  <c r="F32" i="23"/>
  <c r="C21" i="23"/>
  <c r="J18" i="4"/>
  <c r="I18" i="4"/>
  <c r="A18" i="4"/>
  <c r="J17" i="4"/>
  <c r="I17" i="4"/>
  <c r="A17" i="4"/>
  <c r="J16" i="4"/>
  <c r="I16" i="4"/>
  <c r="A16" i="4"/>
  <c r="J15" i="4"/>
  <c r="I15" i="4"/>
  <c r="A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C15" i="4"/>
  <c r="D18" i="4"/>
  <c r="H18" i="4" s="1"/>
  <c r="D15" i="4" l="1"/>
  <c r="D16" i="4"/>
  <c r="H16" i="4" s="1"/>
  <c r="D17" i="4"/>
  <c r="H17" i="4" s="1"/>
  <c r="R5" i="4" l="1"/>
  <c r="H15" i="4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7" i="4" s="1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<sst xmlns="http://schemas.openxmlformats.org/spreadsheetml/2006/main" count="102" uniqueCount="85">
  <si>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</si>
  <si>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</si>
  <si>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</si>
  <si>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</si>
  <si>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</si>
  <si>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</si>
  <si>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</si>
  <si>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</si>
  <si>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</si>
  <si>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</si>
  <si>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</si>
  <si>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</si>
  <si>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</si>
  <si>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</si>
  <si>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</si>
  <si>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</si>
  <si>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</si>
  <si>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</si>
  <si>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</si>
  <si>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</si>
  <si>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</si>
  <si>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</si>
  <si>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</si>
  <si>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</si>
  <si>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</si>
  <si>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</si>
  <si>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</si>
  <si>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</si>
  <si>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</si>
  <si>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</si>
  <si>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</si>
  <si>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</si>
  <si>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</si>
  <si>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</si>
  <si>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</si>
  <si>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</si>
  <si>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</si>
  <si>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</si>
  <si>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</si>
  <si>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</si>
  <si>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</si>
  <si>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</si>
  <si>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</si>
  <si>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</si>
  <si>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</si>
  <si>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</si>
  <si>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</si>
  <si>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</si>
  <si>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</si>
  <si>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</si>
  <si>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</si>
  <si>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</si>
  <si>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</si>
  <si>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</si>
  <si>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</si>
  <si>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</si>
  <si>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</si>
  <si>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</si>
  <si>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</si>
  <si>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</si>
  <si>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</si>
  <si>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</si>
  <si>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</si>
  <si>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</si>
  <si>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</si>
  <si>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</si>
  <si>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</si>
  <si>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</si>
  <si>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</si>
  <si>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</si>
  <si>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 xml:space="preserve">CA </t>
  </si>
  <si>
    <t>BUA (10%)</t>
  </si>
  <si>
    <t>Built up area (10%)</t>
  </si>
  <si>
    <t>Lead No. 12291</t>
  </si>
  <si>
    <t>SBI -  SPL PBB Fort  -Dharmendra Singh Yadav - Residential Flat No. 2003, 20th Floor, Building No 1, Wing - B, MHADA,Kannamwar Nagar,Mumbai, Vikhroli</t>
  </si>
  <si>
    <t>As per Agreement</t>
  </si>
  <si>
    <t>20th Flr</t>
  </si>
  <si>
    <t xml:space="preserve">Measurment </t>
  </si>
  <si>
    <t>1 BHK</t>
  </si>
  <si>
    <t>Ca</t>
  </si>
  <si>
    <t>Site Information</t>
  </si>
  <si>
    <t>BUA Rate</t>
  </si>
  <si>
    <t>CA Rate</t>
  </si>
  <si>
    <t>Dharmendra Singh Yadav</t>
  </si>
  <si>
    <t>SBI (SPL PBB Fort)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</si>
</sst>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0" fontId="1" fillId="2" borderId="0" xfId="0" applyFont="1" applyFill="1"/>
    <xf numFmtId="4" fontId="1" fillId="0" borderId="0" xfId="0" applyNumberFormat="1" applyFont="1"/>
    <xf numFmtId="43" fontId="1" fillId="0" borderId="0" xfId="1" applyFont="1" applyFill="1"/>
    <xf numFmtId="43" fontId="0" fillId="0" borderId="0" xfId="1" applyFont="1" applyFill="1"/>
    <xf numFmtId="43" fontId="12" fillId="0" borderId="0" xfId="1" applyFont="1" applyFill="1"/>
    <xf numFmtId="0" fontId="14" fillId="0" borderId="0" xfId="0" applyFont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1" fillId="0" borderId="0" xfId="0" applyNumberFormat="1" applyFont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/>
    <xf numFmtId="3" fontId="0" fillId="0" borderId="0" xfId="0" applyNumberFormat="1" applyFont="1"/>
    <xf numFmtId="4" fontId="0" fillId="0" borderId="0" xfId="0" applyNumberFormat="1" applyFont="1"/>
    <xf numFmtId="3" fontId="0" fillId="2" borderId="0" xfId="0" applyNumberFormat="1" applyFont="1" applyFill="1"/>
    <xf numFmtId="4" fontId="0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3" fontId="1" fillId="2" borderId="0" xfId="1" applyFont="1" applyFill="1"/>
    <xf numFmtId="0" fontId="1" fillId="0" borderId="0" xfId="0" applyFont="1" applyFill="1"/>
    <xf numFmtId="0" fontId="0" fillId="0" borderId="0" xfId="0" applyFont="1" applyFill="1"/>
    <xf numFmtId="0" fontId="11" fillId="0" borderId="8" xfId="0" applyFont="1" applyFill="1" applyBorder="1" applyAlignment="1">
      <alignment horizontal="center"/>
    </xf>
    <xf numFmtId="43" fontId="11" fillId="0" borderId="8" xfId="1" applyFont="1" applyFill="1" applyBorder="1"/>
    <xf numFmtId="4" fontId="1" fillId="0" borderId="0" xfId="0" applyNumberFormat="1" applyFont="1" applyFill="1"/>
    <xf numFmtId="4" fontId="0" fillId="0" borderId="0" xfId="0" applyNumberFormat="1" applyFont="1" applyFill="1"/>
    <xf numFmtId="0" fontId="0" fillId="0" borderId="0" xfId="0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13</xdr:col>
      <xdr:colOff>591739</xdr:colOff>
      <xdr:row>47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B2F57-7406-9585-221C-119C1EB8C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8516539" cy="7259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921B14-F27B-0DFE-1F84-21AD5E74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7859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14</xdr:col>
      <xdr:colOff>258402</xdr:colOff>
      <xdr:row>86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964909-FE10-85F9-A2C2-084EB684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8792802" cy="8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14</xdr:col>
      <xdr:colOff>48823</xdr:colOff>
      <xdr:row>118</xdr:row>
      <xdr:rowOff>48429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AD80DA-8868-32D1-0316-1B16A6C17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8583223" cy="5763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14</xdr:col>
      <xdr:colOff>248876</xdr:colOff>
      <xdr:row>164</xdr:row>
      <xdr:rowOff>86933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57CA0FA-5200-F51A-529F-B9D3E311C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669500"/>
          <a:ext cx="8783276" cy="8659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11</xdr:col>
      <xdr:colOff>286726</xdr:colOff>
      <xdr:row>205</xdr:row>
      <xdr:rowOff>153458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692F17A-C719-571C-F569-8021BA9AD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623000"/>
          <a:ext cx="6992326" cy="7582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11</xdr:col>
      <xdr:colOff>286726</xdr:colOff>
      <xdr:row>245</xdr:row>
      <xdr:rowOff>67668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A3FA1A-6E75-D5E7-826C-40F78F1B7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624000"/>
          <a:ext cx="6992326" cy="7116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11</xdr:col>
      <xdr:colOff>258147</xdr:colOff>
      <xdr:row>283</xdr:row>
      <xdr:rowOff>153378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60554A0-316E-26C3-D506-03188F46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053500"/>
          <a:ext cx="6963747" cy="7011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25</xdr:col>
      <xdr:colOff>70612</xdr:colOff>
      <xdr:row>330</xdr:row>
      <xdr:rowOff>189428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4EA4775-EF0F-42E4-8AFE-57D098395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4483000"/>
          <a:ext cx="15310612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14</xdr:col>
      <xdr:colOff>248876</xdr:colOff>
      <xdr:row>366</xdr:row>
      <xdr:rowOff>115193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0D062A1-5D05-88AD-09C9-32AF905C5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3436500"/>
          <a:ext cx="8783276" cy="6401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11</xdr:col>
      <xdr:colOff>286726</xdr:colOff>
      <xdr:row>402</xdr:row>
      <xdr:rowOff>134246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DECA27C-F99E-C0D0-1C8E-B21EC1CA5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0294500"/>
          <a:ext cx="6992326" cy="6420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315390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31ABD4-5FE2-BC55-AF0B-B95D7EDE7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30590" cy="7640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139830*0.1</f>
        <v>13983</v>
      </c>
      <c r="E2" s="40">
        <f>C3+D2</f>
        <v>153813</v>
      </c>
      <c r="G2" s="114" t="s">
        <v>45</v>
      </c>
      <c r="H2" s="115"/>
    </row>
    <row r="3" spans="2:17" ht="15.75" thickBot="1" x14ac:dyDescent="0.3">
      <c r="B3" s="32" t="s">
        <v>35</v>
      </c>
      <c r="C3" s="34">
        <v>139830</v>
      </c>
      <c r="D3" s="32"/>
      <c r="E3" s="32"/>
      <c r="F3" s="32"/>
      <c r="G3" s="47" t="s">
        <v>46</v>
      </c>
      <c r="H3" s="48" t="s">
        <v>47</v>
      </c>
      <c r="I3" s="49"/>
      <c r="K3" s="50" t="s">
        <v>48</v>
      </c>
      <c r="L3" s="51"/>
      <c r="N3" s="52" t="s">
        <v>49</v>
      </c>
      <c r="O3" s="53"/>
      <c r="P3" s="53"/>
      <c r="Q3" s="54"/>
    </row>
    <row r="4" spans="2:17" ht="27" thickBot="1" x14ac:dyDescent="0.3">
      <c r="B4" s="32" t="s">
        <v>36</v>
      </c>
      <c r="C4" s="34">
        <v>13983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26</v>
      </c>
      <c r="L4" s="59" t="s">
        <v>27</v>
      </c>
      <c r="N4" s="47" t="s">
        <v>46</v>
      </c>
      <c r="O4" s="60" t="s">
        <v>47</v>
      </c>
      <c r="P4" s="61"/>
    </row>
    <row r="5" spans="2:17" ht="15.75" thickBot="1" x14ac:dyDescent="0.3">
      <c r="B5" s="32" t="s">
        <v>50</v>
      </c>
      <c r="C5" s="35">
        <f>C3+C4</f>
        <v>153813</v>
      </c>
      <c r="D5" s="36" t="s">
        <v>37</v>
      </c>
      <c r="E5" s="37">
        <f>ROUND(C5/10.764,0)</f>
        <v>14290</v>
      </c>
      <c r="F5" s="36" t="s">
        <v>38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51</v>
      </c>
      <c r="C6" s="34">
        <v>58970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28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52</v>
      </c>
      <c r="C7" s="35">
        <f>C5-C6</f>
        <v>94843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30</v>
      </c>
      <c r="L7" s="62" t="s">
        <v>31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53</v>
      </c>
      <c r="C8" s="66">
        <v>0</v>
      </c>
      <c r="D8" s="67">
        <f>1-C8</f>
        <v>1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54</v>
      </c>
      <c r="D9" s="35">
        <f>ROUND(C7*D8,0)</f>
        <v>94843</v>
      </c>
      <c r="E9" s="32"/>
      <c r="F9" s="32"/>
      <c r="G9" s="55">
        <v>6</v>
      </c>
      <c r="H9" s="56">
        <v>6</v>
      </c>
      <c r="I9" s="57">
        <v>94</v>
      </c>
      <c r="K9" s="68" t="s">
        <v>29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55</v>
      </c>
      <c r="C10" s="35">
        <f>C6+D9</f>
        <v>153813</v>
      </c>
      <c r="D10" s="36" t="s">
        <v>37</v>
      </c>
      <c r="E10" s="37">
        <f>ROUND(C10/10.764,0)</f>
        <v>14290</v>
      </c>
      <c r="F10" s="36" t="s">
        <v>38</v>
      </c>
      <c r="G10" s="55">
        <v>7</v>
      </c>
      <c r="H10" s="56">
        <v>7</v>
      </c>
      <c r="I10" s="57">
        <v>93</v>
      </c>
      <c r="K10" s="70" t="s">
        <v>32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33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39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34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40</v>
      </c>
      <c r="C13" s="41">
        <v>2022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41</v>
      </c>
      <c r="C14" s="41">
        <f>C12-C13</f>
        <v>2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56</v>
      </c>
      <c r="C15" s="33">
        <f>60-C14</f>
        <v>58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84"/>
  <sheetViews>
    <sheetView topLeftCell="B10" zoomScale="130" zoomScaleNormal="130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2" x14ac:dyDescent="0.25">
      <c r="A1" s="7"/>
      <c r="B1" s="8"/>
      <c r="C1" s="8"/>
      <c r="D1" s="9"/>
    </row>
    <row r="2" spans="1:12" x14ac:dyDescent="0.25">
      <c r="A2" s="10"/>
      <c r="C2" s="103" t="s">
        <v>76</v>
      </c>
      <c r="D2" s="12"/>
      <c r="F2" s="5"/>
      <c r="G2" s="5" t="s">
        <v>59</v>
      </c>
      <c r="H2" s="5"/>
      <c r="I2" s="84"/>
      <c r="K2" t="s">
        <v>77</v>
      </c>
    </row>
    <row r="3" spans="1:12" ht="18.75" x14ac:dyDescent="0.3">
      <c r="A3" s="10" t="s">
        <v>10</v>
      </c>
      <c r="B3" s="13"/>
      <c r="C3" s="104">
        <f>C4+C5</f>
        <v>16000</v>
      </c>
      <c r="D3" s="14" t="s">
        <v>57</v>
      </c>
      <c r="F3" s="83" t="s">
        <v>75</v>
      </c>
      <c r="G3" s="84" t="s">
        <v>70</v>
      </c>
      <c r="H3" s="88">
        <v>27.98</v>
      </c>
      <c r="I3" s="85">
        <f>H3*10.764</f>
        <v>301.17671999999999</v>
      </c>
      <c r="K3" t="s">
        <v>79</v>
      </c>
      <c r="L3">
        <v>279</v>
      </c>
    </row>
    <row r="4" spans="1:12" ht="30" x14ac:dyDescent="0.25">
      <c r="A4" s="15" t="s">
        <v>11</v>
      </c>
      <c r="B4" s="13"/>
      <c r="C4" s="104">
        <v>3000</v>
      </c>
      <c r="D4" s="16"/>
      <c r="F4" s="111" t="s">
        <v>78</v>
      </c>
      <c r="G4" s="84"/>
      <c r="H4" s="84"/>
      <c r="I4" s="85"/>
    </row>
    <row r="5" spans="1:12" x14ac:dyDescent="0.25">
      <c r="A5" s="10" t="s">
        <v>12</v>
      </c>
      <c r="B5" s="13"/>
      <c r="C5" s="104">
        <v>13000</v>
      </c>
      <c r="D5" s="16"/>
      <c r="F5" s="5"/>
      <c r="G5" s="84"/>
      <c r="H5" s="84"/>
      <c r="I5" s="85"/>
    </row>
    <row r="6" spans="1:12" x14ac:dyDescent="0.25">
      <c r="A6" s="10" t="s">
        <v>13</v>
      </c>
      <c r="B6" s="13"/>
      <c r="C6" s="104">
        <f>C4</f>
        <v>3000</v>
      </c>
      <c r="D6" s="16"/>
      <c r="F6" s="5"/>
      <c r="G6" s="84"/>
      <c r="H6" s="88"/>
      <c r="I6" s="85"/>
    </row>
    <row r="7" spans="1:12" x14ac:dyDescent="0.25">
      <c r="A7" s="10" t="s">
        <v>14</v>
      </c>
      <c r="B7" s="17"/>
      <c r="C7" s="4">
        <v>0</v>
      </c>
      <c r="D7" s="18"/>
    </row>
    <row r="8" spans="1:12" x14ac:dyDescent="0.25">
      <c r="A8" s="10" t="s">
        <v>15</v>
      </c>
      <c r="B8" s="17"/>
      <c r="C8" s="4">
        <f>C9-C7</f>
        <v>60</v>
      </c>
      <c r="D8" s="112" t="s">
        <v>80</v>
      </c>
      <c r="E8" s="112">
        <v>2023</v>
      </c>
    </row>
    <row r="9" spans="1:12" x14ac:dyDescent="0.25">
      <c r="A9" s="10" t="s">
        <v>16</v>
      </c>
      <c r="B9" s="17"/>
      <c r="C9" s="4">
        <v>60</v>
      </c>
      <c r="D9" s="113"/>
      <c r="E9" s="112">
        <v>2024</v>
      </c>
    </row>
    <row r="10" spans="1:12" ht="30" x14ac:dyDescent="0.25">
      <c r="A10" s="15" t="s">
        <v>17</v>
      </c>
      <c r="B10" s="17"/>
      <c r="C10" s="4">
        <f>90*C7/C9</f>
        <v>0</v>
      </c>
      <c r="D10" s="4"/>
      <c r="E10" s="5"/>
      <c r="F10" s="82"/>
      <c r="G10" s="82"/>
    </row>
    <row r="11" spans="1:12" x14ac:dyDescent="0.25">
      <c r="A11" s="10"/>
      <c r="B11" s="19"/>
      <c r="C11" s="105">
        <f>C10%</f>
        <v>0</v>
      </c>
      <c r="D11" s="20"/>
      <c r="E11" s="3"/>
    </row>
    <row r="12" spans="1:12" x14ac:dyDescent="0.25">
      <c r="A12" s="10" t="s">
        <v>18</v>
      </c>
      <c r="B12" s="13"/>
      <c r="C12" s="104">
        <f>C6*C11</f>
        <v>0</v>
      </c>
      <c r="D12" s="16"/>
    </row>
    <row r="13" spans="1:12" x14ac:dyDescent="0.25">
      <c r="A13" s="10" t="s">
        <v>19</v>
      </c>
      <c r="B13" s="13"/>
      <c r="C13" s="104">
        <f>C6-C12</f>
        <v>3000</v>
      </c>
      <c r="D13" s="16"/>
    </row>
    <row r="14" spans="1:12" x14ac:dyDescent="0.25">
      <c r="A14" s="10" t="s">
        <v>12</v>
      </c>
      <c r="B14" s="13"/>
      <c r="C14" s="104">
        <f>C5</f>
        <v>13000</v>
      </c>
      <c r="D14" s="16"/>
      <c r="F14" s="82"/>
      <c r="G14" s="82"/>
      <c r="H14" s="4"/>
    </row>
    <row r="15" spans="1:12" x14ac:dyDescent="0.25">
      <c r="B15" s="13"/>
      <c r="C15" s="104"/>
      <c r="D15" s="16"/>
      <c r="H15" s="4"/>
    </row>
    <row r="16" spans="1:12" x14ac:dyDescent="0.25">
      <c r="A16" s="21" t="s">
        <v>20</v>
      </c>
      <c r="B16" s="22"/>
      <c r="C16" s="106">
        <f>C14+C13</f>
        <v>16000</v>
      </c>
      <c r="D16" s="14"/>
      <c r="E16" s="40"/>
      <c r="H16" s="82"/>
    </row>
    <row r="17" spans="1:8" x14ac:dyDescent="0.25">
      <c r="B17" s="17"/>
      <c r="C17" s="4"/>
      <c r="D17" s="18"/>
      <c r="H17" s="82"/>
    </row>
    <row r="18" spans="1:8" ht="16.5" x14ac:dyDescent="0.3">
      <c r="A18" s="21" t="s">
        <v>66</v>
      </c>
      <c r="B18" s="5"/>
      <c r="C18" s="107">
        <v>301</v>
      </c>
      <c r="D18" s="44"/>
      <c r="E18" s="45"/>
    </row>
    <row r="19" spans="1:8" x14ac:dyDescent="0.25">
      <c r="A19" s="10"/>
      <c r="B19" s="4"/>
      <c r="C19" s="108">
        <f>C18*C16</f>
        <v>4816000</v>
      </c>
      <c r="D19" t="s">
        <v>43</v>
      </c>
      <c r="E19" s="23"/>
      <c r="H19" s="4"/>
    </row>
    <row r="20" spans="1:8" x14ac:dyDescent="0.25">
      <c r="A20" s="10"/>
      <c r="B20" s="40"/>
      <c r="C20" s="40">
        <f>C19*0.98</f>
        <v>4719680</v>
      </c>
      <c r="D20" t="s">
        <v>21</v>
      </c>
      <c r="E20" s="24"/>
      <c r="F20" s="6"/>
      <c r="H20" s="82"/>
    </row>
    <row r="21" spans="1:8" x14ac:dyDescent="0.25">
      <c r="A21" s="10"/>
      <c r="C21" s="40">
        <f>C19*80%</f>
        <v>3852800</v>
      </c>
      <c r="D21" t="s">
        <v>22</v>
      </c>
      <c r="E21" s="24"/>
      <c r="F21" s="40"/>
    </row>
    <row r="22" spans="1:8" x14ac:dyDescent="0.25">
      <c r="A22" s="10"/>
      <c r="E22" s="40"/>
    </row>
    <row r="23" spans="1:8" x14ac:dyDescent="0.25">
      <c r="A23" s="25" t="s">
        <v>23</v>
      </c>
      <c r="B23" s="26"/>
      <c r="C23" s="109">
        <f>C4*D23</f>
        <v>993300.00000000012</v>
      </c>
      <c r="D23" s="27">
        <f>C18*1.1</f>
        <v>331.1</v>
      </c>
      <c r="E23" s="40"/>
    </row>
    <row r="24" spans="1:8" x14ac:dyDescent="0.25">
      <c r="A24" s="10" t="s">
        <v>24</v>
      </c>
    </row>
    <row r="25" spans="1:8" x14ac:dyDescent="0.25">
      <c r="A25" s="28" t="s">
        <v>25</v>
      </c>
      <c r="B25" s="11"/>
      <c r="C25" s="40">
        <f>C19*0.03/12</f>
        <v>12040</v>
      </c>
      <c r="D25" s="24"/>
      <c r="E25" s="40"/>
    </row>
    <row r="26" spans="1:8" x14ac:dyDescent="0.25">
      <c r="C26" s="40"/>
      <c r="D26" s="24"/>
      <c r="F26" s="84" t="s">
        <v>73</v>
      </c>
    </row>
    <row r="27" spans="1:8" x14ac:dyDescent="0.25">
      <c r="A27" s="5" t="s">
        <v>74</v>
      </c>
      <c r="B27" s="5"/>
      <c r="C27" s="110"/>
      <c r="D27" s="86"/>
    </row>
    <row r="28" spans="1:8" x14ac:dyDescent="0.25">
      <c r="D28" s="82"/>
    </row>
    <row r="29" spans="1:8" x14ac:dyDescent="0.25">
      <c r="D29"/>
      <c r="E29" s="127"/>
      <c r="F29" s="127"/>
      <c r="G29" s="3"/>
      <c r="H29" s="3"/>
    </row>
    <row r="30" spans="1:8" ht="18.75" x14ac:dyDescent="0.3">
      <c r="D30"/>
      <c r="E30" s="128" t="s">
        <v>84</v>
      </c>
      <c r="F30" s="128"/>
      <c r="G30" s="3"/>
      <c r="H30" s="3"/>
    </row>
    <row r="31" spans="1:8" ht="18.75" x14ac:dyDescent="0.3">
      <c r="D31"/>
      <c r="E31" s="128" t="s">
        <v>83</v>
      </c>
      <c r="F31" s="128"/>
      <c r="G31" s="3"/>
      <c r="H31" s="3"/>
    </row>
    <row r="32" spans="1:8" ht="18.75" x14ac:dyDescent="0.3">
      <c r="D32"/>
      <c r="E32" s="129" t="s">
        <v>43</v>
      </c>
      <c r="F32" s="129">
        <f>C19</f>
        <v>4816000</v>
      </c>
      <c r="G32" s="3"/>
      <c r="H32" s="3"/>
    </row>
    <row r="33" spans="1:8" ht="18.75" x14ac:dyDescent="0.3">
      <c r="D33"/>
      <c r="E33" s="129" t="s">
        <v>21</v>
      </c>
      <c r="F33" s="129">
        <f>F32*98%</f>
        <v>4719680</v>
      </c>
      <c r="G33" s="3"/>
      <c r="H33" s="87">
        <f>F32*75</f>
        <v>361200000</v>
      </c>
    </row>
    <row r="34" spans="1:8" ht="18.75" x14ac:dyDescent="0.3">
      <c r="D34"/>
      <c r="E34" s="129" t="s">
        <v>22</v>
      </c>
      <c r="F34" s="129">
        <f>F32*80%</f>
        <v>3852800</v>
      </c>
      <c r="G34" s="3"/>
      <c r="H34" s="3"/>
    </row>
    <row r="35" spans="1:8" x14ac:dyDescent="0.25">
      <c r="D35"/>
      <c r="E35" s="127"/>
      <c r="F35" s="127"/>
      <c r="G35" s="3"/>
      <c r="H35" s="3"/>
    </row>
    <row r="36" spans="1:8" x14ac:dyDescent="0.25">
      <c r="D36"/>
      <c r="E36" s="127"/>
      <c r="F36" s="127"/>
      <c r="G36" s="3"/>
      <c r="H36" s="3"/>
    </row>
    <row r="37" spans="1:8" x14ac:dyDescent="0.25">
      <c r="D37"/>
      <c r="E37" s="127"/>
      <c r="F37" s="127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abSelected="1" zoomScaleNormal="100" workbookViewId="0">
      <selection activeCell="H11" sqref="H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style="118" customWidth="1"/>
    <col min="10" max="10" width="9.85546875" style="118" customWidth="1"/>
    <col min="11" max="13" width="0" style="118" hidden="1" customWidth="1"/>
    <col min="14" max="14" width="14.7109375" style="118" customWidth="1"/>
    <col min="15" max="15" width="9.5703125" style="118" customWidth="1"/>
    <col min="16" max="18" width="12.85546875" style="118" customWidth="1"/>
    <col min="19" max="19" width="16.140625" style="118" customWidth="1"/>
    <col min="20" max="20" width="13.85546875" style="118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2" t="s">
        <v>0</v>
      </c>
      <c r="B1" s="2" t="s">
        <v>4</v>
      </c>
      <c r="C1" s="2" t="s">
        <v>72</v>
      </c>
      <c r="D1" s="2" t="s">
        <v>7</v>
      </c>
      <c r="E1" s="2" t="s">
        <v>1</v>
      </c>
      <c r="F1" s="2" t="s">
        <v>6</v>
      </c>
      <c r="G1" s="2" t="s">
        <v>8</v>
      </c>
      <c r="H1" s="2" t="s">
        <v>9</v>
      </c>
      <c r="I1" s="117" t="s">
        <v>2</v>
      </c>
      <c r="J1" s="117" t="s">
        <v>3</v>
      </c>
      <c r="K1" s="117"/>
      <c r="L1" s="117"/>
      <c r="M1" s="117"/>
      <c r="N1" s="117" t="s">
        <v>5</v>
      </c>
      <c r="O1" s="117"/>
      <c r="P1" s="117" t="s">
        <v>66</v>
      </c>
      <c r="Q1" s="117" t="s">
        <v>71</v>
      </c>
      <c r="R1" s="117" t="s">
        <v>82</v>
      </c>
      <c r="S1" s="117" t="s">
        <v>81</v>
      </c>
      <c r="T1" s="117" t="s">
        <v>1</v>
      </c>
      <c r="U1" s="2"/>
      <c r="V1" s="2"/>
      <c r="W1" s="2"/>
      <c r="X1" s="2"/>
      <c r="Y1" s="2"/>
    </row>
    <row r="2" spans="1:32" x14ac:dyDescent="0.25">
      <c r="A2" s="3">
        <f t="shared" ref="A2:A14" si="0">N2</f>
        <v>0</v>
      </c>
      <c r="B2" s="3">
        <v>325</v>
      </c>
      <c r="C2" s="3">
        <f>B2*1.1</f>
        <v>357.50000000000006</v>
      </c>
      <c r="D2" s="90">
        <f t="shared" ref="D2:D14" si="1">C2*1.2</f>
        <v>429.00000000000006</v>
      </c>
      <c r="E2" s="90">
        <v>5800000</v>
      </c>
      <c r="F2" s="90">
        <f>E2/B2</f>
        <v>17846.153846153848</v>
      </c>
      <c r="G2" s="91">
        <f>E2/C2</f>
        <v>16223.776223776222</v>
      </c>
      <c r="H2" s="3">
        <f>E2/D2</f>
        <v>13519.813519813519</v>
      </c>
      <c r="I2" s="118">
        <v>21</v>
      </c>
      <c r="J2" s="118">
        <v>2103</v>
      </c>
      <c r="P2" s="119">
        <f>Q2/1.1</f>
        <v>283.38676363636358</v>
      </c>
      <c r="Q2" s="120">
        <f>28.96*10.764</f>
        <v>311.72543999999999</v>
      </c>
      <c r="R2" s="120">
        <f>T2/P2</f>
        <v>12759.946701815548</v>
      </c>
      <c r="S2" s="120">
        <f>T2/Q2</f>
        <v>11599.951547105042</v>
      </c>
      <c r="T2" s="120">
        <v>3616000</v>
      </c>
      <c r="U2" s="90"/>
      <c r="V2" s="3"/>
      <c r="W2" s="3"/>
      <c r="X2" s="3"/>
      <c r="Y2" s="3"/>
      <c r="AB2" s="42"/>
    </row>
    <row r="3" spans="1:32" x14ac:dyDescent="0.25">
      <c r="A3" s="3">
        <f t="shared" si="0"/>
        <v>0</v>
      </c>
      <c r="B3" s="3">
        <v>351</v>
      </c>
      <c r="C3" s="3">
        <f>B3*1.1</f>
        <v>386.1</v>
      </c>
      <c r="D3" s="90">
        <f t="shared" si="1"/>
        <v>463.32</v>
      </c>
      <c r="E3" s="90">
        <v>6025000</v>
      </c>
      <c r="F3" s="90">
        <f t="shared" ref="F3:F6" si="2">E3/B3</f>
        <v>17165.242165242165</v>
      </c>
      <c r="G3" s="91">
        <f t="shared" ref="G3:G6" si="3">E3/C3</f>
        <v>15604.765604765604</v>
      </c>
      <c r="H3" s="3">
        <f t="shared" ref="H3:H7" si="4">E3/D3</f>
        <v>13003.971337304671</v>
      </c>
      <c r="I3" s="118">
        <v>7</v>
      </c>
      <c r="J3" s="118">
        <v>703</v>
      </c>
      <c r="P3" s="119">
        <f>Q3/1.1</f>
        <v>273.79701818181815</v>
      </c>
      <c r="Q3" s="120">
        <f>27.98*10.764</f>
        <v>301.17671999999999</v>
      </c>
      <c r="R3" s="120">
        <f t="shared" ref="R3:R6" si="5">T3/P3</f>
        <v>12688.231680058141</v>
      </c>
      <c r="S3" s="120">
        <f>T3/Q3</f>
        <v>11534.756072780128</v>
      </c>
      <c r="T3" s="120">
        <v>3474000</v>
      </c>
      <c r="U3" s="90"/>
      <c r="V3" s="3"/>
      <c r="W3" s="3"/>
      <c r="X3" s="3"/>
      <c r="Y3" s="3"/>
      <c r="AF3" s="42"/>
    </row>
    <row r="4" spans="1:32" x14ac:dyDescent="0.25">
      <c r="A4" s="3">
        <f t="shared" si="0"/>
        <v>0</v>
      </c>
      <c r="B4" s="123">
        <v>400</v>
      </c>
      <c r="C4" s="89">
        <f t="shared" ref="C4:C10" si="6">B4*1.1</f>
        <v>440.00000000000006</v>
      </c>
      <c r="D4" s="124">
        <f t="shared" si="1"/>
        <v>528</v>
      </c>
      <c r="E4" s="124">
        <v>6600000</v>
      </c>
      <c r="F4" s="124">
        <f t="shared" si="2"/>
        <v>16500</v>
      </c>
      <c r="G4" s="125">
        <f t="shared" si="3"/>
        <v>14999.999999999998</v>
      </c>
      <c r="H4" s="3">
        <f t="shared" si="4"/>
        <v>12500</v>
      </c>
      <c r="I4" s="118">
        <v>5</v>
      </c>
      <c r="J4" s="118">
        <v>501</v>
      </c>
      <c r="P4" s="121">
        <f>37.9*10.764</f>
        <v>407.95559999999995</v>
      </c>
      <c r="Q4" s="122">
        <f>41.69*10.764</f>
        <v>448.75115999999997</v>
      </c>
      <c r="R4" s="122">
        <f t="shared" si="5"/>
        <v>16446.309353272762</v>
      </c>
      <c r="S4" s="122">
        <f>T4/Q4</f>
        <v>14951.190321157053</v>
      </c>
      <c r="T4" s="122">
        <v>6709364</v>
      </c>
      <c r="U4" s="90"/>
      <c r="V4" s="3"/>
      <c r="W4" s="3"/>
      <c r="X4" s="3"/>
      <c r="Y4" s="3"/>
    </row>
    <row r="5" spans="1:32" x14ac:dyDescent="0.25">
      <c r="A5" s="3">
        <f t="shared" si="0"/>
        <v>0</v>
      </c>
      <c r="B5" s="102">
        <v>320</v>
      </c>
      <c r="C5" s="3">
        <f t="shared" si="6"/>
        <v>352</v>
      </c>
      <c r="D5" s="90">
        <f t="shared" si="1"/>
        <v>422.4</v>
      </c>
      <c r="E5" s="90">
        <v>6200000</v>
      </c>
      <c r="F5" s="90">
        <f t="shared" si="2"/>
        <v>19375</v>
      </c>
      <c r="G5" s="91">
        <f t="shared" si="3"/>
        <v>17613.636363636364</v>
      </c>
      <c r="H5" s="3">
        <f t="shared" si="4"/>
        <v>14678.030303030304</v>
      </c>
      <c r="P5" s="120"/>
      <c r="Q5" s="120">
        <f>27.98*10.764</f>
        <v>301.17671999999999</v>
      </c>
      <c r="R5" s="120" t="e">
        <f t="shared" si="5"/>
        <v>#DIV/0!</v>
      </c>
      <c r="S5" s="120"/>
      <c r="T5" s="120">
        <v>3474000</v>
      </c>
      <c r="U5" s="90"/>
      <c r="V5" s="3"/>
      <c r="W5" s="3"/>
      <c r="X5" s="3"/>
      <c r="Y5" s="3"/>
    </row>
    <row r="6" spans="1:32" s="132" customFormat="1" x14ac:dyDescent="0.25">
      <c r="A6" s="126">
        <f t="shared" si="0"/>
        <v>0</v>
      </c>
      <c r="B6" s="126">
        <v>374</v>
      </c>
      <c r="C6" s="126">
        <f t="shared" si="6"/>
        <v>411.40000000000003</v>
      </c>
      <c r="D6" s="130">
        <f t="shared" si="1"/>
        <v>493.68</v>
      </c>
      <c r="E6" s="130">
        <v>6500000</v>
      </c>
      <c r="F6" s="130">
        <f t="shared" si="2"/>
        <v>17379.679144385027</v>
      </c>
      <c r="G6" s="91">
        <f t="shared" si="3"/>
        <v>15799.708313077295</v>
      </c>
      <c r="H6" s="126">
        <f t="shared" si="4"/>
        <v>13166.423594231081</v>
      </c>
      <c r="I6" s="127"/>
      <c r="J6" s="127"/>
      <c r="K6" s="127"/>
      <c r="L6" s="127"/>
      <c r="M6" s="127"/>
      <c r="N6" s="127"/>
      <c r="O6" s="127"/>
      <c r="P6" s="131"/>
      <c r="Q6" s="131"/>
      <c r="R6" s="131" t="e">
        <f t="shared" si="5"/>
        <v>#DIV/0!</v>
      </c>
      <c r="S6" s="131"/>
      <c r="T6" s="131" t="e">
        <f>S6/P6</f>
        <v>#DIV/0!</v>
      </c>
      <c r="U6" s="130"/>
      <c r="V6" s="126"/>
      <c r="W6" s="126"/>
      <c r="X6" s="126"/>
      <c r="Y6" s="126"/>
    </row>
    <row r="7" spans="1:32" x14ac:dyDescent="0.25">
      <c r="A7" s="3">
        <f t="shared" si="0"/>
        <v>0</v>
      </c>
      <c r="B7" s="3">
        <v>394</v>
      </c>
      <c r="C7" s="3">
        <f t="shared" si="6"/>
        <v>433.40000000000003</v>
      </c>
      <c r="D7" s="90">
        <f t="shared" si="1"/>
        <v>520.08000000000004</v>
      </c>
      <c r="E7" s="90">
        <v>6800000</v>
      </c>
      <c r="F7" s="90">
        <f t="shared" ref="F7:F14" si="7">ROUND((E7/B7),0)</f>
        <v>17259</v>
      </c>
      <c r="G7" s="125">
        <f t="shared" ref="G7:G9" si="8">F7/C7</f>
        <v>39.82233502538071</v>
      </c>
      <c r="H7" s="3">
        <f t="shared" si="4"/>
        <v>13074.911552068912</v>
      </c>
      <c r="P7" s="120"/>
      <c r="Q7" s="120"/>
      <c r="R7" s="120"/>
      <c r="S7" s="120"/>
      <c r="T7" s="120" t="e">
        <f>S7/P7</f>
        <v>#DIV/0!</v>
      </c>
      <c r="U7" s="90"/>
      <c r="V7" s="3"/>
      <c r="W7" s="3"/>
      <c r="X7" s="3"/>
      <c r="Y7" s="3"/>
    </row>
    <row r="8" spans="1:32" x14ac:dyDescent="0.25">
      <c r="A8" s="3">
        <f t="shared" si="0"/>
        <v>0</v>
      </c>
      <c r="B8" s="3">
        <v>350</v>
      </c>
      <c r="C8" s="3">
        <f t="shared" si="6"/>
        <v>385.00000000000006</v>
      </c>
      <c r="D8" s="90">
        <f t="shared" si="1"/>
        <v>462.00000000000006</v>
      </c>
      <c r="E8" s="90">
        <v>5700000</v>
      </c>
      <c r="F8" s="90">
        <f t="shared" si="7"/>
        <v>16286</v>
      </c>
      <c r="G8" s="91">
        <f t="shared" si="8"/>
        <v>42.301298701298698</v>
      </c>
      <c r="H8" s="3">
        <f t="shared" ref="H8:H13" si="9">F8/D8</f>
        <v>35.251082251082245</v>
      </c>
      <c r="I8" s="118">
        <f t="shared" ref="I8:I14" si="10">U8</f>
        <v>0</v>
      </c>
      <c r="J8" s="118">
        <f t="shared" ref="J8:J14" si="11">V8</f>
        <v>0</v>
      </c>
      <c r="P8" s="120"/>
      <c r="Q8" s="120"/>
      <c r="R8" s="120"/>
      <c r="S8" s="120"/>
      <c r="T8" s="120" t="e">
        <f>S8/P8</f>
        <v>#DIV/0!</v>
      </c>
      <c r="U8" s="90"/>
      <c r="V8" s="3"/>
      <c r="W8" s="3"/>
      <c r="X8" s="3"/>
      <c r="Y8" s="3"/>
    </row>
    <row r="9" spans="1:32" x14ac:dyDescent="0.25">
      <c r="A9" s="3">
        <f t="shared" si="0"/>
        <v>0</v>
      </c>
      <c r="B9" s="3">
        <v>325</v>
      </c>
      <c r="C9" s="3">
        <f t="shared" si="6"/>
        <v>357.50000000000006</v>
      </c>
      <c r="D9" s="90">
        <f t="shared" si="1"/>
        <v>429.00000000000006</v>
      </c>
      <c r="E9" s="90">
        <v>5800000</v>
      </c>
      <c r="F9" s="90">
        <f t="shared" si="7"/>
        <v>17846</v>
      </c>
      <c r="G9" s="91">
        <f t="shared" si="8"/>
        <v>49.91888111888111</v>
      </c>
      <c r="H9" s="3">
        <f t="shared" si="9"/>
        <v>41.599067599067595</v>
      </c>
      <c r="I9" s="118">
        <f t="shared" si="10"/>
        <v>0</v>
      </c>
      <c r="J9" s="118">
        <f t="shared" si="11"/>
        <v>0</v>
      </c>
      <c r="S9" s="120"/>
      <c r="T9" s="120"/>
      <c r="U9" s="3"/>
      <c r="V9" s="3"/>
      <c r="W9" s="3"/>
      <c r="X9" s="3"/>
      <c r="Y9" s="3"/>
    </row>
    <row r="10" spans="1:32" ht="16.5" x14ac:dyDescent="0.3">
      <c r="A10" s="3">
        <f t="shared" si="0"/>
        <v>0</v>
      </c>
      <c r="B10" s="89">
        <v>350</v>
      </c>
      <c r="C10" s="89">
        <f t="shared" si="6"/>
        <v>385.00000000000006</v>
      </c>
      <c r="D10" s="124">
        <v>0</v>
      </c>
      <c r="E10" s="124">
        <v>5700000</v>
      </c>
      <c r="F10" s="124">
        <f t="shared" si="7"/>
        <v>16286</v>
      </c>
      <c r="G10" s="3">
        <f t="shared" ref="G10:G14" si="12">ROUND((E10/C10),0)</f>
        <v>14805</v>
      </c>
      <c r="H10" s="3" t="e">
        <f t="shared" si="9"/>
        <v>#DIV/0!</v>
      </c>
      <c r="I10" s="118">
        <f t="shared" si="10"/>
        <v>0</v>
      </c>
      <c r="J10" s="118">
        <f t="shared" si="11"/>
        <v>0</v>
      </c>
      <c r="S10" s="120"/>
      <c r="T10" s="120"/>
      <c r="U10" s="3"/>
      <c r="V10" s="3"/>
      <c r="W10" s="99"/>
      <c r="X10" s="100"/>
      <c r="Y10" s="100"/>
      <c r="Z10" s="31"/>
      <c r="AA10" s="31"/>
      <c r="AB10" s="31"/>
      <c r="AC10" s="31"/>
      <c r="AD10" s="31"/>
    </row>
    <row r="11" spans="1:32" ht="18.75" x14ac:dyDescent="0.25">
      <c r="A11" s="3">
        <f t="shared" si="0"/>
        <v>0</v>
      </c>
      <c r="B11" s="3">
        <v>355</v>
      </c>
      <c r="C11" s="3">
        <f t="shared" ref="C11:C13" si="13">B11*1.1</f>
        <v>390.50000000000006</v>
      </c>
      <c r="D11" s="3">
        <f t="shared" si="1"/>
        <v>468.6</v>
      </c>
      <c r="E11" s="90">
        <v>5500000</v>
      </c>
      <c r="F11" s="3">
        <f t="shared" si="7"/>
        <v>15493</v>
      </c>
      <c r="G11" s="3">
        <f t="shared" si="12"/>
        <v>14085</v>
      </c>
      <c r="H11" s="3">
        <f t="shared" si="9"/>
        <v>33.062313273580877</v>
      </c>
      <c r="I11" s="118">
        <f t="shared" si="10"/>
        <v>0</v>
      </c>
      <c r="J11" s="118">
        <f t="shared" si="11"/>
        <v>0</v>
      </c>
      <c r="S11" s="120"/>
      <c r="T11" s="120"/>
      <c r="U11" s="3"/>
      <c r="V11" s="3"/>
      <c r="W11" s="101"/>
      <c r="X11" s="3"/>
      <c r="Y11" s="3"/>
    </row>
    <row r="12" spans="1:32" x14ac:dyDescent="0.25">
      <c r="A12" s="3">
        <f t="shared" si="0"/>
        <v>0</v>
      </c>
      <c r="B12" s="3">
        <v>0</v>
      </c>
      <c r="C12" s="3">
        <f t="shared" si="13"/>
        <v>0</v>
      </c>
      <c r="D12" s="3">
        <f t="shared" si="1"/>
        <v>0</v>
      </c>
      <c r="E12" s="90"/>
      <c r="F12" s="3" t="e">
        <f t="shared" si="7"/>
        <v>#DIV/0!</v>
      </c>
      <c r="G12" s="3" t="e">
        <f t="shared" si="12"/>
        <v>#DIV/0!</v>
      </c>
      <c r="H12" s="3" t="e">
        <f t="shared" si="9"/>
        <v>#DIV/0!</v>
      </c>
      <c r="I12" s="118">
        <f t="shared" si="10"/>
        <v>0</v>
      </c>
      <c r="J12" s="118">
        <f t="shared" si="11"/>
        <v>0</v>
      </c>
      <c r="S12" s="120"/>
      <c r="T12" s="120"/>
      <c r="U12" s="3"/>
      <c r="V12" s="3"/>
      <c r="W12" s="3"/>
      <c r="X12" s="3"/>
      <c r="Y12" s="3"/>
    </row>
    <row r="13" spans="1:32" x14ac:dyDescent="0.25">
      <c r="A13" s="3">
        <f t="shared" si="0"/>
        <v>0</v>
      </c>
      <c r="B13" s="3">
        <v>0</v>
      </c>
      <c r="C13" s="3">
        <f t="shared" si="13"/>
        <v>0</v>
      </c>
      <c r="D13" s="3">
        <f t="shared" si="1"/>
        <v>0</v>
      </c>
      <c r="E13" s="90"/>
      <c r="F13" s="3" t="e">
        <f t="shared" si="7"/>
        <v>#DIV/0!</v>
      </c>
      <c r="G13" s="3" t="e">
        <f t="shared" si="12"/>
        <v>#DIV/0!</v>
      </c>
      <c r="H13" s="3" t="e">
        <f t="shared" si="9"/>
        <v>#DIV/0!</v>
      </c>
      <c r="I13" s="118">
        <f t="shared" si="10"/>
        <v>0</v>
      </c>
      <c r="J13" s="118">
        <f t="shared" si="11"/>
        <v>0</v>
      </c>
      <c r="S13" s="120"/>
      <c r="T13" s="120"/>
      <c r="U13" s="3"/>
      <c r="V13" s="3"/>
      <c r="W13" s="3"/>
      <c r="X13" s="3"/>
      <c r="Y13" s="3"/>
    </row>
    <row r="14" spans="1:32" x14ac:dyDescent="0.25">
      <c r="A14" s="3">
        <f t="shared" si="0"/>
        <v>0</v>
      </c>
      <c r="B14" s="3">
        <v>0</v>
      </c>
      <c r="C14" s="3">
        <f t="shared" ref="C14" si="14">B14*1.2</f>
        <v>0</v>
      </c>
      <c r="D14" s="3">
        <f t="shared" si="1"/>
        <v>0</v>
      </c>
      <c r="E14" s="90"/>
      <c r="F14" s="3" t="e">
        <f t="shared" si="7"/>
        <v>#DIV/0!</v>
      </c>
      <c r="G14" s="3" t="e">
        <f t="shared" si="12"/>
        <v>#DIV/0!</v>
      </c>
      <c r="H14" s="3" t="e">
        <f t="shared" ref="H14" si="15">ROUND((E14/D14),0)</f>
        <v>#DIV/0!</v>
      </c>
      <c r="I14" s="118">
        <f t="shared" si="10"/>
        <v>0</v>
      </c>
      <c r="J14" s="118">
        <f t="shared" si="11"/>
        <v>0</v>
      </c>
      <c r="S14" s="120"/>
      <c r="T14" s="120"/>
      <c r="U14" s="3"/>
      <c r="V14" s="3"/>
      <c r="W14" s="3"/>
      <c r="X14" s="3"/>
      <c r="Y14" s="3"/>
    </row>
    <row r="15" spans="1:32" x14ac:dyDescent="0.25">
      <c r="A15" s="3">
        <f t="shared" ref="A15:A18" si="16">N15</f>
        <v>0</v>
      </c>
      <c r="B15" s="3">
        <v>0</v>
      </c>
      <c r="C15" s="3">
        <f t="shared" ref="C15:C18" si="17">B15*1.2</f>
        <v>0</v>
      </c>
      <c r="D15" s="3">
        <f t="shared" ref="D15:D18" si="18">C15*1.2</f>
        <v>0</v>
      </c>
      <c r="E15" s="90"/>
      <c r="F15" s="3" t="e">
        <f t="shared" ref="F15:F18" si="19">ROUND((E15/B15),0)</f>
        <v>#DIV/0!</v>
      </c>
      <c r="G15" s="3" t="e">
        <f t="shared" ref="G15:G18" si="20">ROUND((E15/C15),0)</f>
        <v>#DIV/0!</v>
      </c>
      <c r="H15" s="3" t="e">
        <f t="shared" ref="H15:H18" si="21">ROUND((E15/D15),0)</f>
        <v>#DIV/0!</v>
      </c>
      <c r="I15" s="118">
        <f t="shared" ref="I15:J18" si="22">U15</f>
        <v>0</v>
      </c>
      <c r="J15" s="118">
        <f t="shared" si="22"/>
        <v>0</v>
      </c>
      <c r="S15" s="120"/>
      <c r="T15" s="120"/>
      <c r="U15" s="3"/>
      <c r="V15" s="3"/>
      <c r="W15" s="3"/>
      <c r="X15" s="3"/>
      <c r="Y15" s="3"/>
    </row>
    <row r="16" spans="1:32" x14ac:dyDescent="0.25">
      <c r="A16" s="3">
        <f t="shared" si="16"/>
        <v>0</v>
      </c>
      <c r="B16" s="3">
        <v>0</v>
      </c>
      <c r="C16" s="3">
        <f t="shared" si="17"/>
        <v>0</v>
      </c>
      <c r="D16" s="3">
        <f t="shared" si="18"/>
        <v>0</v>
      </c>
      <c r="E16" s="90"/>
      <c r="F16" s="3" t="e">
        <f t="shared" si="19"/>
        <v>#DIV/0!</v>
      </c>
      <c r="G16" s="3" t="e">
        <f t="shared" si="20"/>
        <v>#DIV/0!</v>
      </c>
      <c r="H16" s="3" t="e">
        <f t="shared" si="21"/>
        <v>#DIV/0!</v>
      </c>
      <c r="I16" s="118">
        <f t="shared" si="22"/>
        <v>0</v>
      </c>
      <c r="J16" s="118">
        <f t="shared" si="22"/>
        <v>0</v>
      </c>
      <c r="S16" s="120"/>
      <c r="T16" s="120"/>
    </row>
    <row r="17" spans="1:20" x14ac:dyDescent="0.25">
      <c r="A17" s="3">
        <f t="shared" si="16"/>
        <v>0</v>
      </c>
      <c r="B17" s="3">
        <f t="shared" ref="B17:B18" si="23">P17</f>
        <v>0</v>
      </c>
      <c r="C17" s="3">
        <f t="shared" si="17"/>
        <v>0</v>
      </c>
      <c r="D17" s="3">
        <f t="shared" si="18"/>
        <v>0</v>
      </c>
      <c r="E17" s="90"/>
      <c r="F17" s="3" t="e">
        <f t="shared" si="19"/>
        <v>#DIV/0!</v>
      </c>
      <c r="G17" s="3" t="e">
        <f t="shared" si="20"/>
        <v>#DIV/0!</v>
      </c>
      <c r="H17" s="3" t="e">
        <f t="shared" si="21"/>
        <v>#DIV/0!</v>
      </c>
      <c r="I17" s="118">
        <f t="shared" si="22"/>
        <v>0</v>
      </c>
      <c r="J17" s="118">
        <f t="shared" si="22"/>
        <v>0</v>
      </c>
      <c r="S17" s="120"/>
      <c r="T17" s="120"/>
    </row>
    <row r="18" spans="1:20" x14ac:dyDescent="0.25">
      <c r="A18" s="3">
        <f t="shared" si="16"/>
        <v>0</v>
      </c>
      <c r="B18" s="3">
        <f t="shared" si="23"/>
        <v>0</v>
      </c>
      <c r="C18" s="3">
        <f t="shared" si="17"/>
        <v>0</v>
      </c>
      <c r="D18" s="3">
        <f t="shared" si="18"/>
        <v>0</v>
      </c>
      <c r="E18" s="90"/>
      <c r="F18" s="3" t="e">
        <f t="shared" si="19"/>
        <v>#DIV/0!</v>
      </c>
      <c r="G18" s="3" t="e">
        <f t="shared" si="20"/>
        <v>#DIV/0!</v>
      </c>
      <c r="H18" s="3" t="e">
        <f t="shared" si="21"/>
        <v>#DIV/0!</v>
      </c>
      <c r="I18" s="118">
        <f t="shared" si="22"/>
        <v>0</v>
      </c>
      <c r="J18" s="118">
        <f t="shared" si="22"/>
        <v>0</v>
      </c>
      <c r="S18" s="120"/>
      <c r="T18" s="120">
        <f>T2*1.1</f>
        <v>3977600.0000000005</v>
      </c>
    </row>
    <row r="19" spans="1:20" s="6" customFormat="1" x14ac:dyDescent="0.25"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</row>
    <row r="20" spans="1:20" s="6" customFormat="1" ht="16.5" x14ac:dyDescent="0.3">
      <c r="B20" s="93"/>
      <c r="C20" s="93"/>
      <c r="D20" s="93"/>
      <c r="E20" s="93"/>
      <c r="F20" s="94"/>
      <c r="G20" s="93"/>
      <c r="H20" s="93"/>
      <c r="I20" s="92"/>
      <c r="J20" s="92"/>
      <c r="K20" s="92"/>
      <c r="L20" s="92"/>
      <c r="M20" s="92"/>
      <c r="N20" s="92"/>
    </row>
    <row r="21" spans="1:20" s="6" customFormat="1" x14ac:dyDescent="0.25">
      <c r="B21" s="93"/>
      <c r="C21" s="93"/>
      <c r="D21" s="93"/>
      <c r="E21" s="93"/>
      <c r="F21" s="95" t="s">
        <v>67</v>
      </c>
      <c r="G21" s="93"/>
      <c r="H21" s="93"/>
      <c r="I21" s="92"/>
      <c r="J21" s="92"/>
      <c r="K21" s="92"/>
      <c r="L21" s="92"/>
      <c r="M21" s="92"/>
      <c r="N21" s="92"/>
    </row>
    <row r="22" spans="1:20" s="6" customFormat="1" ht="16.5" x14ac:dyDescent="0.3">
      <c r="B22" s="93"/>
      <c r="C22" s="93" t="s">
        <v>65</v>
      </c>
      <c r="D22" s="93"/>
      <c r="E22" s="94"/>
      <c r="F22" s="96" t="s">
        <v>66</v>
      </c>
      <c r="G22" s="96">
        <v>394</v>
      </c>
      <c r="H22" s="93"/>
      <c r="I22" s="92">
        <f>G22*9500</f>
        <v>3743000</v>
      </c>
      <c r="J22" s="92"/>
      <c r="K22" s="92"/>
      <c r="L22" s="92"/>
      <c r="M22" s="92"/>
      <c r="N22" s="92">
        <f>G22*1.2</f>
        <v>472.79999999999995</v>
      </c>
    </row>
    <row r="23" spans="1:20" s="6" customFormat="1" x14ac:dyDescent="0.25">
      <c r="B23" s="93"/>
      <c r="C23" s="93" t="s">
        <v>1</v>
      </c>
      <c r="D23" s="93">
        <v>7100000</v>
      </c>
      <c r="E23" s="93"/>
      <c r="F23" s="96" t="s">
        <v>62</v>
      </c>
      <c r="G23" s="96">
        <v>0</v>
      </c>
      <c r="H23" s="93"/>
      <c r="I23" s="92"/>
      <c r="J23" s="92"/>
      <c r="K23" s="92"/>
      <c r="L23" s="92"/>
      <c r="M23" s="92"/>
      <c r="N23" s="92"/>
    </row>
    <row r="24" spans="1:20" s="6" customFormat="1" x14ac:dyDescent="0.25">
      <c r="B24" s="93"/>
      <c r="C24" s="93"/>
      <c r="D24" s="93"/>
      <c r="E24" s="93"/>
      <c r="F24" s="96" t="s">
        <v>68</v>
      </c>
      <c r="G24" s="96">
        <v>0</v>
      </c>
      <c r="H24" s="93"/>
      <c r="I24" s="92"/>
      <c r="J24" s="92"/>
      <c r="K24" s="92"/>
      <c r="L24" s="92"/>
      <c r="M24" s="92"/>
      <c r="N24" s="92">
        <f>G25*1.2</f>
        <v>472.79999999999995</v>
      </c>
    </row>
    <row r="25" spans="1:20" s="6" customFormat="1" x14ac:dyDescent="0.25">
      <c r="B25" s="93"/>
      <c r="C25" s="93"/>
      <c r="D25" s="93"/>
      <c r="E25" s="93"/>
      <c r="F25" s="97" t="s">
        <v>69</v>
      </c>
      <c r="G25" s="97">
        <f>G22+G23+G24</f>
        <v>394</v>
      </c>
      <c r="H25" s="93"/>
      <c r="I25" s="92"/>
      <c r="J25" s="92"/>
      <c r="K25" s="92"/>
      <c r="L25" s="92"/>
      <c r="M25" s="92"/>
      <c r="N25" s="92"/>
    </row>
    <row r="26" spans="1:20" s="6" customFormat="1" x14ac:dyDescent="0.25">
      <c r="B26" s="93"/>
      <c r="C26" s="93"/>
      <c r="D26" s="93"/>
      <c r="E26" s="93"/>
      <c r="F26" s="96"/>
      <c r="G26" s="96"/>
      <c r="H26" s="93"/>
      <c r="I26" s="92"/>
      <c r="J26" s="92"/>
      <c r="K26" s="92"/>
      <c r="L26" s="92"/>
      <c r="M26" s="92"/>
      <c r="N26" s="92"/>
    </row>
    <row r="27" spans="1:20" s="6" customFormat="1" x14ac:dyDescent="0.25">
      <c r="B27" s="93"/>
      <c r="C27" s="93"/>
      <c r="D27" s="93"/>
      <c r="E27" s="93"/>
      <c r="F27" s="96" t="s">
        <v>61</v>
      </c>
      <c r="G27" s="96">
        <v>0</v>
      </c>
      <c r="H27" s="93"/>
      <c r="I27" s="92" t="e">
        <f>G33/G27</f>
        <v>#DIV/0!</v>
      </c>
      <c r="J27" s="92"/>
      <c r="K27" s="92"/>
      <c r="L27" s="92"/>
      <c r="M27" s="92"/>
      <c r="N27" s="92"/>
    </row>
    <row r="28" spans="1:20" s="6" customFormat="1" x14ac:dyDescent="0.25">
      <c r="B28" s="93"/>
      <c r="C28" s="93"/>
      <c r="D28" s="93"/>
      <c r="E28" s="93"/>
      <c r="F28" s="96" t="s">
        <v>62</v>
      </c>
      <c r="G28" s="96">
        <v>0</v>
      </c>
      <c r="H28" s="93"/>
      <c r="I28" s="92"/>
      <c r="J28" s="92"/>
      <c r="K28" s="92"/>
      <c r="L28" s="92"/>
      <c r="M28" s="92"/>
      <c r="N28" s="92"/>
    </row>
    <row r="29" spans="1:20" s="6" customFormat="1" x14ac:dyDescent="0.25">
      <c r="B29" s="93"/>
      <c r="C29" s="93"/>
      <c r="D29" s="93"/>
      <c r="E29" s="93"/>
      <c r="F29" s="96" t="s">
        <v>60</v>
      </c>
      <c r="G29" s="96">
        <v>0</v>
      </c>
      <c r="H29" s="93"/>
      <c r="I29" s="92"/>
      <c r="J29" s="92"/>
      <c r="K29" s="92"/>
      <c r="L29" s="92"/>
      <c r="M29" s="92"/>
      <c r="N29" s="92"/>
    </row>
    <row r="30" spans="1:20" s="6" customFormat="1" x14ac:dyDescent="0.25">
      <c r="B30" s="93"/>
      <c r="C30" s="98"/>
      <c r="D30" s="98"/>
      <c r="E30" s="93"/>
      <c r="F30" s="97" t="s">
        <v>63</v>
      </c>
      <c r="G30" s="97">
        <f>SUM(G27:G29)</f>
        <v>0</v>
      </c>
      <c r="H30" s="93"/>
      <c r="I30" s="92" t="e">
        <f>I22/G30</f>
        <v>#DIV/0!</v>
      </c>
      <c r="J30" s="92"/>
      <c r="K30" s="92"/>
      <c r="L30" s="92"/>
      <c r="M30" s="92"/>
      <c r="N30" s="92"/>
      <c r="P30" s="43"/>
      <c r="Q30" s="43"/>
      <c r="R30" s="43"/>
    </row>
    <row r="31" spans="1:20" s="6" customFormat="1" x14ac:dyDescent="0.25">
      <c r="B31" s="93"/>
      <c r="C31" s="98"/>
      <c r="D31" s="98"/>
      <c r="E31" s="93"/>
      <c r="F31" s="97" t="s">
        <v>64</v>
      </c>
      <c r="G31" s="96">
        <f>G30</f>
        <v>0</v>
      </c>
      <c r="H31" s="93" t="e">
        <f>G30/G31</f>
        <v>#DIV/0!</v>
      </c>
      <c r="I31" s="92" t="s">
        <v>44</v>
      </c>
      <c r="J31" s="92"/>
      <c r="K31" s="92"/>
      <c r="L31" s="92"/>
      <c r="M31" s="92"/>
      <c r="N31" s="92"/>
    </row>
    <row r="32" spans="1:20" s="6" customFormat="1" x14ac:dyDescent="0.25">
      <c r="B32" s="93"/>
      <c r="C32" s="98"/>
      <c r="D32" s="98"/>
      <c r="E32" s="93"/>
      <c r="F32" s="96" t="s">
        <v>42</v>
      </c>
      <c r="G32" s="96">
        <v>10000</v>
      </c>
      <c r="H32" s="93"/>
      <c r="I32" s="92"/>
      <c r="J32" s="92"/>
      <c r="K32" s="92"/>
      <c r="L32" s="92"/>
      <c r="M32" s="92"/>
      <c r="N32" s="92"/>
    </row>
    <row r="33" spans="2:21" s="6" customFormat="1" x14ac:dyDescent="0.25">
      <c r="B33" s="93"/>
      <c r="C33" s="98"/>
      <c r="D33" s="98"/>
      <c r="E33" s="93"/>
      <c r="F33" s="97" t="s">
        <v>43</v>
      </c>
      <c r="G33" s="97">
        <f>G25*G32</f>
        <v>3940000</v>
      </c>
      <c r="H33" s="93" t="e">
        <f>G33/D27</f>
        <v>#DIV/0!</v>
      </c>
      <c r="I33" s="92"/>
      <c r="J33" s="92"/>
      <c r="K33" s="92"/>
      <c r="L33" s="92"/>
      <c r="M33" s="92"/>
      <c r="N33" s="92"/>
    </row>
    <row r="34" spans="2:21" s="6" customFormat="1" x14ac:dyDescent="0.25">
      <c r="B34" s="93"/>
      <c r="C34" s="98"/>
      <c r="D34" s="98"/>
      <c r="E34" s="93"/>
      <c r="F34" s="97" t="s">
        <v>21</v>
      </c>
      <c r="G34" s="97">
        <f>G33*90%</f>
        <v>3546000</v>
      </c>
      <c r="H34" s="93"/>
      <c r="I34" s="92"/>
      <c r="J34" s="92"/>
      <c r="K34" s="92"/>
      <c r="L34" s="92"/>
      <c r="M34" s="92"/>
      <c r="N34" s="92"/>
    </row>
    <row r="35" spans="2:21" s="6" customFormat="1" x14ac:dyDescent="0.25">
      <c r="B35" s="93"/>
      <c r="C35" s="98"/>
      <c r="D35" s="98"/>
      <c r="E35" s="93"/>
      <c r="F35" s="97" t="s">
        <v>22</v>
      </c>
      <c r="G35" s="97">
        <f>G33*80%</f>
        <v>3152000</v>
      </c>
      <c r="H35" s="93"/>
      <c r="I35" s="92"/>
      <c r="J35" s="92"/>
      <c r="K35" s="92"/>
      <c r="L35" s="92"/>
      <c r="M35" s="92"/>
      <c r="N35" s="92"/>
    </row>
    <row r="36" spans="2:21" x14ac:dyDescent="0.25">
      <c r="B36" s="98"/>
      <c r="C36" s="98"/>
      <c r="D36" s="98"/>
      <c r="E36" s="98"/>
      <c r="F36" s="98"/>
      <c r="G36" s="98"/>
      <c r="H36" s="98"/>
    </row>
    <row r="37" spans="2:21" x14ac:dyDescent="0.25">
      <c r="B37" s="98"/>
      <c r="C37" s="98"/>
      <c r="D37" s="98"/>
      <c r="E37" s="98"/>
      <c r="F37" s="98"/>
      <c r="G37" s="98"/>
      <c r="H37" s="98"/>
      <c r="O37" s="6"/>
      <c r="P37" s="6"/>
      <c r="Q37" s="6"/>
      <c r="R37" s="6"/>
      <c r="S37" s="6"/>
      <c r="T37" s="6"/>
      <c r="U37" s="6"/>
    </row>
    <row r="38" spans="2:21" x14ac:dyDescent="0.25">
      <c r="B38" s="98"/>
      <c r="C38" s="98"/>
      <c r="D38" s="98"/>
      <c r="E38" s="98"/>
      <c r="F38" s="98"/>
      <c r="G38" s="98"/>
      <c r="H38" s="98"/>
      <c r="O38" s="6"/>
      <c r="P38" s="6"/>
      <c r="Q38" s="6"/>
      <c r="R38" s="6"/>
      <c r="S38" s="6"/>
      <c r="T38" s="6"/>
      <c r="U38" s="6"/>
    </row>
    <row r="39" spans="2:21" x14ac:dyDescent="0.25">
      <c r="B39" s="98"/>
      <c r="C39" s="98"/>
      <c r="D39" s="98"/>
      <c r="E39" s="98"/>
      <c r="F39" s="98"/>
      <c r="G39" s="98"/>
      <c r="H39" s="98"/>
      <c r="O39" s="6"/>
      <c r="P39" s="6"/>
      <c r="Q39" s="6"/>
      <c r="R39" s="6"/>
      <c r="S39" s="6"/>
      <c r="T39" s="6"/>
      <c r="U39" s="6"/>
    </row>
    <row r="40" spans="2:21" x14ac:dyDescent="0.25">
      <c r="B40" s="98"/>
      <c r="C40" s="98"/>
      <c r="D40" s="98"/>
      <c r="E40" s="98"/>
      <c r="F40" s="98"/>
      <c r="G40" s="98"/>
      <c r="H40" s="98"/>
      <c r="O40" s="6"/>
      <c r="P40" s="6"/>
      <c r="Q40" s="6"/>
      <c r="R40" s="6"/>
      <c r="S40" s="6"/>
      <c r="T40" s="6"/>
      <c r="U40" s="6"/>
    </row>
    <row r="41" spans="2:21" x14ac:dyDescent="0.25">
      <c r="B41" s="98"/>
      <c r="C41" s="98"/>
      <c r="D41" s="98"/>
      <c r="E41" s="98"/>
      <c r="F41" s="98"/>
      <c r="G41" s="98"/>
      <c r="H41" s="98"/>
      <c r="O41" s="6"/>
      <c r="P41" s="6"/>
      <c r="Q41" s="6"/>
      <c r="R41" s="6"/>
      <c r="S41" s="6"/>
      <c r="T41" s="6"/>
      <c r="U41" s="6"/>
    </row>
    <row r="42" spans="2:21" x14ac:dyDescent="0.25">
      <c r="B42" s="98"/>
      <c r="C42" s="98"/>
      <c r="D42" s="98"/>
      <c r="E42" s="98"/>
      <c r="F42" s="98"/>
      <c r="G42" s="98"/>
      <c r="H42" s="98"/>
      <c r="O42" s="6"/>
      <c r="P42" s="43"/>
      <c r="Q42" s="43"/>
      <c r="R42" s="43"/>
      <c r="S42" s="6"/>
      <c r="T42" s="6"/>
      <c r="U42" s="6"/>
    </row>
    <row r="43" spans="2:21" x14ac:dyDescent="0.25">
      <c r="B43" s="98"/>
      <c r="C43" s="98"/>
      <c r="D43" s="98"/>
      <c r="E43" s="98"/>
      <c r="F43" s="98"/>
      <c r="G43" s="98"/>
      <c r="H43" s="98"/>
      <c r="O43" s="6"/>
      <c r="P43" s="6"/>
      <c r="Q43" s="6"/>
      <c r="R43" s="6"/>
      <c r="S43" s="6"/>
      <c r="T43" s="6"/>
      <c r="U43" s="6"/>
    </row>
    <row r="44" spans="2:21" x14ac:dyDescent="0.25">
      <c r="B44" s="98"/>
      <c r="C44" s="98"/>
      <c r="D44" s="98"/>
      <c r="E44" s="98"/>
      <c r="F44" s="98"/>
      <c r="G44" s="98"/>
      <c r="H44" s="98"/>
      <c r="O44" s="6"/>
      <c r="P44" s="6"/>
      <c r="Q44" s="6"/>
      <c r="R44" s="6"/>
      <c r="S44" s="6"/>
      <c r="T44" s="6"/>
      <c r="U44" s="6"/>
    </row>
    <row r="45" spans="2:21" x14ac:dyDescent="0.25">
      <c r="O45" s="6"/>
      <c r="P45" s="6"/>
      <c r="Q45" s="6"/>
      <c r="R45" s="6"/>
      <c r="S45" s="6"/>
      <c r="T45" s="6"/>
      <c r="U45" s="6"/>
    </row>
    <row r="48" spans="2:21" x14ac:dyDescent="0.25">
      <c r="O48" s="6"/>
      <c r="P48" s="6"/>
      <c r="Q48" s="6"/>
      <c r="R48" s="6"/>
      <c r="S48" s="6"/>
      <c r="T48" s="6"/>
      <c r="U48" s="6"/>
    </row>
    <row r="49" spans="15:21" x14ac:dyDescent="0.25">
      <c r="O49" s="6"/>
      <c r="P49" s="6"/>
      <c r="Q49" s="6"/>
      <c r="R49" s="6"/>
      <c r="S49" s="6"/>
      <c r="T49" s="6"/>
      <c r="U49" s="6"/>
    </row>
    <row r="50" spans="15:21" x14ac:dyDescent="0.25">
      <c r="O50" s="6"/>
      <c r="P50" s="6"/>
      <c r="Q50" s="6"/>
      <c r="R50" s="6"/>
      <c r="S50" s="6"/>
      <c r="T50" s="6"/>
      <c r="U50" s="6"/>
    </row>
    <row r="51" spans="15:21" x14ac:dyDescent="0.25">
      <c r="O51" s="6"/>
      <c r="P51" s="6"/>
      <c r="Q51" s="6"/>
      <c r="R51" s="6"/>
      <c r="S51" s="6"/>
      <c r="T51" s="6"/>
      <c r="U51" s="6"/>
    </row>
    <row r="52" spans="15:21" x14ac:dyDescent="0.25">
      <c r="O52" s="6"/>
      <c r="P52" s="43"/>
      <c r="Q52" s="43"/>
      <c r="R52" s="43"/>
      <c r="S52" s="6"/>
      <c r="T52" s="6"/>
      <c r="U52" s="6"/>
    </row>
    <row r="53" spans="15:21" x14ac:dyDescent="0.25">
      <c r="O53" s="6"/>
      <c r="P53" s="6"/>
      <c r="Q53" s="6"/>
      <c r="R53" s="6"/>
      <c r="S53" s="6"/>
      <c r="T53" s="6"/>
      <c r="U53" s="6"/>
    </row>
    <row r="54" spans="15:21" x14ac:dyDescent="0.25">
      <c r="O54" s="6"/>
      <c r="P54" s="6"/>
      <c r="Q54" s="6"/>
      <c r="R54" s="6"/>
      <c r="S54" s="6"/>
      <c r="T54" s="6"/>
      <c r="U54" s="6"/>
    </row>
    <row r="55" spans="15:21" x14ac:dyDescent="0.25"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workbookViewId="0">
      <selection activeCell="A10" sqref="A10"/>
    </sheetView>
  </sheetViews>
  <sheetFormatPr defaultRowHeight="15" x14ac:dyDescent="0.25"/>
  <sheetData>
    <row r="117" spans="6:13" x14ac:dyDescent="0.25">
      <c r="F117" s="116" t="s">
        <v>58</v>
      </c>
      <c r="G117" s="116"/>
      <c r="H117" s="116"/>
      <c r="I117" s="116"/>
      <c r="J117" s="116"/>
      <c r="K117" s="116"/>
      <c r="L117" s="116"/>
      <c r="M117" s="11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77" workbookViewId="0">
      <selection activeCell="A370" sqref="A37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28" workbookViewId="0">
      <selection activeCell="A26" sqref="A2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2024-11-13T07:13:23Z</dcterms:modified>
</cp:coreProperties>
</file>