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Hitesh Rupani - Thane\"/>
    </mc:Choice>
  </mc:AlternateContent>
  <xr:revisionPtr revIDLastSave="0" documentId="13_ncr:1_{69CA24A0-8F4F-40EE-A5EE-10C091147B9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28" i="23" l="1"/>
  <c r="C26" i="23"/>
  <c r="E18" i="23"/>
  <c r="D9" i="4"/>
  <c r="B7" i="4"/>
  <c r="H3" i="4"/>
  <c r="H2" i="4"/>
  <c r="G3" i="4"/>
  <c r="G2" i="4"/>
  <c r="C3" i="4"/>
  <c r="C4" i="4"/>
  <c r="C5" i="4"/>
  <c r="C6" i="4"/>
  <c r="C8" i="4"/>
  <c r="C9" i="4"/>
  <c r="C10" i="4"/>
  <c r="C11" i="4"/>
  <c r="D11" i="4" s="1"/>
  <c r="C12" i="4"/>
  <c r="C13" i="4"/>
  <c r="C14" i="4"/>
  <c r="C2" i="4"/>
  <c r="P7" i="4"/>
  <c r="Q7" i="4" s="1"/>
  <c r="P6" i="4"/>
  <c r="Q6" i="4" s="1"/>
  <c r="Q5" i="4"/>
  <c r="Q8" i="4"/>
  <c r="P5" i="4"/>
  <c r="Q4" i="4"/>
  <c r="P4" i="4"/>
  <c r="Q3" i="4"/>
  <c r="P3" i="4"/>
  <c r="T2" i="4"/>
  <c r="Q2" i="4"/>
  <c r="N3" i="23"/>
  <c r="M16" i="23"/>
  <c r="M15" i="23"/>
  <c r="M14" i="23"/>
  <c r="M17" i="23" s="1"/>
  <c r="M20" i="23" s="1"/>
  <c r="L4" i="23" l="1"/>
  <c r="K9" i="23"/>
  <c r="C7" i="23"/>
  <c r="I4" i="23"/>
  <c r="I3" i="23"/>
  <c r="D2" i="25"/>
  <c r="D8" i="4"/>
  <c r="T4" i="4"/>
  <c r="T5" i="4"/>
  <c r="T6" i="4"/>
  <c r="C27" i="23" l="1"/>
  <c r="C17" i="4" l="1"/>
  <c r="N23" i="4"/>
  <c r="G26" i="4"/>
  <c r="G34" i="4" s="1"/>
  <c r="T9" i="4"/>
  <c r="T8" i="4"/>
  <c r="T7" i="4"/>
  <c r="N25" i="4" l="1"/>
  <c r="T3" i="4"/>
  <c r="T19" i="4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D13" i="4"/>
  <c r="G31" i="4"/>
  <c r="G32" i="4" s="1"/>
  <c r="C15" i="4"/>
  <c r="D15" i="4" s="1"/>
  <c r="J15" i="4"/>
  <c r="I15" i="4"/>
  <c r="A15" i="4"/>
  <c r="D14" i="4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A8" i="4"/>
  <c r="A7" i="4"/>
  <c r="A6" i="4"/>
  <c r="A5" i="4"/>
  <c r="A4" i="4"/>
  <c r="A3" i="4"/>
  <c r="A2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7" i="23" l="1"/>
  <c r="C8" i="23"/>
  <c r="C6" i="23"/>
  <c r="C10" i="23" l="1"/>
  <c r="C11" i="23" s="1"/>
  <c r="C12" i="23" s="1"/>
  <c r="C13" i="23" s="1"/>
  <c r="C16" i="23" l="1"/>
  <c r="C20" i="23" s="1"/>
  <c r="C22" i="23" l="1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F35" i="23" l="1"/>
  <c r="H36" i="23" s="1"/>
  <c r="C24" i="23"/>
  <c r="C23" i="23"/>
  <c r="F36" i="23"/>
  <c r="F37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<sst xmlns="http://schemas.openxmlformats.org/spreadsheetml/2006/main" count="113" uniqueCount="94">
  <si>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</si>
  <si>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</si>
  <si>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</si>
  <si>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</si>
  <si>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</si>
  <si>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</si>
  <si>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</si>
  <si>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</si>
  <si>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</si>
  <si>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</si>
  <si>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</si>
  <si>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</si>
  <si>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</si>
  <si>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</si>
  <si>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</si>
  <si>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</si>
  <si>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</si>
  <si>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</si>
  <si>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</si>
  <si>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</si>
  <si>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</si>
  <si>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</si>
  <si>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</si>
  <si>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</si>
  <si>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</si>
  <si>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</si>
  <si>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</si>
  <si>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</si>
  <si>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</si>
  <si>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</si>
  <si>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</si>
  <si>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</si>
  <si>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</si>
  <si>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</si>
  <si>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</si>
  <si>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</si>
  <si>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</si>
  <si>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</si>
  <si>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</si>
  <si>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</si>
  <si>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</si>
  <si>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</si>
  <si>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</si>
  <si>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</si>
  <si>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</si>
  <si>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</si>
  <si>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</si>
  <si>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</si>
  <si>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</si>
  <si>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</si>
  <si>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</si>
  <si>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</si>
  <si>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</si>
  <si>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</si>
  <si>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</si>
  <si>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</si>
  <si>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</si>
  <si>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</si>
  <si>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</si>
  <si>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</si>
  <si>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</si>
  <si>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</si>
  <si>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</si>
  <si>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</si>
  <si>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</si>
  <si>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</si>
  <si>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</si>
  <si>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</si>
  <si>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</si>
  <si>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</si>
  <si>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</si>
  <si>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</si>
  <si>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</si>
  <si>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</si>
  <si>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</si>
  <si>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 xml:space="preserve">page </t>
  </si>
  <si>
    <t>SBI - RACPC Sion -Hitesh Rupani - Residential Flat No. B-308, 3rd Floor, Wing - B, Dosti Gracia, Ghodbandar Road, Thane</t>
  </si>
  <si>
    <t>Lead No. 12278</t>
  </si>
  <si>
    <t>3rd Flr</t>
  </si>
  <si>
    <t>draft agm</t>
  </si>
  <si>
    <t>page</t>
  </si>
  <si>
    <t>2 BHK</t>
  </si>
  <si>
    <t xml:space="preserve">Measurment </t>
  </si>
  <si>
    <t>CA Sq. Ft.</t>
  </si>
  <si>
    <t>Bal + Dry Bal</t>
  </si>
  <si>
    <t>BUA (20%)</t>
  </si>
  <si>
    <t>SBI (RACPC Sion)</t>
  </si>
  <si>
    <t>Built up area (20%)</t>
  </si>
  <si>
    <t xml:space="preserve">Mr. Hitesh Rupani </t>
  </si>
  <si>
    <t>Car Parking</t>
  </si>
  <si>
    <t xml:space="preserve">Draft agreement </t>
  </si>
  <si>
    <t>Draft agreement Value</t>
  </si>
  <si>
    <t>Building No. 1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</si>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</sst>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" fontId="1" fillId="2" borderId="0" xfId="0" applyNumberFormat="1" applyFont="1" applyFill="1"/>
    <xf numFmtId="0" fontId="1" fillId="2" borderId="0" xfId="0" applyFont="1" applyFill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3" fontId="12" fillId="0" borderId="0" xfId="1" applyFont="1" applyFill="1"/>
    <xf numFmtId="0" fontId="14" fillId="0" borderId="0" xfId="0" applyFont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3" fontId="1" fillId="0" borderId="0" xfId="0" applyNumberFormat="1" applyFont="1"/>
    <xf numFmtId="43" fontId="11" fillId="0" borderId="8" xfId="1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8" xfId="0" applyFont="1" applyBorder="1" applyAlignment="1">
      <alignment horizontal="center"/>
    </xf>
    <xf numFmtId="43" fontId="0" fillId="0" borderId="0" xfId="0" applyNumberFormat="1" applyFont="1"/>
    <xf numFmtId="3" fontId="0" fillId="2" borderId="0" xfId="0" applyNumberFormat="1" applyFill="1"/>
    <xf numFmtId="0" fontId="2" fillId="2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Font="1"/>
    <xf numFmtId="4" fontId="2" fillId="2" borderId="0" xfId="0" applyNumberFormat="1" applyFont="1" applyFill="1"/>
    <xf numFmtId="0" fontId="1" fillId="0" borderId="0" xfId="0" applyFont="1" applyFill="1"/>
    <xf numFmtId="4" fontId="1" fillId="0" borderId="0" xfId="0" applyNumberFormat="1" applyFont="1" applyFill="1"/>
    <xf numFmtId="1" fontId="1" fillId="0" borderId="0" xfId="0" applyNumberFormat="1" applyFont="1" applyFill="1"/>
    <xf numFmtId="0" fontId="2" fillId="2" borderId="4" xfId="0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582212</xdr:colOff>
      <xdr:row>53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3C5DC-202E-7299-AD52-C88F570B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507012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229568</xdr:colOff>
      <xdr:row>37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F9740-DB24-0D48-E18F-4986F5429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35168" cy="70494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19050</xdr:rowOff>
    </xdr:from>
    <xdr:to>
      <xdr:col>11</xdr:col>
      <xdr:colOff>467723</xdr:colOff>
      <xdr:row>121</xdr:row>
      <xdr:rowOff>153535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FB7CF8-CCD0-2D73-BC9A-5683547C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5068550"/>
          <a:ext cx="7154273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11</xdr:col>
      <xdr:colOff>239094</xdr:colOff>
      <xdr:row>77</xdr:row>
      <xdr:rowOff>134406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65B28B-2D25-70CE-AB39-A69C9396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239000"/>
          <a:ext cx="6944694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11</xdr:col>
      <xdr:colOff>267673</xdr:colOff>
      <xdr:row>160</xdr:row>
      <xdr:rowOff>181957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C7619E-59F6-035B-202D-A2B43144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622000"/>
          <a:ext cx="6973273" cy="7039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14</xdr:col>
      <xdr:colOff>258402</xdr:colOff>
      <xdr:row>207</xdr:row>
      <xdr:rowOff>115486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99A1CB-0A08-496A-74F2-E09E6745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8792802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14</xdr:col>
      <xdr:colOff>172665</xdr:colOff>
      <xdr:row>253</xdr:row>
      <xdr:rowOff>172644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DA20AC-F355-AFA4-7B85-30C8DAA0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814500"/>
          <a:ext cx="8707065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11</xdr:col>
      <xdr:colOff>172410</xdr:colOff>
      <xdr:row>294</xdr:row>
      <xdr:rowOff>77221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69752F-46FD-ADD4-472E-C9883F63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768000"/>
          <a:ext cx="6878010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11</xdr:col>
      <xdr:colOff>296252</xdr:colOff>
      <xdr:row>331</xdr:row>
      <xdr:rowOff>86641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E0387C8-7945-670E-3AF3-8C90F92E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578500"/>
          <a:ext cx="7001852" cy="656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14</xdr:col>
      <xdr:colOff>20244</xdr:colOff>
      <xdr:row>377</xdr:row>
      <xdr:rowOff>39275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200C464-0F83-F027-97EC-BD66D4E5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3436500"/>
          <a:ext cx="8554644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11</xdr:col>
      <xdr:colOff>467726</xdr:colOff>
      <xdr:row>419</xdr:row>
      <xdr:rowOff>58222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05B836E-34DD-F8D3-0F47-FFB2DA98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2199500"/>
          <a:ext cx="7173326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13</xdr:col>
      <xdr:colOff>10632</xdr:colOff>
      <xdr:row>63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FEA66-CD13-14F1-031C-296447B9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0"/>
          <a:ext cx="7935432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18</xdr:col>
      <xdr:colOff>334953</xdr:colOff>
      <xdr:row>107</xdr:row>
      <xdr:rowOff>20169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867345-811B-4389-6BC9-E6DBD02B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382500"/>
          <a:ext cx="11307753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14</xdr:col>
      <xdr:colOff>439402</xdr:colOff>
      <xdr:row>146</xdr:row>
      <xdr:rowOff>67668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FD8F366-9A9E-C92F-07A2-21361DEA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764500"/>
          <a:ext cx="8973802" cy="711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18</xdr:col>
      <xdr:colOff>39637</xdr:colOff>
      <xdr:row>167</xdr:row>
      <xdr:rowOff>10005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8E2C3D-FFD9-7FB9-2597-964DF431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384500"/>
          <a:ext cx="11012437" cy="3439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17</xdr:col>
      <xdr:colOff>363447</xdr:colOff>
      <xdr:row>206</xdr:row>
      <xdr:rowOff>29510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C3C1C1-351F-012B-2F44-6A2029ED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575500"/>
          <a:ext cx="10726647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7"/>
      <c r="H1" s="47"/>
    </row>
    <row r="2" spans="2:17" ht="15.75" thickBot="1" x14ac:dyDescent="0.3">
      <c r="D2">
        <f>125170*0.1</f>
        <v>12517</v>
      </c>
      <c r="E2" s="41">
        <f>C3+D2</f>
        <v>136617</v>
      </c>
      <c r="G2" s="117" t="s">
        <v>46</v>
      </c>
      <c r="H2" s="118"/>
    </row>
    <row r="3" spans="2:17" ht="15.75" thickBot="1" x14ac:dyDescent="0.3">
      <c r="B3" s="33" t="s">
        <v>35</v>
      </c>
      <c r="C3" s="35">
        <v>124100</v>
      </c>
      <c r="D3" s="33"/>
      <c r="E3" s="33"/>
      <c r="F3" s="33"/>
      <c r="G3" s="48" t="s">
        <v>47</v>
      </c>
      <c r="H3" s="49" t="s">
        <v>48</v>
      </c>
      <c r="I3" s="50"/>
      <c r="K3" s="51" t="s">
        <v>49</v>
      </c>
      <c r="L3" s="52"/>
      <c r="N3" s="53" t="s">
        <v>50</v>
      </c>
      <c r="O3" s="54"/>
      <c r="P3" s="54"/>
      <c r="Q3" s="55"/>
    </row>
    <row r="4" spans="2:17" ht="27" thickBot="1" x14ac:dyDescent="0.3">
      <c r="B4" s="33" t="s">
        <v>36</v>
      </c>
      <c r="C4" s="35">
        <v>0</v>
      </c>
      <c r="D4" s="33"/>
      <c r="E4" s="33"/>
      <c r="F4" s="33"/>
      <c r="G4" s="56">
        <v>1</v>
      </c>
      <c r="H4" s="57">
        <v>0</v>
      </c>
      <c r="I4" s="58">
        <v>100</v>
      </c>
      <c r="K4" s="59" t="s">
        <v>26</v>
      </c>
      <c r="L4" s="60" t="s">
        <v>27</v>
      </c>
      <c r="N4" s="48" t="s">
        <v>47</v>
      </c>
      <c r="O4" s="61" t="s">
        <v>48</v>
      </c>
      <c r="P4" s="62"/>
    </row>
    <row r="5" spans="2:17" ht="15.75" thickBot="1" x14ac:dyDescent="0.3">
      <c r="B5" s="33" t="s">
        <v>51</v>
      </c>
      <c r="C5" s="36">
        <f>C3+C4</f>
        <v>124100</v>
      </c>
      <c r="D5" s="37" t="s">
        <v>37</v>
      </c>
      <c r="E5" s="38">
        <f>ROUND(C5/10.764,0)</f>
        <v>11529</v>
      </c>
      <c r="F5" s="37" t="s">
        <v>38</v>
      </c>
      <c r="G5" s="56">
        <v>2</v>
      </c>
      <c r="H5" s="57">
        <v>0</v>
      </c>
      <c r="I5" s="58">
        <v>100</v>
      </c>
      <c r="K5" s="58">
        <v>2554.8123374210331</v>
      </c>
      <c r="L5" s="63">
        <v>2248.2348569305091</v>
      </c>
      <c r="N5" s="56">
        <v>1</v>
      </c>
      <c r="O5" s="64">
        <v>0</v>
      </c>
      <c r="P5" s="58">
        <v>100</v>
      </c>
    </row>
    <row r="6" spans="2:17" ht="15.75" thickBot="1" x14ac:dyDescent="0.3">
      <c r="B6" s="33" t="s">
        <v>52</v>
      </c>
      <c r="C6" s="35">
        <v>47800</v>
      </c>
      <c r="D6" s="33"/>
      <c r="E6" s="33"/>
      <c r="F6" s="33"/>
      <c r="G6" s="56">
        <v>3</v>
      </c>
      <c r="H6" s="57">
        <v>5</v>
      </c>
      <c r="I6" s="58">
        <v>95</v>
      </c>
      <c r="K6" s="65" t="s">
        <v>2</v>
      </c>
      <c r="L6" s="66" t="s">
        <v>28</v>
      </c>
      <c r="N6" s="56">
        <v>2</v>
      </c>
      <c r="O6" s="64">
        <v>0</v>
      </c>
      <c r="P6" s="58">
        <v>100</v>
      </c>
    </row>
    <row r="7" spans="2:17" ht="15.75" thickBot="1" x14ac:dyDescent="0.3">
      <c r="B7" s="33" t="s">
        <v>53</v>
      </c>
      <c r="C7" s="36">
        <f>C5-C6</f>
        <v>76300</v>
      </c>
      <c r="D7" s="33"/>
      <c r="E7" s="33"/>
      <c r="F7" s="33"/>
      <c r="G7" s="56">
        <v>4</v>
      </c>
      <c r="H7" s="57">
        <v>5</v>
      </c>
      <c r="I7" s="58">
        <v>95</v>
      </c>
      <c r="K7" s="58" t="s">
        <v>30</v>
      </c>
      <c r="L7" s="63" t="s">
        <v>31</v>
      </c>
      <c r="N7" s="56">
        <v>3</v>
      </c>
      <c r="O7" s="64">
        <v>5</v>
      </c>
      <c r="P7" s="58">
        <v>95</v>
      </c>
    </row>
    <row r="8" spans="2:17" ht="15.75" thickBot="1" x14ac:dyDescent="0.3">
      <c r="B8" s="33" t="s">
        <v>54</v>
      </c>
      <c r="C8" s="67">
        <v>0.08</v>
      </c>
      <c r="D8" s="68">
        <f>1-C8</f>
        <v>0.92</v>
      </c>
      <c r="E8" s="33"/>
      <c r="F8" s="33"/>
      <c r="G8" s="56">
        <v>5</v>
      </c>
      <c r="H8" s="57">
        <v>5</v>
      </c>
      <c r="I8" s="58">
        <v>95</v>
      </c>
      <c r="K8" s="58"/>
      <c r="L8" s="63"/>
      <c r="N8" s="56">
        <v>4</v>
      </c>
      <c r="O8" s="64">
        <v>5</v>
      </c>
      <c r="P8" s="58">
        <v>95</v>
      </c>
    </row>
    <row r="9" spans="2:17" ht="15.75" thickBot="1" x14ac:dyDescent="0.3">
      <c r="B9" s="39" t="s">
        <v>55</v>
      </c>
      <c r="D9" s="36">
        <f>ROUND(C7*D8,0)</f>
        <v>70196</v>
      </c>
      <c r="E9" s="33"/>
      <c r="F9" s="33"/>
      <c r="G9" s="56">
        <v>6</v>
      </c>
      <c r="H9" s="57">
        <v>6</v>
      </c>
      <c r="I9" s="58">
        <v>94</v>
      </c>
      <c r="K9" s="69" t="s">
        <v>29</v>
      </c>
      <c r="L9" s="70">
        <v>0.05</v>
      </c>
      <c r="N9" s="56">
        <v>5</v>
      </c>
      <c r="O9" s="64">
        <v>5</v>
      </c>
      <c r="P9" s="58">
        <v>95</v>
      </c>
    </row>
    <row r="10" spans="2:17" ht="15.75" thickBot="1" x14ac:dyDescent="0.3">
      <c r="B10" s="33" t="s">
        <v>56</v>
      </c>
      <c r="C10" s="36">
        <f>C6+D9</f>
        <v>117996</v>
      </c>
      <c r="D10" s="37" t="s">
        <v>37</v>
      </c>
      <c r="E10" s="38">
        <f>ROUND(C10/10.764,0)</f>
        <v>10962</v>
      </c>
      <c r="F10" s="37" t="s">
        <v>38</v>
      </c>
      <c r="G10" s="56">
        <v>7</v>
      </c>
      <c r="H10" s="57">
        <v>7</v>
      </c>
      <c r="I10" s="58">
        <v>93</v>
      </c>
      <c r="K10" s="71" t="s">
        <v>32</v>
      </c>
      <c r="L10" s="70">
        <v>0.1</v>
      </c>
      <c r="N10" s="56">
        <v>6</v>
      </c>
      <c r="O10" s="64">
        <v>6.5</v>
      </c>
      <c r="P10" s="58">
        <f t="shared" ref="P10:P63" si="0">P9-1.5</f>
        <v>93.5</v>
      </c>
    </row>
    <row r="11" spans="2:17" ht="15.75" thickBot="1" x14ac:dyDescent="0.3">
      <c r="C11" s="40"/>
      <c r="G11" s="56">
        <v>8</v>
      </c>
      <c r="H11" s="57">
        <v>8</v>
      </c>
      <c r="I11" s="58">
        <v>92</v>
      </c>
      <c r="K11" s="58" t="s">
        <v>33</v>
      </c>
      <c r="L11" s="70">
        <v>0.15</v>
      </c>
      <c r="N11" s="56">
        <v>7</v>
      </c>
      <c r="O11" s="64">
        <v>8</v>
      </c>
      <c r="P11" s="58">
        <f t="shared" si="0"/>
        <v>92</v>
      </c>
    </row>
    <row r="12" spans="2:17" ht="15.75" thickBot="1" x14ac:dyDescent="0.3">
      <c r="B12" s="34" t="s">
        <v>39</v>
      </c>
      <c r="C12" s="42">
        <v>2024</v>
      </c>
      <c r="E12" s="41"/>
      <c r="G12" s="56">
        <v>9</v>
      </c>
      <c r="H12" s="57">
        <v>9</v>
      </c>
      <c r="I12" s="58">
        <v>91</v>
      </c>
      <c r="K12" s="72" t="s">
        <v>34</v>
      </c>
      <c r="L12" s="73">
        <v>0.2</v>
      </c>
      <c r="N12" s="56">
        <v>8</v>
      </c>
      <c r="O12" s="64">
        <v>9.5</v>
      </c>
      <c r="P12" s="58">
        <f t="shared" si="0"/>
        <v>90.5</v>
      </c>
    </row>
    <row r="13" spans="2:17" ht="15.75" thickBot="1" x14ac:dyDescent="0.3">
      <c r="B13" s="34" t="s">
        <v>40</v>
      </c>
      <c r="C13" s="42">
        <v>2016</v>
      </c>
      <c r="D13" s="41"/>
      <c r="G13" s="56">
        <v>10</v>
      </c>
      <c r="H13" s="57">
        <v>10</v>
      </c>
      <c r="I13" s="58">
        <v>90</v>
      </c>
      <c r="K13" s="74"/>
      <c r="L13" s="75"/>
      <c r="N13" s="56">
        <v>9</v>
      </c>
      <c r="O13" s="64">
        <v>11</v>
      </c>
      <c r="P13" s="58">
        <f t="shared" si="0"/>
        <v>89</v>
      </c>
    </row>
    <row r="14" spans="2:17" ht="15.75" thickBot="1" x14ac:dyDescent="0.3">
      <c r="B14" s="34" t="s">
        <v>41</v>
      </c>
      <c r="C14" s="42">
        <f>C12-C13</f>
        <v>8</v>
      </c>
      <c r="G14" s="56">
        <v>11</v>
      </c>
      <c r="H14" s="57">
        <v>11</v>
      </c>
      <c r="I14" s="58">
        <v>89</v>
      </c>
      <c r="K14" s="76"/>
      <c r="L14" s="77"/>
      <c r="N14" s="56">
        <v>10</v>
      </c>
      <c r="O14" s="64">
        <v>12.5</v>
      </c>
      <c r="P14" s="58">
        <f t="shared" si="0"/>
        <v>87.5</v>
      </c>
    </row>
    <row r="15" spans="2:17" ht="17.25" thickBot="1" x14ac:dyDescent="0.35">
      <c r="B15" s="78" t="s">
        <v>57</v>
      </c>
      <c r="C15" s="34">
        <f>60-C14</f>
        <v>52</v>
      </c>
      <c r="G15" s="56">
        <v>12</v>
      </c>
      <c r="H15" s="57">
        <v>12</v>
      </c>
      <c r="I15" s="58">
        <v>88</v>
      </c>
      <c r="N15" s="56">
        <v>11</v>
      </c>
      <c r="O15" s="64">
        <v>14</v>
      </c>
      <c r="P15" s="58">
        <f t="shared" si="0"/>
        <v>86</v>
      </c>
    </row>
    <row r="16" spans="2:17" ht="15.75" thickBot="1" x14ac:dyDescent="0.3">
      <c r="E16" s="41"/>
      <c r="G16" s="56">
        <v>13</v>
      </c>
      <c r="H16" s="57">
        <v>13</v>
      </c>
      <c r="I16" s="58">
        <v>87</v>
      </c>
      <c r="J16" s="41"/>
      <c r="N16" s="56">
        <v>12</v>
      </c>
      <c r="O16" s="64">
        <v>15.5</v>
      </c>
      <c r="P16" s="58">
        <f t="shared" si="0"/>
        <v>84.5</v>
      </c>
    </row>
    <row r="17" spans="1:16" ht="15.75" thickBot="1" x14ac:dyDescent="0.3">
      <c r="C17" s="41"/>
      <c r="G17" s="56">
        <v>14</v>
      </c>
      <c r="H17" s="57">
        <v>14</v>
      </c>
      <c r="I17" s="58">
        <v>86</v>
      </c>
      <c r="K17" s="41"/>
      <c r="L17" s="41"/>
      <c r="N17" s="56">
        <v>13</v>
      </c>
      <c r="O17" s="64">
        <v>17</v>
      </c>
      <c r="P17" s="58">
        <f t="shared" si="0"/>
        <v>83</v>
      </c>
    </row>
    <row r="18" spans="1:16" ht="15.75" thickBot="1" x14ac:dyDescent="0.3">
      <c r="G18" s="56">
        <v>15</v>
      </c>
      <c r="H18" s="57">
        <v>15</v>
      </c>
      <c r="I18" s="58">
        <v>85</v>
      </c>
      <c r="J18" s="41"/>
      <c r="L18" s="41"/>
      <c r="N18" s="56">
        <v>14</v>
      </c>
      <c r="O18" s="64">
        <v>18.5</v>
      </c>
      <c r="P18" s="58">
        <f t="shared" si="0"/>
        <v>81.5</v>
      </c>
    </row>
    <row r="19" spans="1:16" ht="15.75" thickBot="1" x14ac:dyDescent="0.3">
      <c r="B19" s="33"/>
      <c r="C19" s="35"/>
      <c r="D19" s="33"/>
      <c r="E19" s="33"/>
      <c r="F19" s="33"/>
      <c r="G19" s="56">
        <v>16</v>
      </c>
      <c r="H19" s="57">
        <v>16</v>
      </c>
      <c r="I19" s="58">
        <v>84</v>
      </c>
      <c r="N19" s="56">
        <v>15</v>
      </c>
      <c r="O19" s="64">
        <v>20</v>
      </c>
      <c r="P19" s="58">
        <f t="shared" si="0"/>
        <v>80</v>
      </c>
    </row>
    <row r="20" spans="1:16" ht="15.75" thickBot="1" x14ac:dyDescent="0.3">
      <c r="B20" s="33"/>
      <c r="C20" s="35"/>
      <c r="D20" s="33"/>
      <c r="E20" s="33"/>
      <c r="F20" s="33"/>
      <c r="G20" s="56">
        <v>17</v>
      </c>
      <c r="H20" s="57">
        <v>17</v>
      </c>
      <c r="I20" s="58">
        <v>83</v>
      </c>
      <c r="N20" s="56">
        <v>16</v>
      </c>
      <c r="O20" s="64">
        <v>21.5</v>
      </c>
      <c r="P20" s="58">
        <f t="shared" si="0"/>
        <v>78.5</v>
      </c>
    </row>
    <row r="21" spans="1:16" ht="15.75" thickBot="1" x14ac:dyDescent="0.3">
      <c r="B21" s="33"/>
      <c r="C21" s="36"/>
      <c r="D21" s="37"/>
      <c r="E21" s="38"/>
      <c r="F21" s="37"/>
      <c r="G21" s="56">
        <v>18</v>
      </c>
      <c r="H21" s="57">
        <v>18</v>
      </c>
      <c r="I21" s="58">
        <v>82</v>
      </c>
      <c r="N21" s="56">
        <v>17</v>
      </c>
      <c r="O21" s="64">
        <v>23</v>
      </c>
      <c r="P21" s="58">
        <f t="shared" si="0"/>
        <v>77</v>
      </c>
    </row>
    <row r="22" spans="1:16" ht="15.75" thickBot="1" x14ac:dyDescent="0.3">
      <c r="B22" s="33"/>
      <c r="C22" s="35"/>
      <c r="D22" s="33"/>
      <c r="E22" s="33"/>
      <c r="F22" s="33"/>
      <c r="G22" s="56">
        <v>19</v>
      </c>
      <c r="H22" s="57">
        <v>19</v>
      </c>
      <c r="I22" s="58">
        <v>81</v>
      </c>
      <c r="N22" s="56">
        <v>18</v>
      </c>
      <c r="O22" s="64">
        <v>24.5</v>
      </c>
      <c r="P22" s="58">
        <f t="shared" si="0"/>
        <v>75.5</v>
      </c>
    </row>
    <row r="23" spans="1:16" ht="15.75" thickBot="1" x14ac:dyDescent="0.3">
      <c r="B23" s="33"/>
      <c r="C23" s="35"/>
      <c r="D23" s="33"/>
      <c r="E23" s="33"/>
      <c r="F23" s="33"/>
      <c r="G23" s="56">
        <v>20</v>
      </c>
      <c r="H23" s="57">
        <v>20</v>
      </c>
      <c r="I23" s="58">
        <v>80</v>
      </c>
      <c r="N23" s="56">
        <v>19</v>
      </c>
      <c r="O23" s="64">
        <v>26</v>
      </c>
      <c r="P23" s="58">
        <f t="shared" si="0"/>
        <v>74</v>
      </c>
    </row>
    <row r="24" spans="1:16" ht="15.75" thickBot="1" x14ac:dyDescent="0.3">
      <c r="B24" s="39"/>
      <c r="C24" s="35"/>
      <c r="D24" s="33"/>
      <c r="E24" s="33"/>
      <c r="F24" s="33"/>
      <c r="G24" s="56">
        <v>21</v>
      </c>
      <c r="H24" s="57">
        <v>21</v>
      </c>
      <c r="I24" s="58">
        <v>79</v>
      </c>
      <c r="N24" s="56">
        <v>20</v>
      </c>
      <c r="O24" s="64">
        <v>27.5</v>
      </c>
      <c r="P24" s="58">
        <f t="shared" si="0"/>
        <v>72.5</v>
      </c>
    </row>
    <row r="25" spans="1:16" ht="15.75" thickBot="1" x14ac:dyDescent="0.3">
      <c r="B25" s="33"/>
      <c r="C25" s="36"/>
      <c r="D25" s="37"/>
      <c r="E25" s="38"/>
      <c r="F25" s="37"/>
      <c r="G25" s="56">
        <v>22</v>
      </c>
      <c r="H25" s="57">
        <v>22</v>
      </c>
      <c r="I25" s="58">
        <v>78</v>
      </c>
      <c r="N25" s="56">
        <v>21</v>
      </c>
      <c r="O25" s="64">
        <v>29</v>
      </c>
      <c r="P25" s="58">
        <f t="shared" si="0"/>
        <v>71</v>
      </c>
    </row>
    <row r="26" spans="1:16" ht="15.75" thickBot="1" x14ac:dyDescent="0.3">
      <c r="G26" s="56">
        <v>23</v>
      </c>
      <c r="H26" s="57">
        <v>23</v>
      </c>
      <c r="I26" s="58">
        <v>77</v>
      </c>
      <c r="N26" s="56">
        <v>22</v>
      </c>
      <c r="O26" s="64">
        <v>30.5</v>
      </c>
      <c r="P26" s="58">
        <f t="shared" si="0"/>
        <v>69.5</v>
      </c>
    </row>
    <row r="27" spans="1:16" ht="15.75" thickBot="1" x14ac:dyDescent="0.3">
      <c r="G27" s="56">
        <v>24</v>
      </c>
      <c r="H27" s="57">
        <v>24</v>
      </c>
      <c r="I27" s="58">
        <v>76</v>
      </c>
      <c r="N27" s="56">
        <v>23</v>
      </c>
      <c r="O27" s="64">
        <v>32</v>
      </c>
      <c r="P27" s="58">
        <f t="shared" si="0"/>
        <v>68</v>
      </c>
    </row>
    <row r="28" spans="1:16" ht="15.75" thickBot="1" x14ac:dyDescent="0.3">
      <c r="G28" s="56">
        <v>25</v>
      </c>
      <c r="H28" s="57">
        <v>25</v>
      </c>
      <c r="I28" s="58">
        <v>75</v>
      </c>
      <c r="N28" s="56">
        <v>24</v>
      </c>
      <c r="O28" s="64">
        <v>33.5</v>
      </c>
      <c r="P28" s="58">
        <f t="shared" si="0"/>
        <v>66.5</v>
      </c>
    </row>
    <row r="29" spans="1:16" ht="15.75" thickBot="1" x14ac:dyDescent="0.3">
      <c r="G29" s="56">
        <v>26</v>
      </c>
      <c r="H29" s="57">
        <v>26</v>
      </c>
      <c r="I29" s="58">
        <v>74</v>
      </c>
      <c r="N29" s="56">
        <v>25</v>
      </c>
      <c r="O29" s="64">
        <v>35</v>
      </c>
      <c r="P29" s="58">
        <f t="shared" si="0"/>
        <v>65</v>
      </c>
    </row>
    <row r="30" spans="1:16" ht="15.75" thickBot="1" x14ac:dyDescent="0.3">
      <c r="G30" s="56">
        <v>27</v>
      </c>
      <c r="H30" s="57">
        <v>27</v>
      </c>
      <c r="I30" s="58">
        <v>73</v>
      </c>
      <c r="N30" s="56">
        <v>26</v>
      </c>
      <c r="O30" s="64">
        <v>36.5</v>
      </c>
      <c r="P30" s="58">
        <f t="shared" si="0"/>
        <v>63.5</v>
      </c>
    </row>
    <row r="31" spans="1:16" ht="15.75" thickBot="1" x14ac:dyDescent="0.3">
      <c r="A31" s="33"/>
      <c r="B31" s="44"/>
      <c r="C31" s="33"/>
      <c r="D31" s="33"/>
      <c r="E31" s="33"/>
      <c r="G31" s="56">
        <v>28</v>
      </c>
      <c r="H31" s="57">
        <v>28</v>
      </c>
      <c r="I31" s="58">
        <v>72</v>
      </c>
      <c r="N31" s="56">
        <v>27</v>
      </c>
      <c r="O31" s="64">
        <v>38</v>
      </c>
      <c r="P31" s="58">
        <f t="shared" si="0"/>
        <v>62</v>
      </c>
    </row>
    <row r="32" spans="1:16" ht="15.75" thickBot="1" x14ac:dyDescent="0.3">
      <c r="A32" s="33"/>
      <c r="B32" s="35"/>
      <c r="C32" s="33"/>
      <c r="D32" s="33"/>
      <c r="E32" s="33"/>
      <c r="G32" s="56">
        <v>29</v>
      </c>
      <c r="H32" s="57">
        <v>29</v>
      </c>
      <c r="I32" s="58">
        <v>71</v>
      </c>
      <c r="N32" s="56">
        <v>28</v>
      </c>
      <c r="O32" s="64">
        <v>39.5</v>
      </c>
      <c r="P32" s="58">
        <f t="shared" si="0"/>
        <v>60.5</v>
      </c>
    </row>
    <row r="33" spans="1:16" ht="15.75" thickBot="1" x14ac:dyDescent="0.3">
      <c r="A33" s="33"/>
      <c r="B33" s="36"/>
      <c r="C33" s="37"/>
      <c r="D33" s="79"/>
      <c r="E33" s="37"/>
      <c r="G33" s="56">
        <v>30</v>
      </c>
      <c r="H33" s="57">
        <v>30</v>
      </c>
      <c r="I33" s="58">
        <v>70</v>
      </c>
      <c r="N33" s="56">
        <v>29</v>
      </c>
      <c r="O33" s="64">
        <v>41</v>
      </c>
      <c r="P33" s="58">
        <f t="shared" si="0"/>
        <v>59</v>
      </c>
    </row>
    <row r="34" spans="1:16" ht="15.75" thickBot="1" x14ac:dyDescent="0.3">
      <c r="A34" s="33"/>
      <c r="B34" s="35"/>
      <c r="C34" s="33"/>
      <c r="D34" s="33"/>
      <c r="E34" s="33"/>
      <c r="G34" s="56">
        <v>31</v>
      </c>
      <c r="H34" s="57">
        <v>31</v>
      </c>
      <c r="I34" s="58">
        <v>69</v>
      </c>
      <c r="N34" s="56">
        <v>30</v>
      </c>
      <c r="O34" s="64">
        <v>42.5</v>
      </c>
      <c r="P34" s="58">
        <f t="shared" si="0"/>
        <v>57.5</v>
      </c>
    </row>
    <row r="35" spans="1:16" ht="15.75" thickBot="1" x14ac:dyDescent="0.3">
      <c r="A35" s="33"/>
      <c r="B35" s="44"/>
      <c r="C35" s="33"/>
      <c r="D35" s="33"/>
      <c r="E35" s="33"/>
      <c r="G35" s="56">
        <v>32</v>
      </c>
      <c r="H35" s="57">
        <v>32</v>
      </c>
      <c r="I35" s="58">
        <v>68</v>
      </c>
      <c r="N35" s="56">
        <v>31</v>
      </c>
      <c r="O35" s="64">
        <v>44</v>
      </c>
      <c r="P35" s="58">
        <f t="shared" si="0"/>
        <v>56</v>
      </c>
    </row>
    <row r="36" spans="1:16" ht="15.75" thickBot="1" x14ac:dyDescent="0.3">
      <c r="A36" s="39"/>
      <c r="B36" s="35"/>
      <c r="C36" s="33"/>
      <c r="D36" s="33"/>
      <c r="E36" s="33"/>
      <c r="G36" s="56">
        <v>33</v>
      </c>
      <c r="H36" s="57">
        <v>33</v>
      </c>
      <c r="I36" s="58">
        <v>67</v>
      </c>
      <c r="N36" s="56">
        <v>32</v>
      </c>
      <c r="O36" s="64">
        <v>45.5</v>
      </c>
      <c r="P36" s="58">
        <f t="shared" si="0"/>
        <v>54.5</v>
      </c>
    </row>
    <row r="37" spans="1:16" ht="15.75" thickBot="1" x14ac:dyDescent="0.3">
      <c r="A37" s="33"/>
      <c r="B37" s="36"/>
      <c r="C37" s="37"/>
      <c r="D37" s="38"/>
      <c r="E37" s="37"/>
      <c r="G37" s="56">
        <v>34</v>
      </c>
      <c r="H37" s="57">
        <v>34</v>
      </c>
      <c r="I37" s="58">
        <v>66</v>
      </c>
      <c r="N37" s="56">
        <v>33</v>
      </c>
      <c r="O37" s="64">
        <v>47</v>
      </c>
      <c r="P37" s="58">
        <f t="shared" si="0"/>
        <v>53</v>
      </c>
    </row>
    <row r="38" spans="1:16" ht="15.75" thickBot="1" x14ac:dyDescent="0.3">
      <c r="G38" s="56">
        <v>35</v>
      </c>
      <c r="H38" s="57">
        <v>35</v>
      </c>
      <c r="I38" s="58">
        <v>65</v>
      </c>
      <c r="N38" s="56">
        <v>34</v>
      </c>
      <c r="O38" s="64">
        <v>48.5</v>
      </c>
      <c r="P38" s="58">
        <f t="shared" si="0"/>
        <v>51.5</v>
      </c>
    </row>
    <row r="39" spans="1:16" ht="15.75" thickBot="1" x14ac:dyDescent="0.3">
      <c r="G39" s="56">
        <v>36</v>
      </c>
      <c r="H39" s="57">
        <v>36</v>
      </c>
      <c r="I39" s="58">
        <v>64</v>
      </c>
      <c r="N39" s="56">
        <v>35</v>
      </c>
      <c r="O39" s="64">
        <v>50</v>
      </c>
      <c r="P39" s="58">
        <f t="shared" si="0"/>
        <v>50</v>
      </c>
    </row>
    <row r="40" spans="1:16" ht="15.75" thickBot="1" x14ac:dyDescent="0.3">
      <c r="G40" s="56">
        <v>37</v>
      </c>
      <c r="H40" s="57">
        <v>37</v>
      </c>
      <c r="I40" s="58">
        <v>63</v>
      </c>
      <c r="N40" s="56">
        <v>36</v>
      </c>
      <c r="O40" s="64">
        <v>51.5</v>
      </c>
      <c r="P40" s="58">
        <f t="shared" si="0"/>
        <v>48.5</v>
      </c>
    </row>
    <row r="41" spans="1:16" ht="15.75" thickBot="1" x14ac:dyDescent="0.3">
      <c r="G41" s="56">
        <v>38</v>
      </c>
      <c r="H41" s="57">
        <v>38</v>
      </c>
      <c r="I41" s="58">
        <v>62</v>
      </c>
      <c r="N41" s="56">
        <v>37</v>
      </c>
      <c r="O41" s="64">
        <v>53</v>
      </c>
      <c r="P41" s="58">
        <f t="shared" si="0"/>
        <v>47</v>
      </c>
    </row>
    <row r="42" spans="1:16" ht="15.75" thickBot="1" x14ac:dyDescent="0.3">
      <c r="G42" s="56">
        <v>39</v>
      </c>
      <c r="H42" s="57">
        <v>39</v>
      </c>
      <c r="I42" s="58">
        <v>61</v>
      </c>
      <c r="N42" s="56">
        <v>38</v>
      </c>
      <c r="O42" s="64">
        <v>54.5</v>
      </c>
      <c r="P42" s="58">
        <f t="shared" si="0"/>
        <v>45.5</v>
      </c>
    </row>
    <row r="43" spans="1:16" ht="15.75" thickBot="1" x14ac:dyDescent="0.3">
      <c r="G43" s="56">
        <v>40</v>
      </c>
      <c r="H43" s="57">
        <v>40</v>
      </c>
      <c r="I43" s="58">
        <v>60</v>
      </c>
      <c r="N43" s="56">
        <v>39</v>
      </c>
      <c r="O43" s="64">
        <v>56</v>
      </c>
      <c r="P43" s="58">
        <f t="shared" si="0"/>
        <v>44</v>
      </c>
    </row>
    <row r="44" spans="1:16" ht="15.75" thickBot="1" x14ac:dyDescent="0.3">
      <c r="G44" s="56">
        <v>41</v>
      </c>
      <c r="H44" s="57">
        <v>41</v>
      </c>
      <c r="I44" s="58">
        <v>59</v>
      </c>
      <c r="N44" s="56">
        <v>40</v>
      </c>
      <c r="O44" s="64">
        <v>57.5</v>
      </c>
      <c r="P44" s="58">
        <f t="shared" si="0"/>
        <v>42.5</v>
      </c>
    </row>
    <row r="45" spans="1:16" ht="15.75" thickBot="1" x14ac:dyDescent="0.3">
      <c r="G45" s="56">
        <v>42</v>
      </c>
      <c r="H45" s="57">
        <v>42</v>
      </c>
      <c r="I45" s="58">
        <v>58</v>
      </c>
      <c r="N45" s="56">
        <v>41</v>
      </c>
      <c r="O45" s="64">
        <v>59</v>
      </c>
      <c r="P45" s="58">
        <f t="shared" si="0"/>
        <v>41</v>
      </c>
    </row>
    <row r="46" spans="1:16" ht="15.75" thickBot="1" x14ac:dyDescent="0.3">
      <c r="G46" s="56">
        <v>43</v>
      </c>
      <c r="H46" s="57">
        <v>43</v>
      </c>
      <c r="I46" s="58">
        <v>57</v>
      </c>
      <c r="N46" s="56">
        <v>42</v>
      </c>
      <c r="O46" s="64">
        <v>60.5</v>
      </c>
      <c r="P46" s="58">
        <f t="shared" si="0"/>
        <v>39.5</v>
      </c>
    </row>
    <row r="47" spans="1:16" ht="15.75" thickBot="1" x14ac:dyDescent="0.3">
      <c r="G47" s="56">
        <v>44</v>
      </c>
      <c r="H47" s="57">
        <v>44</v>
      </c>
      <c r="I47" s="58">
        <v>56</v>
      </c>
      <c r="N47" s="56">
        <v>43</v>
      </c>
      <c r="O47" s="64">
        <v>62</v>
      </c>
      <c r="P47" s="58">
        <f t="shared" si="0"/>
        <v>38</v>
      </c>
    </row>
    <row r="48" spans="1:16" ht="15.75" thickBot="1" x14ac:dyDescent="0.3">
      <c r="G48" s="56">
        <v>45</v>
      </c>
      <c r="H48" s="57">
        <v>45</v>
      </c>
      <c r="I48" s="58">
        <v>55</v>
      </c>
      <c r="N48" s="56">
        <v>44</v>
      </c>
      <c r="O48" s="64">
        <v>63.5</v>
      </c>
      <c r="P48" s="58">
        <f t="shared" si="0"/>
        <v>36.5</v>
      </c>
    </row>
    <row r="49" spans="7:16" ht="15.75" thickBot="1" x14ac:dyDescent="0.3">
      <c r="G49" s="56">
        <v>46</v>
      </c>
      <c r="H49" s="57">
        <v>46</v>
      </c>
      <c r="I49" s="58">
        <v>54</v>
      </c>
      <c r="N49" s="56">
        <v>45</v>
      </c>
      <c r="O49" s="64">
        <v>65</v>
      </c>
      <c r="P49" s="58">
        <f t="shared" si="0"/>
        <v>35</v>
      </c>
    </row>
    <row r="50" spans="7:16" ht="15.75" thickBot="1" x14ac:dyDescent="0.3">
      <c r="G50" s="56">
        <v>47</v>
      </c>
      <c r="H50" s="57">
        <v>47</v>
      </c>
      <c r="I50" s="58">
        <v>53</v>
      </c>
      <c r="N50" s="56">
        <v>46</v>
      </c>
      <c r="O50" s="64">
        <v>66.5</v>
      </c>
      <c r="P50" s="58">
        <f t="shared" si="0"/>
        <v>33.5</v>
      </c>
    </row>
    <row r="51" spans="7:16" ht="15.75" thickBot="1" x14ac:dyDescent="0.3">
      <c r="G51" s="56">
        <v>48</v>
      </c>
      <c r="H51" s="57">
        <v>48</v>
      </c>
      <c r="I51" s="58">
        <v>52</v>
      </c>
      <c r="N51" s="56">
        <v>47</v>
      </c>
      <c r="O51" s="64">
        <v>68</v>
      </c>
      <c r="P51" s="58">
        <f t="shared" si="0"/>
        <v>32</v>
      </c>
    </row>
    <row r="52" spans="7:16" ht="15.75" thickBot="1" x14ac:dyDescent="0.3">
      <c r="G52" s="56">
        <v>49</v>
      </c>
      <c r="H52" s="57">
        <v>49</v>
      </c>
      <c r="I52" s="58">
        <v>51</v>
      </c>
      <c r="N52" s="56">
        <v>48</v>
      </c>
      <c r="O52" s="64">
        <v>69.5</v>
      </c>
      <c r="P52" s="58">
        <f t="shared" si="0"/>
        <v>30.5</v>
      </c>
    </row>
    <row r="53" spans="7:16" ht="15.75" thickBot="1" x14ac:dyDescent="0.3">
      <c r="G53" s="56">
        <v>50</v>
      </c>
      <c r="H53" s="57">
        <v>50</v>
      </c>
      <c r="I53" s="58">
        <v>50</v>
      </c>
      <c r="N53" s="56">
        <v>49</v>
      </c>
      <c r="O53" s="64">
        <v>71</v>
      </c>
      <c r="P53" s="58">
        <f t="shared" si="0"/>
        <v>29</v>
      </c>
    </row>
    <row r="54" spans="7:16" ht="15.75" thickBot="1" x14ac:dyDescent="0.3">
      <c r="G54" s="56">
        <v>51</v>
      </c>
      <c r="H54" s="57">
        <v>51</v>
      </c>
      <c r="I54" s="58">
        <v>49</v>
      </c>
      <c r="N54" s="56">
        <v>50</v>
      </c>
      <c r="O54" s="64">
        <v>72.5</v>
      </c>
      <c r="P54" s="58">
        <f t="shared" si="0"/>
        <v>27.5</v>
      </c>
    </row>
    <row r="55" spans="7:16" ht="15.75" thickBot="1" x14ac:dyDescent="0.3">
      <c r="G55" s="56">
        <v>52</v>
      </c>
      <c r="H55" s="57">
        <v>52</v>
      </c>
      <c r="I55" s="58">
        <v>48</v>
      </c>
      <c r="N55" s="56">
        <v>51</v>
      </c>
      <c r="O55" s="64">
        <v>74</v>
      </c>
      <c r="P55" s="58">
        <f t="shared" si="0"/>
        <v>26</v>
      </c>
    </row>
    <row r="56" spans="7:16" ht="15.75" thickBot="1" x14ac:dyDescent="0.3">
      <c r="G56" s="56">
        <v>53</v>
      </c>
      <c r="H56" s="57">
        <v>53</v>
      </c>
      <c r="I56" s="58">
        <v>47</v>
      </c>
      <c r="N56" s="56">
        <v>52</v>
      </c>
      <c r="O56" s="64">
        <v>75.5</v>
      </c>
      <c r="P56" s="58">
        <f t="shared" si="0"/>
        <v>24.5</v>
      </c>
    </row>
    <row r="57" spans="7:16" ht="15.75" thickBot="1" x14ac:dyDescent="0.3">
      <c r="G57" s="56">
        <v>54</v>
      </c>
      <c r="H57" s="57">
        <v>54</v>
      </c>
      <c r="I57" s="58">
        <v>46</v>
      </c>
      <c r="N57" s="56">
        <v>53</v>
      </c>
      <c r="O57" s="64">
        <v>77</v>
      </c>
      <c r="P57" s="58">
        <f t="shared" si="0"/>
        <v>23</v>
      </c>
    </row>
    <row r="58" spans="7:16" ht="15.75" thickBot="1" x14ac:dyDescent="0.3">
      <c r="G58" s="56">
        <v>55</v>
      </c>
      <c r="H58" s="57">
        <v>55</v>
      </c>
      <c r="I58" s="58">
        <v>45</v>
      </c>
      <c r="N58" s="56">
        <v>54</v>
      </c>
      <c r="O58" s="64">
        <v>78.5</v>
      </c>
      <c r="P58" s="58">
        <f t="shared" si="0"/>
        <v>21.5</v>
      </c>
    </row>
    <row r="59" spans="7:16" ht="15.75" thickBot="1" x14ac:dyDescent="0.3">
      <c r="G59" s="56">
        <v>56</v>
      </c>
      <c r="H59" s="57">
        <v>56</v>
      </c>
      <c r="I59" s="58">
        <v>44</v>
      </c>
      <c r="N59" s="56">
        <v>55</v>
      </c>
      <c r="O59" s="64">
        <v>80</v>
      </c>
      <c r="P59" s="58">
        <f t="shared" si="0"/>
        <v>20</v>
      </c>
    </row>
    <row r="60" spans="7:16" ht="15.75" thickBot="1" x14ac:dyDescent="0.3">
      <c r="G60" s="56">
        <v>57</v>
      </c>
      <c r="H60" s="57">
        <v>57</v>
      </c>
      <c r="I60" s="58">
        <v>43</v>
      </c>
      <c r="N60" s="56">
        <v>56</v>
      </c>
      <c r="O60" s="64">
        <v>81.5</v>
      </c>
      <c r="P60" s="58">
        <f t="shared" si="0"/>
        <v>18.5</v>
      </c>
    </row>
    <row r="61" spans="7:16" ht="15.75" thickBot="1" x14ac:dyDescent="0.3">
      <c r="G61" s="56">
        <v>58</v>
      </c>
      <c r="H61" s="57">
        <v>58</v>
      </c>
      <c r="I61" s="58">
        <v>42</v>
      </c>
      <c r="N61" s="56">
        <v>57</v>
      </c>
      <c r="O61" s="64">
        <v>83</v>
      </c>
      <c r="P61" s="58">
        <f t="shared" si="0"/>
        <v>17</v>
      </c>
    </row>
    <row r="62" spans="7:16" ht="15.75" thickBot="1" x14ac:dyDescent="0.3">
      <c r="G62" s="56">
        <v>59</v>
      </c>
      <c r="H62" s="57">
        <v>59</v>
      </c>
      <c r="I62" s="58">
        <v>41</v>
      </c>
      <c r="N62" s="56">
        <v>58</v>
      </c>
      <c r="O62" s="64">
        <v>84.5</v>
      </c>
      <c r="P62" s="58">
        <f t="shared" si="0"/>
        <v>15.5</v>
      </c>
    </row>
    <row r="63" spans="7:16" ht="15.75" thickBot="1" x14ac:dyDescent="0.3">
      <c r="G63" s="56">
        <v>60</v>
      </c>
      <c r="H63" s="57">
        <v>60</v>
      </c>
      <c r="I63" s="58">
        <v>40</v>
      </c>
      <c r="N63" s="56">
        <v>59</v>
      </c>
      <c r="O63" s="64">
        <v>85</v>
      </c>
      <c r="P63" s="72">
        <f t="shared" si="0"/>
        <v>14</v>
      </c>
    </row>
    <row r="64" spans="7:16" ht="15.75" thickBot="1" x14ac:dyDescent="0.3">
      <c r="G64" s="56">
        <v>61</v>
      </c>
      <c r="H64" s="57">
        <v>61</v>
      </c>
      <c r="I64" s="58">
        <v>39</v>
      </c>
      <c r="N64" s="56">
        <v>60</v>
      </c>
    </row>
    <row r="65" spans="7:15" ht="15.75" thickBot="1" x14ac:dyDescent="0.3">
      <c r="G65" s="56">
        <v>62</v>
      </c>
      <c r="H65" s="57">
        <v>62</v>
      </c>
      <c r="I65" s="58">
        <v>38</v>
      </c>
      <c r="N65" s="56">
        <v>61</v>
      </c>
      <c r="O65" s="80"/>
    </row>
    <row r="66" spans="7:15" ht="15.75" thickBot="1" x14ac:dyDescent="0.3">
      <c r="G66" s="56">
        <v>63</v>
      </c>
      <c r="H66" s="57">
        <v>63</v>
      </c>
      <c r="I66" s="58">
        <v>37</v>
      </c>
      <c r="N66" s="56">
        <v>62</v>
      </c>
      <c r="O66" s="80"/>
    </row>
    <row r="67" spans="7:15" ht="15.75" thickBot="1" x14ac:dyDescent="0.3">
      <c r="G67" s="56">
        <v>64</v>
      </c>
      <c r="H67" s="57">
        <v>64</v>
      </c>
      <c r="I67" s="58">
        <v>36</v>
      </c>
      <c r="N67" s="56">
        <v>63</v>
      </c>
      <c r="O67" s="80"/>
    </row>
    <row r="68" spans="7:15" ht="15.75" thickBot="1" x14ac:dyDescent="0.3">
      <c r="G68" s="56">
        <v>65</v>
      </c>
      <c r="H68" s="57">
        <v>65</v>
      </c>
      <c r="I68" s="58">
        <v>35</v>
      </c>
      <c r="N68" s="56">
        <v>64</v>
      </c>
      <c r="O68" s="80"/>
    </row>
    <row r="69" spans="7:15" ht="15.75" thickBot="1" x14ac:dyDescent="0.3">
      <c r="G69" s="56">
        <v>66</v>
      </c>
      <c r="H69" s="57">
        <v>66</v>
      </c>
      <c r="I69" s="58">
        <v>34</v>
      </c>
      <c r="N69" s="56">
        <v>65</v>
      </c>
      <c r="O69" s="80"/>
    </row>
    <row r="70" spans="7:15" ht="15.75" thickBot="1" x14ac:dyDescent="0.3">
      <c r="G70" s="56">
        <v>67</v>
      </c>
      <c r="H70" s="57">
        <v>67</v>
      </c>
      <c r="I70" s="58">
        <v>33</v>
      </c>
      <c r="N70" s="56">
        <v>66</v>
      </c>
      <c r="O70" s="80"/>
    </row>
    <row r="71" spans="7:15" ht="15.75" thickBot="1" x14ac:dyDescent="0.3">
      <c r="G71" s="56">
        <v>68</v>
      </c>
      <c r="H71" s="57">
        <v>68</v>
      </c>
      <c r="I71" s="58">
        <v>32</v>
      </c>
      <c r="N71" s="56">
        <v>67</v>
      </c>
      <c r="O71" s="80"/>
    </row>
    <row r="72" spans="7:15" ht="15.75" thickBot="1" x14ac:dyDescent="0.3">
      <c r="G72" s="56">
        <v>69</v>
      </c>
      <c r="H72" s="57">
        <v>69</v>
      </c>
      <c r="I72" s="58">
        <v>31</v>
      </c>
      <c r="N72" s="56">
        <v>68</v>
      </c>
      <c r="O72" s="80"/>
    </row>
    <row r="73" spans="7:15" ht="15.75" thickBot="1" x14ac:dyDescent="0.3">
      <c r="G73" s="56">
        <v>70</v>
      </c>
      <c r="H73" s="57">
        <v>70</v>
      </c>
      <c r="I73" s="72">
        <v>30</v>
      </c>
      <c r="N73" s="56">
        <v>69</v>
      </c>
      <c r="O73" s="80"/>
    </row>
    <row r="74" spans="7:15" ht="15.75" thickBot="1" x14ac:dyDescent="0.3">
      <c r="G74" s="47"/>
      <c r="H74" s="81"/>
      <c r="I74" s="82"/>
      <c r="N74" s="56">
        <v>70</v>
      </c>
      <c r="O74" s="80"/>
    </row>
    <row r="75" spans="7:15" ht="15.75" thickBot="1" x14ac:dyDescent="0.3">
      <c r="G75" s="47"/>
      <c r="H75" s="81"/>
      <c r="N75" s="56"/>
      <c r="O75" s="80"/>
    </row>
    <row r="76" spans="7:15" x14ac:dyDescent="0.25">
      <c r="G76" s="47"/>
      <c r="H76" s="81"/>
    </row>
    <row r="77" spans="7:15" x14ac:dyDescent="0.25">
      <c r="G77" s="47"/>
      <c r="H77" s="81"/>
    </row>
    <row r="78" spans="7:15" x14ac:dyDescent="0.25">
      <c r="G78" s="47"/>
      <c r="H78" s="81"/>
    </row>
    <row r="79" spans="7:15" x14ac:dyDescent="0.25">
      <c r="G79" s="47"/>
      <c r="H79" s="81"/>
    </row>
    <row r="80" spans="7:15" x14ac:dyDescent="0.25">
      <c r="G80" s="47"/>
      <c r="H80" s="81"/>
    </row>
    <row r="81" spans="7:8" x14ac:dyDescent="0.25">
      <c r="G81" s="47"/>
      <c r="H81" s="81"/>
    </row>
    <row r="82" spans="7:8" x14ac:dyDescent="0.25">
      <c r="G82" s="47"/>
      <c r="H82" s="81"/>
    </row>
    <row r="83" spans="7:8" x14ac:dyDescent="0.25">
      <c r="G83" s="47"/>
      <c r="H83" s="81"/>
    </row>
    <row r="84" spans="7:8" x14ac:dyDescent="0.25">
      <c r="G84" s="47"/>
      <c r="H84" s="81"/>
    </row>
    <row r="85" spans="7:8" x14ac:dyDescent="0.25">
      <c r="G85" s="47"/>
      <c r="H85" s="8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"/>
  <sheetViews>
    <sheetView tabSelected="1" zoomScale="130" zoomScaleNormal="13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2" bestFit="1" customWidth="1"/>
    <col min="5" max="5" width="27.140625" customWidth="1"/>
    <col min="6" max="6" width="24" customWidth="1"/>
    <col min="7" max="7" width="8.85546875" customWidth="1"/>
    <col min="8" max="8" width="21.28515625" customWidth="1"/>
    <col min="9" max="9" width="12" bestFit="1" customWidth="1"/>
    <col min="11" max="11" width="16.28515625" customWidth="1"/>
  </cols>
  <sheetData>
    <row r="1" spans="1:14" x14ac:dyDescent="0.25">
      <c r="A1" s="8"/>
      <c r="B1" s="9"/>
      <c r="C1" s="9"/>
      <c r="D1" s="10"/>
    </row>
    <row r="2" spans="1:14" x14ac:dyDescent="0.25">
      <c r="A2" s="11"/>
      <c r="C2" s="110" t="s">
        <v>78</v>
      </c>
      <c r="D2" s="13"/>
      <c r="G2" t="s">
        <v>60</v>
      </c>
      <c r="I2" s="5"/>
      <c r="K2" t="s">
        <v>82</v>
      </c>
      <c r="M2" t="s">
        <v>84</v>
      </c>
    </row>
    <row r="3" spans="1:14" ht="18.75" x14ac:dyDescent="0.3">
      <c r="A3" s="11" t="s">
        <v>10</v>
      </c>
      <c r="B3" s="14"/>
      <c r="C3" s="111">
        <f>C4+C5</f>
        <v>21800</v>
      </c>
      <c r="D3" s="15" t="s">
        <v>58</v>
      </c>
      <c r="F3" s="84" t="s">
        <v>73</v>
      </c>
      <c r="G3" s="85" t="s">
        <v>74</v>
      </c>
      <c r="H3" s="93">
        <v>79.430000000000007</v>
      </c>
      <c r="I3" s="87">
        <f>H3*10.764</f>
        <v>854.98451999999997</v>
      </c>
      <c r="K3" t="s">
        <v>83</v>
      </c>
      <c r="L3">
        <v>856</v>
      </c>
      <c r="M3">
        <v>46</v>
      </c>
      <c r="N3">
        <f>L3+M3</f>
        <v>902</v>
      </c>
    </row>
    <row r="4" spans="1:14" ht="30" x14ac:dyDescent="0.25">
      <c r="A4" s="16" t="s">
        <v>11</v>
      </c>
      <c r="B4" s="14"/>
      <c r="C4" s="111">
        <v>2800</v>
      </c>
      <c r="D4" s="17"/>
      <c r="F4" s="90" t="s">
        <v>81</v>
      </c>
      <c r="G4" s="85" t="s">
        <v>85</v>
      </c>
      <c r="H4" s="85">
        <v>95.32</v>
      </c>
      <c r="I4" s="87">
        <f>H4*10.764</f>
        <v>1026.0244799999998</v>
      </c>
      <c r="K4" t="s">
        <v>62</v>
      </c>
      <c r="L4">
        <f>L3*1.1</f>
        <v>941.6</v>
      </c>
    </row>
    <row r="5" spans="1:14" x14ac:dyDescent="0.25">
      <c r="A5" s="11" t="s">
        <v>12</v>
      </c>
      <c r="B5" s="14"/>
      <c r="C5" s="111">
        <v>19000</v>
      </c>
      <c r="D5" s="17"/>
      <c r="I5" s="86"/>
    </row>
    <row r="6" spans="1:14" x14ac:dyDescent="0.25">
      <c r="A6" s="11" t="s">
        <v>13</v>
      </c>
      <c r="B6" s="14"/>
      <c r="C6" s="111">
        <f>C4</f>
        <v>2800</v>
      </c>
      <c r="D6" s="17"/>
      <c r="G6" s="119"/>
      <c r="H6" s="119"/>
      <c r="I6" s="86"/>
    </row>
    <row r="7" spans="1:14" x14ac:dyDescent="0.25">
      <c r="A7" s="11" t="s">
        <v>14</v>
      </c>
      <c r="B7" s="18"/>
      <c r="C7" s="5">
        <f>E9-E8</f>
        <v>8</v>
      </c>
      <c r="D7" s="19"/>
    </row>
    <row r="8" spans="1:14" x14ac:dyDescent="0.25">
      <c r="A8" s="11" t="s">
        <v>15</v>
      </c>
      <c r="B8" s="18"/>
      <c r="C8" s="5">
        <f>C9-C7</f>
        <v>52</v>
      </c>
      <c r="D8" s="88" t="s">
        <v>67</v>
      </c>
      <c r="E8" s="123">
        <v>2016</v>
      </c>
      <c r="I8" t="s">
        <v>91</v>
      </c>
      <c r="K8" s="7">
        <v>17500000</v>
      </c>
    </row>
    <row r="9" spans="1:14" x14ac:dyDescent="0.25">
      <c r="A9" s="11" t="s">
        <v>16</v>
      </c>
      <c r="B9" s="18"/>
      <c r="C9" s="5">
        <v>60</v>
      </c>
      <c r="D9" s="89"/>
      <c r="E9" s="123">
        <v>2024</v>
      </c>
      <c r="K9">
        <f>K8/I3</f>
        <v>20468.206839581144</v>
      </c>
    </row>
    <row r="10" spans="1:14" ht="30" x14ac:dyDescent="0.25">
      <c r="A10" s="16" t="s">
        <v>17</v>
      </c>
      <c r="B10" s="18"/>
      <c r="C10" s="5">
        <f>90*C7/C9</f>
        <v>12</v>
      </c>
      <c r="D10" s="19"/>
      <c r="E10" s="124"/>
      <c r="F10" s="83"/>
      <c r="G10" s="83"/>
    </row>
    <row r="11" spans="1:14" x14ac:dyDescent="0.25">
      <c r="A11" s="11"/>
      <c r="B11" s="20"/>
      <c r="C11" s="112">
        <f>C10%</f>
        <v>0.12</v>
      </c>
      <c r="D11" s="21"/>
      <c r="E11" s="125"/>
    </row>
    <row r="12" spans="1:14" x14ac:dyDescent="0.25">
      <c r="A12" s="11" t="s">
        <v>18</v>
      </c>
      <c r="B12" s="14"/>
      <c r="C12" s="111">
        <f>C6*C11</f>
        <v>336</v>
      </c>
      <c r="D12" s="17"/>
    </row>
    <row r="13" spans="1:14" x14ac:dyDescent="0.25">
      <c r="A13" s="11" t="s">
        <v>19</v>
      </c>
      <c r="B13" s="14"/>
      <c r="C13" s="111">
        <f>C6-C12</f>
        <v>2464</v>
      </c>
      <c r="D13" s="17"/>
    </row>
    <row r="14" spans="1:14" x14ac:dyDescent="0.25">
      <c r="A14" s="11" t="s">
        <v>12</v>
      </c>
      <c r="B14" s="14"/>
      <c r="C14" s="111">
        <f>C5</f>
        <v>19000</v>
      </c>
      <c r="D14" s="17"/>
      <c r="F14" s="83"/>
      <c r="G14" s="83"/>
      <c r="H14" s="83"/>
      <c r="L14">
        <v>1.92</v>
      </c>
      <c r="M14">
        <f>L14*10.764</f>
        <v>20.666879999999999</v>
      </c>
    </row>
    <row r="15" spans="1:14" x14ac:dyDescent="0.25">
      <c r="B15" s="14"/>
      <c r="C15" s="111"/>
      <c r="D15" s="17"/>
      <c r="H15" s="83"/>
      <c r="L15">
        <v>0.48</v>
      </c>
      <c r="M15">
        <f>L15*10.764</f>
        <v>5.1667199999999998</v>
      </c>
    </row>
    <row r="16" spans="1:14" x14ac:dyDescent="0.25">
      <c r="A16" s="22" t="s">
        <v>20</v>
      </c>
      <c r="B16" s="23"/>
      <c r="C16" s="113">
        <f>C14+C13</f>
        <v>21464</v>
      </c>
      <c r="D16" s="15"/>
      <c r="E16" s="41"/>
      <c r="H16" s="83"/>
      <c r="L16">
        <v>1.915</v>
      </c>
      <c r="M16">
        <f>L16*10.764</f>
        <v>20.613060000000001</v>
      </c>
    </row>
    <row r="17" spans="1:13" x14ac:dyDescent="0.25">
      <c r="B17" s="18"/>
      <c r="C17" s="5"/>
      <c r="D17" s="19"/>
      <c r="H17" s="83"/>
      <c r="M17">
        <f>SUM(M14:M16)</f>
        <v>46.446659999999994</v>
      </c>
    </row>
    <row r="18" spans="1:13" ht="16.5" x14ac:dyDescent="0.3">
      <c r="A18" s="22" t="s">
        <v>69</v>
      </c>
      <c r="B18" s="6"/>
      <c r="C18" s="114">
        <v>855</v>
      </c>
      <c r="D18" s="45"/>
      <c r="E18" s="46">
        <f>C18*1.2</f>
        <v>1026</v>
      </c>
    </row>
    <row r="19" spans="1:13" ht="16.5" x14ac:dyDescent="0.3">
      <c r="A19" s="22"/>
      <c r="B19" s="6"/>
      <c r="C19" s="114"/>
      <c r="D19" s="45"/>
      <c r="E19" s="46"/>
    </row>
    <row r="20" spans="1:13" x14ac:dyDescent="0.25">
      <c r="A20" s="11"/>
      <c r="B20" s="5"/>
      <c r="C20" s="121">
        <f>C18*C16</f>
        <v>18351720</v>
      </c>
      <c r="D20"/>
      <c r="E20" s="24"/>
      <c r="H20" s="83"/>
      <c r="M20">
        <f>L3-M17</f>
        <v>809.55334000000005</v>
      </c>
    </row>
    <row r="21" spans="1:13" x14ac:dyDescent="0.25">
      <c r="A21" s="130" t="s">
        <v>89</v>
      </c>
      <c r="B21" s="5"/>
      <c r="C21" s="126">
        <v>700000</v>
      </c>
      <c r="D21"/>
      <c r="E21" s="24"/>
      <c r="H21" s="83"/>
    </row>
    <row r="22" spans="1:13" x14ac:dyDescent="0.25">
      <c r="A22" s="11"/>
      <c r="B22" s="5"/>
      <c r="C22" s="126">
        <f>C20+C21</f>
        <v>19051720</v>
      </c>
      <c r="D22" t="s">
        <v>93</v>
      </c>
      <c r="E22" s="24"/>
      <c r="H22" s="83"/>
    </row>
    <row r="23" spans="1:13" x14ac:dyDescent="0.25">
      <c r="A23" s="11"/>
      <c r="B23" s="41"/>
      <c r="C23" s="126">
        <f>C22*0.98</f>
        <v>18670685.600000001</v>
      </c>
      <c r="D23" t="s">
        <v>21</v>
      </c>
      <c r="E23" s="25"/>
      <c r="F23" s="7"/>
      <c r="H23" s="83"/>
    </row>
    <row r="24" spans="1:13" x14ac:dyDescent="0.25">
      <c r="A24" s="11"/>
      <c r="C24" s="126">
        <f>C22*80%</f>
        <v>15241376</v>
      </c>
      <c r="D24" t="s">
        <v>22</v>
      </c>
      <c r="E24" s="25"/>
      <c r="F24" s="41"/>
    </row>
    <row r="25" spans="1:13" x14ac:dyDescent="0.25">
      <c r="A25" s="11"/>
      <c r="E25" s="41"/>
    </row>
    <row r="26" spans="1:13" x14ac:dyDescent="0.25">
      <c r="A26" s="26" t="s">
        <v>23</v>
      </c>
      <c r="B26" s="27"/>
      <c r="C26" s="115">
        <f>E18*C4</f>
        <v>2872800</v>
      </c>
      <c r="D26" s="28"/>
      <c r="E26" s="41"/>
    </row>
    <row r="27" spans="1:13" x14ac:dyDescent="0.25">
      <c r="A27" s="11" t="s">
        <v>24</v>
      </c>
      <c r="C27">
        <f>433.4*10438</f>
        <v>4523829.2</v>
      </c>
    </row>
    <row r="28" spans="1:13" x14ac:dyDescent="0.25">
      <c r="A28" s="29" t="s">
        <v>25</v>
      </c>
      <c r="B28" s="12"/>
      <c r="C28" s="41">
        <f>C22*0.03/12</f>
        <v>47629.299999999996</v>
      </c>
      <c r="D28" s="25"/>
    </row>
    <row r="29" spans="1:13" x14ac:dyDescent="0.25">
      <c r="C29" s="41"/>
      <c r="D29" s="25"/>
      <c r="F29" s="85" t="s">
        <v>77</v>
      </c>
    </row>
    <row r="30" spans="1:13" x14ac:dyDescent="0.25">
      <c r="A30" s="6" t="s">
        <v>76</v>
      </c>
      <c r="B30" s="6"/>
      <c r="C30" s="116"/>
      <c r="D30" s="91"/>
    </row>
    <row r="31" spans="1:13" x14ac:dyDescent="0.25">
      <c r="D31" s="83"/>
    </row>
    <row r="32" spans="1:13" x14ac:dyDescent="0.25">
      <c r="D32"/>
      <c r="E32" s="4"/>
      <c r="F32" s="4"/>
      <c r="G32" s="4"/>
      <c r="H32" s="4"/>
    </row>
    <row r="33" spans="1:8" ht="18.75" x14ac:dyDescent="0.3">
      <c r="A33" s="6" t="s">
        <v>90</v>
      </c>
      <c r="B33" s="122">
        <v>17500000</v>
      </c>
      <c r="D33"/>
      <c r="E33" s="120" t="s">
        <v>86</v>
      </c>
      <c r="F33" s="120"/>
      <c r="G33" s="4"/>
      <c r="H33" s="4"/>
    </row>
    <row r="34" spans="1:8" ht="18.75" x14ac:dyDescent="0.3">
      <c r="D34"/>
      <c r="E34" s="120" t="s">
        <v>88</v>
      </c>
      <c r="F34" s="120"/>
      <c r="G34" s="4"/>
      <c r="H34" s="4"/>
    </row>
    <row r="35" spans="1:8" ht="18.75" x14ac:dyDescent="0.3">
      <c r="D35"/>
      <c r="E35" s="109" t="s">
        <v>43</v>
      </c>
      <c r="F35" s="109">
        <f>C22</f>
        <v>19051720</v>
      </c>
      <c r="G35" s="4"/>
      <c r="H35" s="4"/>
    </row>
    <row r="36" spans="1:8" ht="18.75" x14ac:dyDescent="0.3">
      <c r="B36" s="41"/>
      <c r="D36"/>
      <c r="E36" s="109" t="s">
        <v>21</v>
      </c>
      <c r="F36" s="109">
        <f>F35*98%</f>
        <v>18670685.600000001</v>
      </c>
      <c r="G36" s="4"/>
      <c r="H36" s="92">
        <f>F35*80</f>
        <v>1524137600</v>
      </c>
    </row>
    <row r="37" spans="1:8" ht="18.75" x14ac:dyDescent="0.3">
      <c r="D37"/>
      <c r="E37" s="109" t="s">
        <v>22</v>
      </c>
      <c r="F37" s="109">
        <f>F35*80%</f>
        <v>15241376</v>
      </c>
      <c r="G37" s="4"/>
      <c r="H37" s="4"/>
    </row>
    <row r="38" spans="1:8" x14ac:dyDescent="0.25">
      <c r="D38"/>
      <c r="E38" s="4"/>
      <c r="F38" s="4"/>
      <c r="G38" s="4"/>
      <c r="H38" s="4"/>
    </row>
    <row r="39" spans="1:8" x14ac:dyDescent="0.25">
      <c r="D39"/>
      <c r="E39" s="4"/>
      <c r="F39" s="4"/>
      <c r="G39" s="4"/>
      <c r="H39" s="4"/>
    </row>
    <row r="40" spans="1:8" x14ac:dyDescent="0.25">
      <c r="D40"/>
      <c r="E40" s="4"/>
      <c r="F40" s="4"/>
      <c r="G40" s="4"/>
      <c r="H40" s="4"/>
    </row>
    <row r="41" spans="1:8" x14ac:dyDescent="0.25">
      <c r="D41"/>
      <c r="E41" s="4"/>
      <c r="F41" s="4"/>
      <c r="G41" s="4"/>
      <c r="H41" s="4"/>
    </row>
    <row r="42" spans="1:8" x14ac:dyDescent="0.25">
      <c r="D42"/>
    </row>
    <row r="43" spans="1:8" x14ac:dyDescent="0.25">
      <c r="D43"/>
    </row>
    <row r="49" spans="1:1" x14ac:dyDescent="0.25">
      <c r="A49" s="30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66" spans="1:1" ht="15.75" x14ac:dyDescent="0.25">
      <c r="A66" s="31"/>
    </row>
    <row r="67" spans="1:1" ht="15.75" x14ac:dyDescent="0.25">
      <c r="A67" s="31"/>
    </row>
    <row r="68" spans="1:1" ht="15.75" x14ac:dyDescent="0.25">
      <c r="A68" s="31"/>
    </row>
    <row r="87" spans="3:3" x14ac:dyDescent="0.25">
      <c r="C87">
        <f>C86*C85</f>
        <v>0</v>
      </c>
    </row>
  </sheetData>
  <mergeCells count="3">
    <mergeCell ref="G6:H6"/>
    <mergeCell ref="E33:F33"/>
    <mergeCell ref="E34:F3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56"/>
  <sheetViews>
    <sheetView topLeftCell="C1" zoomScaleNormal="100" workbookViewId="0">
      <selection activeCell="S3" sqref="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6" s="1" customFormat="1" ht="60" x14ac:dyDescent="0.25">
      <c r="A1" s="3" t="s">
        <v>0</v>
      </c>
      <c r="B1" s="3" t="s">
        <v>4</v>
      </c>
      <c r="C1" s="3" t="s">
        <v>87</v>
      </c>
      <c r="D1" s="3" t="s">
        <v>7</v>
      </c>
      <c r="E1" s="3" t="s">
        <v>1</v>
      </c>
      <c r="F1" s="3" t="s">
        <v>6</v>
      </c>
      <c r="G1" s="3" t="s">
        <v>8</v>
      </c>
      <c r="H1" s="3" t="s">
        <v>9</v>
      </c>
      <c r="I1" s="3" t="s">
        <v>2</v>
      </c>
      <c r="J1" s="3" t="s">
        <v>3</v>
      </c>
      <c r="N1" s="1" t="s">
        <v>5</v>
      </c>
      <c r="P1" s="3" t="s">
        <v>69</v>
      </c>
      <c r="Q1" s="3" t="s">
        <v>85</v>
      </c>
      <c r="R1" s="3" t="s">
        <v>66</v>
      </c>
      <c r="S1" s="3" t="s">
        <v>1</v>
      </c>
      <c r="T1" s="3" t="s">
        <v>69</v>
      </c>
      <c r="U1" s="3"/>
      <c r="V1" s="3"/>
      <c r="W1" s="3"/>
      <c r="X1" s="3"/>
      <c r="Y1" s="3"/>
    </row>
    <row r="2" spans="1:36" x14ac:dyDescent="0.25">
      <c r="A2" s="4">
        <f t="shared" ref="A2:A15" si="0">N2</f>
        <v>0</v>
      </c>
      <c r="B2" s="4">
        <v>734</v>
      </c>
      <c r="C2" s="4">
        <f>B2*1.2</f>
        <v>880.8</v>
      </c>
      <c r="D2" s="96">
        <f t="shared" ref="D2:D15" si="1">C2*1.2</f>
        <v>1056.9599999999998</v>
      </c>
      <c r="E2" s="96">
        <v>18400000</v>
      </c>
      <c r="F2" s="96">
        <f t="shared" ref="F2:F15" si="2">ROUND((E2/B2),0)</f>
        <v>25068</v>
      </c>
      <c r="G2" s="97">
        <f t="shared" ref="G2:G15" si="3">ROUND((E2/C2),0)</f>
        <v>20890</v>
      </c>
      <c r="H2" s="4">
        <f t="shared" ref="H2:H15" si="4">ROUND((E2/D2),0)</f>
        <v>17408</v>
      </c>
      <c r="I2" s="4">
        <v>7</v>
      </c>
      <c r="J2" s="4">
        <v>705</v>
      </c>
      <c r="P2" s="108">
        <v>855</v>
      </c>
      <c r="Q2" s="96">
        <f>P2*1.2</f>
        <v>1026</v>
      </c>
      <c r="R2" s="96"/>
      <c r="S2" s="96">
        <v>16000000</v>
      </c>
      <c r="T2" s="96">
        <f>S2/P2</f>
        <v>18713.450292397662</v>
      </c>
      <c r="U2" s="96"/>
      <c r="V2" s="4"/>
      <c r="W2" s="4"/>
      <c r="X2" s="4"/>
      <c r="Y2" s="4"/>
      <c r="AB2" s="43"/>
    </row>
    <row r="3" spans="1:36" x14ac:dyDescent="0.25">
      <c r="A3" s="4">
        <f t="shared" si="0"/>
        <v>0</v>
      </c>
      <c r="B3" s="127">
        <v>860</v>
      </c>
      <c r="C3" s="127">
        <f t="shared" ref="C3:C14" si="5">B3*1.2</f>
        <v>1032</v>
      </c>
      <c r="D3" s="128">
        <f t="shared" si="1"/>
        <v>1238.3999999999999</v>
      </c>
      <c r="E3" s="128">
        <v>17500000</v>
      </c>
      <c r="F3" s="128">
        <f t="shared" si="2"/>
        <v>20349</v>
      </c>
      <c r="G3" s="97">
        <f t="shared" si="3"/>
        <v>16957</v>
      </c>
      <c r="H3" s="4">
        <f t="shared" si="4"/>
        <v>14131</v>
      </c>
      <c r="I3" s="4">
        <v>11</v>
      </c>
      <c r="J3" s="4">
        <v>1104</v>
      </c>
      <c r="O3">
        <v>96.25</v>
      </c>
      <c r="P3" s="96">
        <f>O3*10.764</f>
        <v>1036.0349999999999</v>
      </c>
      <c r="Q3" s="96">
        <f>P3*1.2</f>
        <v>1243.2419999999997</v>
      </c>
      <c r="R3" s="96"/>
      <c r="S3" s="96">
        <v>24500000</v>
      </c>
      <c r="T3" s="96">
        <f t="shared" ref="T3:T9" si="6">S3/P3</f>
        <v>23647.849734806259</v>
      </c>
      <c r="U3" s="96"/>
      <c r="V3" s="4"/>
      <c r="W3" s="4"/>
      <c r="X3" s="4"/>
      <c r="Y3" s="4"/>
      <c r="AF3" s="43"/>
    </row>
    <row r="4" spans="1:36" x14ac:dyDescent="0.25">
      <c r="A4" s="4">
        <f t="shared" si="0"/>
        <v>0</v>
      </c>
      <c r="B4" s="129">
        <v>800</v>
      </c>
      <c r="C4" s="127">
        <f t="shared" si="5"/>
        <v>960</v>
      </c>
      <c r="D4" s="128">
        <f t="shared" si="1"/>
        <v>1152</v>
      </c>
      <c r="E4" s="128">
        <v>21000000</v>
      </c>
      <c r="F4" s="128">
        <f t="shared" si="2"/>
        <v>26250</v>
      </c>
      <c r="G4" s="97">
        <f t="shared" si="3"/>
        <v>21875</v>
      </c>
      <c r="H4" s="4">
        <f t="shared" si="4"/>
        <v>18229</v>
      </c>
      <c r="I4" s="4">
        <v>12</v>
      </c>
      <c r="J4" s="4">
        <v>1203</v>
      </c>
      <c r="O4">
        <v>107.3</v>
      </c>
      <c r="P4" s="96">
        <f>O4*10.764</f>
        <v>1154.9771999999998</v>
      </c>
      <c r="Q4" s="96">
        <f>P4*1.2</f>
        <v>1385.9726399999997</v>
      </c>
      <c r="R4" s="96"/>
      <c r="S4" s="96">
        <v>27900000</v>
      </c>
      <c r="T4" s="96">
        <f t="shared" si="6"/>
        <v>24156.321007895225</v>
      </c>
      <c r="U4" s="96"/>
      <c r="V4" s="4"/>
      <c r="W4" s="4"/>
      <c r="X4" s="4"/>
      <c r="Y4" s="4"/>
    </row>
    <row r="5" spans="1:36" x14ac:dyDescent="0.25">
      <c r="A5" s="4">
        <f t="shared" si="0"/>
        <v>0</v>
      </c>
      <c r="B5" s="127">
        <v>734</v>
      </c>
      <c r="C5" s="127">
        <f t="shared" si="5"/>
        <v>880.8</v>
      </c>
      <c r="D5" s="128">
        <f t="shared" si="1"/>
        <v>1056.9599999999998</v>
      </c>
      <c r="E5" s="128">
        <v>17500000</v>
      </c>
      <c r="F5" s="128">
        <f t="shared" si="2"/>
        <v>23842</v>
      </c>
      <c r="G5" s="97">
        <f t="shared" si="3"/>
        <v>19868</v>
      </c>
      <c r="H5" s="4">
        <f t="shared" si="4"/>
        <v>16557</v>
      </c>
      <c r="I5" s="4"/>
      <c r="J5" s="4"/>
      <c r="O5">
        <v>96.25</v>
      </c>
      <c r="P5" s="96">
        <f>O5*10.764</f>
        <v>1036.0349999999999</v>
      </c>
      <c r="Q5" s="96">
        <f>115.53*10.764</f>
        <v>1243.56492</v>
      </c>
      <c r="R5" s="96"/>
      <c r="S5" s="96">
        <v>20500000</v>
      </c>
      <c r="T5" s="96">
        <f t="shared" si="6"/>
        <v>19786.976308715442</v>
      </c>
      <c r="U5" s="96"/>
      <c r="V5" s="4"/>
      <c r="W5" s="4"/>
      <c r="X5" s="4"/>
      <c r="Y5" s="4"/>
    </row>
    <row r="6" spans="1:36" x14ac:dyDescent="0.25">
      <c r="A6" s="4">
        <f t="shared" si="0"/>
        <v>0</v>
      </c>
      <c r="B6" s="4">
        <v>1037</v>
      </c>
      <c r="C6" s="4">
        <f t="shared" si="5"/>
        <v>1244.3999999999999</v>
      </c>
      <c r="D6" s="96">
        <f t="shared" si="1"/>
        <v>1493.2799999999997</v>
      </c>
      <c r="E6" s="96">
        <v>27000000</v>
      </c>
      <c r="F6" s="96">
        <f t="shared" si="2"/>
        <v>26037</v>
      </c>
      <c r="G6" s="97">
        <f t="shared" si="3"/>
        <v>21697</v>
      </c>
      <c r="H6" s="4">
        <f t="shared" si="4"/>
        <v>18081</v>
      </c>
      <c r="I6" s="4"/>
      <c r="J6" s="4"/>
      <c r="O6" s="6">
        <v>68.19</v>
      </c>
      <c r="P6" s="94">
        <f>O6*10.764</f>
        <v>733.99715999999989</v>
      </c>
      <c r="Q6" s="94">
        <f t="shared" ref="Q6:Q8" si="7">P6*1.2</f>
        <v>880.79659199999981</v>
      </c>
      <c r="R6" s="94"/>
      <c r="S6" s="94">
        <v>15000000</v>
      </c>
      <c r="T6" s="94">
        <f t="shared" si="6"/>
        <v>20436.046373803412</v>
      </c>
      <c r="U6" s="96"/>
      <c r="V6" s="4"/>
      <c r="W6" s="4"/>
      <c r="X6" s="4"/>
      <c r="Y6" s="4"/>
      <c r="AJ6" t="s">
        <v>44</v>
      </c>
    </row>
    <row r="7" spans="1:36" x14ac:dyDescent="0.25">
      <c r="A7" s="4">
        <f t="shared" si="0"/>
        <v>0</v>
      </c>
      <c r="B7" s="4">
        <f>C7/1.2</f>
        <v>916.66666666666674</v>
      </c>
      <c r="C7" s="4">
        <v>1100</v>
      </c>
      <c r="D7" s="96">
        <f t="shared" si="1"/>
        <v>1320</v>
      </c>
      <c r="E7" s="96">
        <v>18000000</v>
      </c>
      <c r="F7" s="96">
        <f t="shared" si="2"/>
        <v>19636</v>
      </c>
      <c r="G7" s="4">
        <f t="shared" si="3"/>
        <v>16364</v>
      </c>
      <c r="H7" s="4">
        <f t="shared" si="4"/>
        <v>13636</v>
      </c>
      <c r="I7" s="4"/>
      <c r="J7" s="4"/>
      <c r="O7" s="6">
        <v>79.430000000000007</v>
      </c>
      <c r="P7" s="94">
        <f>O7*10.764</f>
        <v>854.98451999999997</v>
      </c>
      <c r="Q7" s="94">
        <f t="shared" si="7"/>
        <v>1025.9814239999998</v>
      </c>
      <c r="R7" s="94"/>
      <c r="S7" s="94">
        <v>18700000</v>
      </c>
      <c r="T7" s="94">
        <f t="shared" si="6"/>
        <v>21871.741022866707</v>
      </c>
      <c r="U7" s="96"/>
      <c r="V7" s="4"/>
      <c r="W7" s="4"/>
      <c r="X7" s="4"/>
      <c r="Y7" s="4"/>
    </row>
    <row r="8" spans="1:36" x14ac:dyDescent="0.25">
      <c r="A8" s="4">
        <f t="shared" si="0"/>
        <v>0</v>
      </c>
      <c r="B8" s="4">
        <v>734</v>
      </c>
      <c r="C8" s="4">
        <f t="shared" si="5"/>
        <v>880.8</v>
      </c>
      <c r="D8" s="96">
        <f t="shared" si="1"/>
        <v>1056.9599999999998</v>
      </c>
      <c r="E8" s="96">
        <v>19000000</v>
      </c>
      <c r="F8" s="96">
        <f t="shared" si="2"/>
        <v>25886</v>
      </c>
      <c r="G8" s="4">
        <f t="shared" si="3"/>
        <v>21571</v>
      </c>
      <c r="H8" s="4">
        <f t="shared" si="4"/>
        <v>17976</v>
      </c>
      <c r="I8" s="4"/>
      <c r="J8" s="4"/>
      <c r="P8" s="96"/>
      <c r="Q8" s="96">
        <f t="shared" si="7"/>
        <v>0</v>
      </c>
      <c r="R8" s="96"/>
      <c r="S8" s="96"/>
      <c r="T8" s="96" t="e">
        <f t="shared" si="6"/>
        <v>#DIV/0!</v>
      </c>
      <c r="U8" s="96"/>
      <c r="V8" s="4"/>
      <c r="W8" s="4"/>
      <c r="X8" s="4"/>
      <c r="Y8" s="4"/>
    </row>
    <row r="9" spans="1:36" x14ac:dyDescent="0.25">
      <c r="A9" s="4">
        <f t="shared" si="0"/>
        <v>0</v>
      </c>
      <c r="B9" s="4">
        <v>735</v>
      </c>
      <c r="C9" s="4">
        <f t="shared" si="5"/>
        <v>882</v>
      </c>
      <c r="D9" s="96">
        <f t="shared" si="1"/>
        <v>1058.3999999999999</v>
      </c>
      <c r="E9" s="96">
        <v>18500000</v>
      </c>
      <c r="F9" s="96">
        <f t="shared" si="2"/>
        <v>25170</v>
      </c>
      <c r="G9" s="4">
        <f t="shared" si="3"/>
        <v>20975</v>
      </c>
      <c r="H9" s="4">
        <f t="shared" si="4"/>
        <v>17479</v>
      </c>
      <c r="I9" s="4">
        <f t="shared" ref="I9:I15" si="8">U9</f>
        <v>0</v>
      </c>
      <c r="J9" s="4">
        <f t="shared" ref="J9:J15" si="9">V9</f>
        <v>0</v>
      </c>
      <c r="P9" s="96"/>
      <c r="Q9" s="96"/>
      <c r="R9" s="96"/>
      <c r="S9" s="96"/>
      <c r="T9" s="96" t="e">
        <f t="shared" si="6"/>
        <v>#DIV/0!</v>
      </c>
      <c r="U9" s="96"/>
      <c r="V9" s="4"/>
      <c r="W9" s="4"/>
      <c r="X9" s="4"/>
      <c r="Y9" s="4"/>
    </row>
    <row r="10" spans="1:36" x14ac:dyDescent="0.25">
      <c r="A10" s="4">
        <f t="shared" si="0"/>
        <v>0</v>
      </c>
      <c r="B10" s="95">
        <v>735</v>
      </c>
      <c r="C10" s="95">
        <f t="shared" si="5"/>
        <v>882</v>
      </c>
      <c r="D10" s="94">
        <f t="shared" si="1"/>
        <v>1058.3999999999999</v>
      </c>
      <c r="E10" s="94">
        <v>17000000</v>
      </c>
      <c r="F10" s="94">
        <f t="shared" si="2"/>
        <v>23129</v>
      </c>
      <c r="G10" s="4">
        <f t="shared" si="3"/>
        <v>19274</v>
      </c>
      <c r="H10" s="4">
        <f t="shared" si="4"/>
        <v>16062</v>
      </c>
      <c r="I10" s="4">
        <f t="shared" si="8"/>
        <v>0</v>
      </c>
      <c r="J10" s="4">
        <f t="shared" si="9"/>
        <v>0</v>
      </c>
      <c r="P10" s="4"/>
      <c r="Q10" s="4"/>
      <c r="R10" s="4"/>
      <c r="S10" s="96"/>
      <c r="T10" s="96"/>
      <c r="U10" s="4"/>
      <c r="V10" s="4"/>
      <c r="W10" s="4"/>
      <c r="X10" s="4"/>
      <c r="Y10" s="4"/>
    </row>
    <row r="11" spans="1:36" ht="16.5" x14ac:dyDescent="0.3">
      <c r="A11" s="4">
        <f t="shared" si="0"/>
        <v>0</v>
      </c>
      <c r="B11" s="95">
        <v>850</v>
      </c>
      <c r="C11" s="95">
        <f t="shared" si="5"/>
        <v>1020</v>
      </c>
      <c r="D11" s="94">
        <f t="shared" si="1"/>
        <v>1224</v>
      </c>
      <c r="E11" s="94">
        <v>18500000</v>
      </c>
      <c r="F11" s="94">
        <f t="shared" si="2"/>
        <v>21765</v>
      </c>
      <c r="G11" s="4">
        <f t="shared" si="3"/>
        <v>18137</v>
      </c>
      <c r="H11" s="4">
        <f t="shared" si="4"/>
        <v>15114</v>
      </c>
      <c r="I11" s="4">
        <f t="shared" si="8"/>
        <v>0</v>
      </c>
      <c r="J11" s="4">
        <f t="shared" si="9"/>
        <v>0</v>
      </c>
      <c r="P11" s="4"/>
      <c r="Q11" s="4"/>
      <c r="R11" s="4"/>
      <c r="S11" s="96"/>
      <c r="T11" s="96"/>
      <c r="U11" s="4"/>
      <c r="V11" s="4"/>
      <c r="W11" s="105"/>
      <c r="X11" s="106"/>
      <c r="Y11" s="106"/>
      <c r="Z11" s="32"/>
      <c r="AA11" s="32"/>
      <c r="AB11" s="32"/>
      <c r="AC11" s="32"/>
      <c r="AD11" s="32"/>
    </row>
    <row r="12" spans="1:36" ht="18.75" x14ac:dyDescent="0.25">
      <c r="A12" s="4">
        <f t="shared" si="0"/>
        <v>0</v>
      </c>
      <c r="B12" s="4">
        <v>0</v>
      </c>
      <c r="C12" s="4">
        <f t="shared" si="5"/>
        <v>0</v>
      </c>
      <c r="D12" s="4">
        <f t="shared" si="1"/>
        <v>0</v>
      </c>
      <c r="E12" s="96">
        <v>0</v>
      </c>
      <c r="F12" s="4" t="e">
        <f t="shared" si="2"/>
        <v>#DIV/0!</v>
      </c>
      <c r="G12" s="4" t="e">
        <f t="shared" si="3"/>
        <v>#DIV/0!</v>
      </c>
      <c r="H12" s="4" t="e">
        <f t="shared" si="4"/>
        <v>#DIV/0!</v>
      </c>
      <c r="I12" s="4">
        <f t="shared" si="8"/>
        <v>0</v>
      </c>
      <c r="J12" s="4">
        <f t="shared" si="9"/>
        <v>0</v>
      </c>
      <c r="P12" s="4"/>
      <c r="Q12" s="4"/>
      <c r="R12" s="4"/>
      <c r="S12" s="96"/>
      <c r="T12" s="96"/>
      <c r="U12" s="4"/>
      <c r="V12" s="4"/>
      <c r="W12" s="107"/>
      <c r="X12" s="4"/>
      <c r="Y12" s="4"/>
    </row>
    <row r="13" spans="1:36" x14ac:dyDescent="0.25">
      <c r="A13" s="4">
        <f t="shared" si="0"/>
        <v>0</v>
      </c>
      <c r="B13" s="4">
        <v>0</v>
      </c>
      <c r="C13" s="4">
        <f t="shared" si="5"/>
        <v>0</v>
      </c>
      <c r="D13" s="4">
        <f t="shared" si="1"/>
        <v>0</v>
      </c>
      <c r="E13" s="96">
        <v>0</v>
      </c>
      <c r="F13" s="4" t="e">
        <f t="shared" si="2"/>
        <v>#DIV/0!</v>
      </c>
      <c r="G13" s="4" t="e">
        <f t="shared" si="3"/>
        <v>#DIV/0!</v>
      </c>
      <c r="H13" s="4" t="e">
        <f t="shared" si="4"/>
        <v>#DIV/0!</v>
      </c>
      <c r="I13" s="4">
        <f t="shared" si="8"/>
        <v>0</v>
      </c>
      <c r="J13" s="4">
        <f t="shared" si="9"/>
        <v>0</v>
      </c>
      <c r="P13" s="4"/>
      <c r="Q13" s="4"/>
      <c r="R13" s="4"/>
      <c r="S13" s="96"/>
      <c r="T13" s="96"/>
      <c r="U13" s="4"/>
      <c r="V13" s="4"/>
      <c r="W13" s="4"/>
      <c r="X13" s="4"/>
      <c r="Y13" s="4"/>
    </row>
    <row r="14" spans="1:36" x14ac:dyDescent="0.25">
      <c r="A14" s="4">
        <f t="shared" si="0"/>
        <v>0</v>
      </c>
      <c r="B14" s="4">
        <v>0</v>
      </c>
      <c r="C14" s="4">
        <f t="shared" si="5"/>
        <v>0</v>
      </c>
      <c r="D14" s="4">
        <f t="shared" si="1"/>
        <v>0</v>
      </c>
      <c r="E14" s="96">
        <v>0</v>
      </c>
      <c r="F14" s="4" t="e">
        <f t="shared" si="2"/>
        <v>#DIV/0!</v>
      </c>
      <c r="G14" s="4" t="e">
        <f t="shared" si="3"/>
        <v>#DIV/0!</v>
      </c>
      <c r="H14" s="4" t="e">
        <f t="shared" si="4"/>
        <v>#DIV/0!</v>
      </c>
      <c r="I14" s="4">
        <f t="shared" si="8"/>
        <v>0</v>
      </c>
      <c r="J14" s="4">
        <f t="shared" si="9"/>
        <v>0</v>
      </c>
      <c r="P14" s="4"/>
      <c r="Q14" s="4"/>
      <c r="R14" s="4"/>
      <c r="S14" s="96"/>
      <c r="T14" s="96"/>
      <c r="U14" s="4"/>
      <c r="V14" s="4"/>
      <c r="W14" s="4"/>
      <c r="X14" s="4"/>
      <c r="Y14" s="4"/>
    </row>
    <row r="15" spans="1:36" x14ac:dyDescent="0.25">
      <c r="A15" s="4">
        <f t="shared" si="0"/>
        <v>0</v>
      </c>
      <c r="B15" s="4">
        <v>0</v>
      </c>
      <c r="C15" s="4">
        <f t="shared" ref="C15" si="10">B15*1.2</f>
        <v>0</v>
      </c>
      <c r="D15" s="4">
        <f t="shared" si="1"/>
        <v>0</v>
      </c>
      <c r="E15" s="96">
        <v>0</v>
      </c>
      <c r="F15" s="4" t="e">
        <f t="shared" si="2"/>
        <v>#DIV/0!</v>
      </c>
      <c r="G15" s="4" t="e">
        <f t="shared" si="3"/>
        <v>#DIV/0!</v>
      </c>
      <c r="H15" s="4" t="e">
        <f t="shared" si="4"/>
        <v>#DIV/0!</v>
      </c>
      <c r="I15" s="4">
        <f t="shared" si="8"/>
        <v>0</v>
      </c>
      <c r="J15" s="4">
        <f t="shared" si="9"/>
        <v>0</v>
      </c>
      <c r="P15" s="4"/>
      <c r="Q15" s="4"/>
      <c r="R15" s="4"/>
      <c r="S15" s="96"/>
      <c r="T15" s="96"/>
      <c r="U15" s="4"/>
      <c r="V15" s="4"/>
      <c r="W15" s="4"/>
      <c r="X15" s="4"/>
      <c r="Y15" s="4"/>
    </row>
    <row r="16" spans="1:36" x14ac:dyDescent="0.25">
      <c r="A16" s="4">
        <f t="shared" ref="A16:A19" si="11">N16</f>
        <v>0</v>
      </c>
      <c r="B16" s="4">
        <v>0</v>
      </c>
      <c r="C16" s="4">
        <f t="shared" ref="C16:C19" si="12">B16*1.2</f>
        <v>0</v>
      </c>
      <c r="D16" s="4">
        <f t="shared" ref="D16:D19" si="13">C16*1.2</f>
        <v>0</v>
      </c>
      <c r="E16" s="96">
        <v>0</v>
      </c>
      <c r="F16" s="4" t="e">
        <f t="shared" ref="F16:F19" si="14">ROUND((E16/B16),0)</f>
        <v>#DIV/0!</v>
      </c>
      <c r="G16" s="4" t="e">
        <f t="shared" ref="G16:G19" si="15">ROUND((E16/C16),0)</f>
        <v>#DIV/0!</v>
      </c>
      <c r="H16" s="4" t="e">
        <f t="shared" ref="H16:H19" si="16">ROUND((E16/D16),0)</f>
        <v>#DIV/0!</v>
      </c>
      <c r="I16" s="4">
        <f t="shared" ref="I16:J19" si="17">U16</f>
        <v>0</v>
      </c>
      <c r="J16" s="4">
        <f t="shared" si="17"/>
        <v>0</v>
      </c>
      <c r="P16" s="4"/>
      <c r="Q16" s="4"/>
      <c r="R16" s="4"/>
      <c r="S16" s="96"/>
      <c r="T16" s="96"/>
      <c r="U16" s="4"/>
      <c r="V16" s="4"/>
      <c r="W16" s="4"/>
      <c r="X16" s="4"/>
      <c r="Y16" s="4"/>
    </row>
    <row r="17" spans="1:20" x14ac:dyDescent="0.25">
      <c r="A17" s="4">
        <f t="shared" si="11"/>
        <v>0</v>
      </c>
      <c r="B17" s="4">
        <v>0</v>
      </c>
      <c r="C17" s="4">
        <f t="shared" si="12"/>
        <v>0</v>
      </c>
      <c r="D17" s="4">
        <f t="shared" si="13"/>
        <v>0</v>
      </c>
      <c r="E17" s="96">
        <v>0</v>
      </c>
      <c r="F17" s="4" t="e">
        <f t="shared" si="14"/>
        <v>#DIV/0!</v>
      </c>
      <c r="G17" s="4" t="e">
        <f t="shared" si="15"/>
        <v>#DIV/0!</v>
      </c>
      <c r="H17" s="4" t="e">
        <f t="shared" si="16"/>
        <v>#DIV/0!</v>
      </c>
      <c r="I17" s="4">
        <f t="shared" si="17"/>
        <v>0</v>
      </c>
      <c r="J17" s="4">
        <f t="shared" si="17"/>
        <v>0</v>
      </c>
      <c r="S17" s="2"/>
      <c r="T17" s="2"/>
    </row>
    <row r="18" spans="1:20" x14ac:dyDescent="0.25">
      <c r="A18" s="4">
        <f t="shared" si="11"/>
        <v>0</v>
      </c>
      <c r="B18" s="4">
        <f t="shared" ref="B18:B19" si="18">P18</f>
        <v>0</v>
      </c>
      <c r="C18" s="4">
        <f t="shared" si="12"/>
        <v>0</v>
      </c>
      <c r="D18" s="4">
        <f t="shared" si="13"/>
        <v>0</v>
      </c>
      <c r="E18" s="96">
        <f t="shared" ref="E18:E19" si="19">S18</f>
        <v>0</v>
      </c>
      <c r="F18" s="4" t="e">
        <f t="shared" si="14"/>
        <v>#DIV/0!</v>
      </c>
      <c r="G18" s="4" t="e">
        <f t="shared" si="15"/>
        <v>#DIV/0!</v>
      </c>
      <c r="H18" s="4" t="e">
        <f t="shared" si="16"/>
        <v>#DIV/0!</v>
      </c>
      <c r="I18" s="4">
        <f t="shared" si="17"/>
        <v>0</v>
      </c>
      <c r="J18" s="4">
        <f t="shared" si="17"/>
        <v>0</v>
      </c>
      <c r="S18" s="2"/>
      <c r="T18" s="2"/>
    </row>
    <row r="19" spans="1:20" x14ac:dyDescent="0.25">
      <c r="A19" s="4">
        <f t="shared" si="11"/>
        <v>0</v>
      </c>
      <c r="B19" s="4">
        <f t="shared" si="18"/>
        <v>0</v>
      </c>
      <c r="C19" s="4">
        <f t="shared" si="12"/>
        <v>0</v>
      </c>
      <c r="D19" s="4">
        <f t="shared" si="13"/>
        <v>0</v>
      </c>
      <c r="E19" s="96">
        <f t="shared" si="19"/>
        <v>0</v>
      </c>
      <c r="F19" s="4" t="e">
        <f t="shared" si="14"/>
        <v>#DIV/0!</v>
      </c>
      <c r="G19" s="4" t="e">
        <f t="shared" si="15"/>
        <v>#DIV/0!</v>
      </c>
      <c r="H19" s="4" t="e">
        <f t="shared" si="16"/>
        <v>#DIV/0!</v>
      </c>
      <c r="I19" s="4">
        <f t="shared" si="17"/>
        <v>0</v>
      </c>
      <c r="J19" s="4">
        <f t="shared" si="17"/>
        <v>0</v>
      </c>
      <c r="S19" s="2"/>
      <c r="T19" s="2">
        <f>T2*1.1</f>
        <v>20584.79532163743</v>
      </c>
    </row>
    <row r="20" spans="1:20" s="7" customFormat="1" x14ac:dyDescent="0.25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</row>
    <row r="21" spans="1:20" s="7" customFormat="1" ht="16.5" x14ac:dyDescent="0.3">
      <c r="B21" s="99"/>
      <c r="C21" s="99"/>
      <c r="D21" s="99"/>
      <c r="E21" s="99"/>
      <c r="F21" s="100"/>
      <c r="G21" s="99"/>
      <c r="H21" s="99"/>
      <c r="I21" s="99"/>
      <c r="J21" s="99"/>
      <c r="K21" s="99"/>
      <c r="L21" s="99"/>
      <c r="M21" s="99"/>
      <c r="N21" s="99"/>
    </row>
    <row r="22" spans="1:20" s="7" customFormat="1" x14ac:dyDescent="0.25">
      <c r="B22" s="99"/>
      <c r="C22" s="99"/>
      <c r="D22" s="99"/>
      <c r="E22" s="99"/>
      <c r="F22" s="101" t="s">
        <v>70</v>
      </c>
      <c r="G22" s="99"/>
      <c r="H22" s="99"/>
      <c r="I22" s="99"/>
      <c r="J22" s="99"/>
      <c r="K22" s="99"/>
      <c r="L22" s="99"/>
      <c r="M22" s="99"/>
      <c r="N22" s="99"/>
    </row>
    <row r="23" spans="1:20" s="7" customFormat="1" ht="16.5" x14ac:dyDescent="0.3">
      <c r="B23" s="99"/>
      <c r="C23" s="99" t="s">
        <v>68</v>
      </c>
      <c r="D23" s="99"/>
      <c r="E23" s="100"/>
      <c r="F23" s="102" t="s">
        <v>69</v>
      </c>
      <c r="G23" s="102">
        <v>394</v>
      </c>
      <c r="H23" s="99"/>
      <c r="I23" s="99">
        <f>G23*9500</f>
        <v>3743000</v>
      </c>
      <c r="J23" s="99"/>
      <c r="K23" s="99"/>
      <c r="L23" s="99"/>
      <c r="M23" s="99"/>
      <c r="N23" s="99">
        <f>G23*1.2</f>
        <v>472.79999999999995</v>
      </c>
    </row>
    <row r="24" spans="1:20" s="7" customFormat="1" x14ac:dyDescent="0.25">
      <c r="B24" s="99"/>
      <c r="C24" s="99" t="s">
        <v>1</v>
      </c>
      <c r="D24" s="99">
        <v>7100000</v>
      </c>
      <c r="E24" s="99"/>
      <c r="F24" s="102" t="s">
        <v>63</v>
      </c>
      <c r="G24" s="102">
        <v>0</v>
      </c>
      <c r="H24" s="99"/>
      <c r="I24" s="99"/>
      <c r="J24" s="99"/>
      <c r="K24" s="99"/>
      <c r="L24" s="99"/>
      <c r="M24" s="99"/>
      <c r="N24" s="99"/>
    </row>
    <row r="25" spans="1:20" s="7" customFormat="1" x14ac:dyDescent="0.25">
      <c r="B25" s="99"/>
      <c r="C25" s="99"/>
      <c r="D25" s="99"/>
      <c r="E25" s="99"/>
      <c r="F25" s="102" t="s">
        <v>71</v>
      </c>
      <c r="G25" s="102">
        <v>0</v>
      </c>
      <c r="H25" s="99"/>
      <c r="I25" s="99"/>
      <c r="J25" s="99"/>
      <c r="K25" s="99"/>
      <c r="L25" s="99"/>
      <c r="M25" s="99"/>
      <c r="N25" s="99">
        <f>G26*1.2</f>
        <v>472.79999999999995</v>
      </c>
    </row>
    <row r="26" spans="1:20" s="7" customFormat="1" x14ac:dyDescent="0.25">
      <c r="B26" s="99"/>
      <c r="C26" s="99"/>
      <c r="D26" s="99"/>
      <c r="E26" s="99"/>
      <c r="F26" s="103" t="s">
        <v>72</v>
      </c>
      <c r="G26" s="103">
        <f>G23+G24+G25</f>
        <v>394</v>
      </c>
      <c r="H26" s="99"/>
      <c r="I26" s="99"/>
      <c r="J26" s="99"/>
      <c r="K26" s="99"/>
      <c r="L26" s="99"/>
      <c r="M26" s="99"/>
      <c r="N26" s="99"/>
    </row>
    <row r="27" spans="1:20" s="7" customFormat="1" x14ac:dyDescent="0.25">
      <c r="B27" s="99"/>
      <c r="C27" s="99"/>
      <c r="D27" s="99"/>
      <c r="E27" s="99"/>
      <c r="F27" s="102"/>
      <c r="G27" s="102"/>
      <c r="H27" s="99"/>
      <c r="I27" s="99"/>
      <c r="J27" s="99"/>
      <c r="K27" s="99"/>
      <c r="L27" s="99"/>
      <c r="M27" s="99"/>
      <c r="N27" s="99"/>
    </row>
    <row r="28" spans="1:20" s="7" customFormat="1" x14ac:dyDescent="0.25">
      <c r="B28" s="99"/>
      <c r="C28" s="99"/>
      <c r="D28" s="99"/>
      <c r="E28" s="99"/>
      <c r="F28" s="102" t="s">
        <v>62</v>
      </c>
      <c r="G28" s="102">
        <v>0</v>
      </c>
      <c r="H28" s="99"/>
      <c r="I28" s="99" t="e">
        <f>G34/G28</f>
        <v>#DIV/0!</v>
      </c>
      <c r="J28" s="99"/>
      <c r="K28" s="99"/>
      <c r="L28" s="99"/>
      <c r="M28" s="99"/>
      <c r="N28" s="99"/>
    </row>
    <row r="29" spans="1:20" s="7" customFormat="1" x14ac:dyDescent="0.25">
      <c r="B29" s="99"/>
      <c r="C29" s="99"/>
      <c r="D29" s="99"/>
      <c r="E29" s="99"/>
      <c r="F29" s="102" t="s">
        <v>63</v>
      </c>
      <c r="G29" s="102">
        <v>0</v>
      </c>
      <c r="H29" s="99"/>
      <c r="I29" s="99"/>
      <c r="J29" s="99"/>
      <c r="K29" s="99"/>
      <c r="L29" s="99"/>
      <c r="M29" s="99"/>
      <c r="N29" s="99"/>
    </row>
    <row r="30" spans="1:20" s="7" customFormat="1" x14ac:dyDescent="0.25">
      <c r="B30" s="99"/>
      <c r="C30" s="99"/>
      <c r="D30" s="99"/>
      <c r="E30" s="99"/>
      <c r="F30" s="102" t="s">
        <v>61</v>
      </c>
      <c r="G30" s="102">
        <v>0</v>
      </c>
      <c r="H30" s="99"/>
      <c r="I30" s="99"/>
      <c r="J30" s="99"/>
      <c r="K30" s="99"/>
      <c r="L30" s="99"/>
      <c r="M30" s="99"/>
      <c r="N30" s="99"/>
    </row>
    <row r="31" spans="1:20" s="7" customFormat="1" x14ac:dyDescent="0.25">
      <c r="B31" s="99"/>
      <c r="C31" s="104"/>
      <c r="D31" s="104"/>
      <c r="E31" s="99"/>
      <c r="F31" s="103" t="s">
        <v>64</v>
      </c>
      <c r="G31" s="103">
        <f>SUM(G28:G30)</f>
        <v>0</v>
      </c>
      <c r="H31" s="99"/>
      <c r="I31" s="99" t="e">
        <f>I23/G31</f>
        <v>#DIV/0!</v>
      </c>
      <c r="J31" s="99"/>
      <c r="K31" s="99"/>
      <c r="L31" s="99"/>
      <c r="M31" s="99"/>
      <c r="N31" s="99"/>
      <c r="P31" s="44"/>
      <c r="Q31" s="44"/>
      <c r="R31" s="44"/>
    </row>
    <row r="32" spans="1:20" s="7" customFormat="1" x14ac:dyDescent="0.25">
      <c r="B32" s="99"/>
      <c r="C32" s="104"/>
      <c r="D32" s="104"/>
      <c r="E32" s="99"/>
      <c r="F32" s="103" t="s">
        <v>65</v>
      </c>
      <c r="G32" s="102">
        <f>G31</f>
        <v>0</v>
      </c>
      <c r="H32" s="99" t="e">
        <f>G31/G32</f>
        <v>#DIV/0!</v>
      </c>
      <c r="I32" s="99" t="s">
        <v>45</v>
      </c>
      <c r="J32" s="99"/>
      <c r="K32" s="99"/>
      <c r="L32" s="99"/>
      <c r="M32" s="99"/>
      <c r="N32" s="99"/>
    </row>
    <row r="33" spans="2:21" s="7" customFormat="1" x14ac:dyDescent="0.25">
      <c r="B33" s="99"/>
      <c r="C33" s="104"/>
      <c r="D33" s="104"/>
      <c r="E33" s="99"/>
      <c r="F33" s="102" t="s">
        <v>42</v>
      </c>
      <c r="G33" s="102">
        <v>10000</v>
      </c>
      <c r="H33" s="99"/>
      <c r="I33" s="99"/>
      <c r="J33" s="99"/>
      <c r="K33" s="99"/>
      <c r="L33" s="99"/>
      <c r="M33" s="99"/>
      <c r="N33" s="99"/>
    </row>
    <row r="34" spans="2:21" s="7" customFormat="1" x14ac:dyDescent="0.25">
      <c r="B34" s="99"/>
      <c r="C34" s="104"/>
      <c r="D34" s="104"/>
      <c r="E34" s="99"/>
      <c r="F34" s="103" t="s">
        <v>43</v>
      </c>
      <c r="G34" s="103">
        <f>G26*G33</f>
        <v>3940000</v>
      </c>
      <c r="H34" s="99" t="e">
        <f>G34/D28</f>
        <v>#DIV/0!</v>
      </c>
      <c r="I34" s="99"/>
      <c r="J34" s="99"/>
      <c r="K34" s="99"/>
      <c r="L34" s="99"/>
      <c r="M34" s="99"/>
      <c r="N34" s="99"/>
    </row>
    <row r="35" spans="2:21" s="7" customFormat="1" x14ac:dyDescent="0.25">
      <c r="B35" s="99"/>
      <c r="C35" s="104"/>
      <c r="D35" s="104"/>
      <c r="E35" s="99"/>
      <c r="F35" s="103" t="s">
        <v>21</v>
      </c>
      <c r="G35" s="103">
        <f>G34*90%</f>
        <v>3546000</v>
      </c>
      <c r="H35" s="99"/>
      <c r="I35" s="99"/>
      <c r="J35" s="99"/>
      <c r="K35" s="99"/>
      <c r="L35" s="99"/>
      <c r="M35" s="99"/>
      <c r="N35" s="99"/>
    </row>
    <row r="36" spans="2:21" s="7" customFormat="1" x14ac:dyDescent="0.25">
      <c r="B36" s="99"/>
      <c r="C36" s="104"/>
      <c r="D36" s="104"/>
      <c r="E36" s="99"/>
      <c r="F36" s="103" t="s">
        <v>22</v>
      </c>
      <c r="G36" s="103">
        <f>G34*80%</f>
        <v>3152000</v>
      </c>
      <c r="H36" s="99"/>
      <c r="I36" s="99"/>
      <c r="J36" s="99"/>
      <c r="K36" s="99"/>
      <c r="L36" s="99"/>
      <c r="M36" s="99"/>
      <c r="N36" s="99"/>
    </row>
    <row r="37" spans="2:21" x14ac:dyDescent="0.25"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</row>
    <row r="38" spans="2:21" x14ac:dyDescent="0.25"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7"/>
      <c r="P38" s="7"/>
      <c r="Q38" s="7"/>
      <c r="R38" s="7"/>
      <c r="S38" s="7"/>
      <c r="T38" s="7"/>
      <c r="U38" s="7"/>
    </row>
    <row r="39" spans="2:21" x14ac:dyDescent="0.25"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7"/>
      <c r="P39" s="7"/>
      <c r="Q39" s="7"/>
      <c r="R39" s="7"/>
      <c r="S39" s="7"/>
      <c r="T39" s="7"/>
      <c r="U39" s="7"/>
    </row>
    <row r="40" spans="2:21" x14ac:dyDescent="0.25"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7"/>
      <c r="P40" s="7"/>
      <c r="Q40" s="7"/>
      <c r="R40" s="7"/>
      <c r="S40" s="7"/>
      <c r="T40" s="7"/>
      <c r="U40" s="7"/>
    </row>
    <row r="41" spans="2:21" x14ac:dyDescent="0.25"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7"/>
      <c r="P41" s="7"/>
      <c r="Q41" s="7"/>
      <c r="R41" s="7"/>
      <c r="S41" s="7"/>
      <c r="T41" s="7"/>
      <c r="U41" s="7"/>
    </row>
    <row r="42" spans="2:21" x14ac:dyDescent="0.25"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7"/>
      <c r="P42" s="7"/>
      <c r="Q42" s="7"/>
      <c r="R42" s="7"/>
      <c r="S42" s="7"/>
      <c r="T42" s="7"/>
      <c r="U42" s="7"/>
    </row>
    <row r="43" spans="2:21" x14ac:dyDescent="0.25"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7"/>
      <c r="P43" s="44"/>
      <c r="Q43" s="44"/>
      <c r="R43" s="44"/>
      <c r="S43" s="7"/>
      <c r="T43" s="7"/>
      <c r="U43" s="7"/>
    </row>
    <row r="44" spans="2:21" x14ac:dyDescent="0.25"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7"/>
      <c r="P44" s="7"/>
      <c r="Q44" s="7"/>
      <c r="R44" s="7"/>
      <c r="S44" s="7"/>
      <c r="T44" s="7"/>
      <c r="U44" s="7"/>
    </row>
    <row r="45" spans="2:21" x14ac:dyDescent="0.25"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7"/>
      <c r="P45" s="7"/>
      <c r="Q45" s="7"/>
      <c r="R45" s="7"/>
      <c r="S45" s="7"/>
      <c r="T45" s="7"/>
      <c r="U45" s="7"/>
    </row>
    <row r="46" spans="2:21" x14ac:dyDescent="0.25">
      <c r="O46" s="7"/>
      <c r="P46" s="7"/>
      <c r="Q46" s="7"/>
      <c r="R46" s="7"/>
      <c r="S46" s="7"/>
      <c r="T46" s="7"/>
      <c r="U46" s="7"/>
    </row>
    <row r="49" spans="15:21" x14ac:dyDescent="0.25">
      <c r="O49" s="7"/>
      <c r="P49" s="7"/>
      <c r="Q49" s="7"/>
      <c r="R49" s="7"/>
      <c r="S49" s="7"/>
      <c r="T49" s="7"/>
      <c r="U49" s="7"/>
    </row>
    <row r="50" spans="15:21" x14ac:dyDescent="0.25">
      <c r="O50" s="7"/>
      <c r="P50" s="7"/>
      <c r="Q50" s="7"/>
      <c r="R50" s="7"/>
      <c r="S50" s="7"/>
      <c r="T50" s="7"/>
      <c r="U50" s="7"/>
    </row>
    <row r="51" spans="15:21" x14ac:dyDescent="0.25">
      <c r="O51" s="7"/>
      <c r="P51" s="7"/>
      <c r="Q51" s="7"/>
      <c r="R51" s="7"/>
      <c r="S51" s="7"/>
      <c r="T51" s="7"/>
      <c r="U51" s="7"/>
    </row>
    <row r="52" spans="15:21" x14ac:dyDescent="0.25">
      <c r="O52" s="7"/>
      <c r="P52" s="7"/>
      <c r="Q52" s="7"/>
      <c r="R52" s="7"/>
      <c r="S52" s="7"/>
      <c r="T52" s="7"/>
      <c r="U52" s="7"/>
    </row>
    <row r="53" spans="15:21" x14ac:dyDescent="0.25">
      <c r="O53" s="7"/>
      <c r="P53" s="44"/>
      <c r="Q53" s="44"/>
      <c r="R53" s="44"/>
      <c r="S53" s="7"/>
      <c r="T53" s="7"/>
      <c r="U53" s="7"/>
    </row>
    <row r="54" spans="15:21" x14ac:dyDescent="0.25">
      <c r="O54" s="7"/>
      <c r="P54" s="7"/>
      <c r="Q54" s="7"/>
      <c r="R54" s="7"/>
      <c r="S54" s="7"/>
      <c r="T54" s="7"/>
      <c r="U54" s="7"/>
    </row>
    <row r="55" spans="15:21" x14ac:dyDescent="0.25">
      <c r="O55" s="7"/>
      <c r="P55" s="7"/>
      <c r="Q55" s="7"/>
      <c r="R55" s="7"/>
      <c r="S55" s="7"/>
      <c r="T55" s="7"/>
      <c r="U55" s="7"/>
    </row>
    <row r="56" spans="15:21" x14ac:dyDescent="0.25">
      <c r="O56" s="7"/>
      <c r="P56" s="7"/>
      <c r="Q56" s="7"/>
      <c r="R56" s="7"/>
      <c r="S56" s="7"/>
      <c r="T56" s="7"/>
      <c r="U5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workbookViewId="0">
      <selection activeCell="A10" sqref="A10"/>
    </sheetView>
  </sheetViews>
  <sheetFormatPr defaultRowHeight="15" x14ac:dyDescent="0.25"/>
  <sheetData>
    <row r="117" spans="6:13" x14ac:dyDescent="0.25">
      <c r="F117" s="119" t="s">
        <v>59</v>
      </c>
      <c r="G117" s="119"/>
      <c r="H117" s="119"/>
      <c r="I117" s="119"/>
      <c r="J117" s="119"/>
      <c r="K117" s="119"/>
      <c r="L117" s="119"/>
      <c r="M117" s="11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51" workbookViewId="0">
      <selection activeCell="A380" sqref="A38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36:W158"/>
  <sheetViews>
    <sheetView topLeftCell="A154" workbookViewId="0">
      <selection activeCell="A172" sqref="A172"/>
    </sheetView>
  </sheetViews>
  <sheetFormatPr defaultRowHeight="15" x14ac:dyDescent="0.25"/>
  <sheetData>
    <row r="36" spans="16:16" x14ac:dyDescent="0.25">
      <c r="P36" t="s">
        <v>79</v>
      </c>
    </row>
    <row r="69" spans="22:23" x14ac:dyDescent="0.25">
      <c r="V69" t="s">
        <v>75</v>
      </c>
      <c r="W69">
        <v>20</v>
      </c>
    </row>
    <row r="113" spans="21:22" x14ac:dyDescent="0.25">
      <c r="U113" t="s">
        <v>80</v>
      </c>
      <c r="V113">
        <v>18</v>
      </c>
    </row>
    <row r="158" spans="21:22" x14ac:dyDescent="0.25">
      <c r="U158" s="6" t="s">
        <v>92</v>
      </c>
      <c r="V158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2024-11-12T09:28:20Z</dcterms:modified>
</cp:coreProperties>
</file>