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928"/>
  <workbookPr/>
  <mc:AlternateContent xmlns:mc="http://schemas.openxmlformats.org/markup-compatibility/2006">
    <mc:Choice Requires="x15">
      <x15ac:absPath xmlns:x15ac="http://schemas.microsoft.com/office/spreadsheetml/2010/11/ac" url="D:\SBI\RACPC Ghatkopar (W)\"/>
    </mc:Choice>
  </mc:AlternateContent>
  <xr:revisionPtr revIDLastSave="0" documentId="13_ncr:1_{248F10CD-DB4D-4793-8152-D70ED7DB549C}" xr6:coauthVersionLast="47" xr6:coauthVersionMax="47" xr10:uidLastSave="{00000000-0000-0000-0000-000000000000}"/>
  <bookViews>
    <workbookView xWindow="-120" yWindow="-120" windowWidth="29040" windowHeight="15720" tabRatio="932" activeTab="1" xr2:uid="{00000000-000D-0000-FFFF-FFFF00000000}"/>
  </bookViews>
  <sheets>
    <sheet name="Depreciation" sheetId="25" r:id="rId1"/>
    <sheet name="Calculation" sheetId="23" r:id="rId2"/>
    <sheet name="20-20" sheetId="4" r:id="rId3"/>
    <sheet name="RR" sheetId="42" r:id="rId4"/>
    <sheet name="Rates" sheetId="46" r:id="rId5"/>
    <sheet name="Area Page" sheetId="45" r:id="rId6"/>
    <sheet name="Sheet1" sheetId="47" r:id="rId7"/>
  </sheets>
  <calcPr calcId="191029"/>
</workbook>
</file>

<file path=xl/calcChain.xml><?xml version="1.0" encoding="utf-8"?>
<calcChain xmlns="http://schemas.openxmlformats.org/spreadsheetml/2006/main">
  <c r="L5" i="23" l="1"/>
  <c r="C19" i="23"/>
  <c r="E18" i="23"/>
  <c r="D9" i="4"/>
  <c r="G2" i="4"/>
  <c r="D2" i="25"/>
  <c r="B6" i="4" l="1"/>
  <c r="Q3" i="4"/>
  <c r="P3" i="4"/>
  <c r="Q2" i="4"/>
  <c r="P2" i="4"/>
  <c r="I4" i="23"/>
  <c r="I4" i="47"/>
  <c r="F5" i="4"/>
  <c r="C7" i="23"/>
  <c r="C3" i="4"/>
  <c r="C4" i="4"/>
  <c r="C5" i="4"/>
  <c r="C8" i="4"/>
  <c r="D8" i="4" s="1"/>
  <c r="C2" i="4"/>
  <c r="T4" i="4"/>
  <c r="T5" i="4"/>
  <c r="T6" i="4"/>
  <c r="H3" i="23" l="1"/>
  <c r="C24" i="23"/>
  <c r="D23" i="23"/>
  <c r="C23" i="23" s="1"/>
  <c r="C17" i="4" l="1"/>
  <c r="N23" i="4"/>
  <c r="G26" i="4"/>
  <c r="G34" i="4" s="1"/>
  <c r="C12" i="4"/>
  <c r="B11" i="4"/>
  <c r="C9" i="4"/>
  <c r="C10" i="4"/>
  <c r="R9" i="4"/>
  <c r="T9" i="4"/>
  <c r="T8" i="4"/>
  <c r="T7" i="4"/>
  <c r="N25" i="4" l="1"/>
  <c r="T3" i="4"/>
  <c r="T2" i="4"/>
  <c r="T19" i="4" s="1"/>
  <c r="C14" i="23"/>
  <c r="C3" i="23"/>
  <c r="I23" i="4" l="1"/>
  <c r="C14" i="25"/>
  <c r="C15" i="25" s="1"/>
  <c r="P10" i="25"/>
  <c r="P11" i="25" s="1"/>
  <c r="P12" i="25" s="1"/>
  <c r="P13" i="25" s="1"/>
  <c r="P14" i="25" s="1"/>
  <c r="P15" i="25" s="1"/>
  <c r="P16" i="25" s="1"/>
  <c r="P17" i="25" s="1"/>
  <c r="P18" i="25" s="1"/>
  <c r="P19" i="25" s="1"/>
  <c r="P20" i="25" s="1"/>
  <c r="P21" i="25" s="1"/>
  <c r="P22" i="25" s="1"/>
  <c r="P23" i="25" s="1"/>
  <c r="P24" i="25" s="1"/>
  <c r="P25" i="25" s="1"/>
  <c r="P26" i="25" s="1"/>
  <c r="P27" i="25" s="1"/>
  <c r="P28" i="25" s="1"/>
  <c r="P29" i="25" s="1"/>
  <c r="P30" i="25" s="1"/>
  <c r="P31" i="25" s="1"/>
  <c r="P32" i="25" s="1"/>
  <c r="P33" i="25" s="1"/>
  <c r="P34" i="25" s="1"/>
  <c r="P35" i="25" s="1"/>
  <c r="P36" i="25" s="1"/>
  <c r="P37" i="25" s="1"/>
  <c r="P38" i="25" s="1"/>
  <c r="P39" i="25" s="1"/>
  <c r="P40" i="25" s="1"/>
  <c r="P41" i="25" s="1"/>
  <c r="P42" i="25" s="1"/>
  <c r="P43" i="25" s="1"/>
  <c r="P44" i="25" s="1"/>
  <c r="P45" i="25" s="1"/>
  <c r="P46" i="25" s="1"/>
  <c r="P47" i="25" s="1"/>
  <c r="P48" i="25" s="1"/>
  <c r="P49" i="25" s="1"/>
  <c r="P50" i="25" s="1"/>
  <c r="P51" i="25" s="1"/>
  <c r="P52" i="25" s="1"/>
  <c r="P53" i="25" s="1"/>
  <c r="P54" i="25" s="1"/>
  <c r="P55" i="25" s="1"/>
  <c r="P56" i="25" s="1"/>
  <c r="P57" i="25" s="1"/>
  <c r="P58" i="25" s="1"/>
  <c r="P59" i="25" s="1"/>
  <c r="P60" i="25" s="1"/>
  <c r="P61" i="25" s="1"/>
  <c r="P62" i="25" s="1"/>
  <c r="P63" i="25" s="1"/>
  <c r="D8" i="25"/>
  <c r="C5" i="25"/>
  <c r="C7" i="25" s="1"/>
  <c r="E2" i="25"/>
  <c r="D9" i="25" l="1"/>
  <c r="C10" i="25" s="1"/>
  <c r="E10" i="25" s="1"/>
  <c r="E5" i="25"/>
  <c r="D2" i="4" l="1"/>
  <c r="D3" i="4"/>
  <c r="D4" i="4"/>
  <c r="D5" i="4"/>
  <c r="D6" i="4"/>
  <c r="D7" i="4"/>
  <c r="D10" i="4"/>
  <c r="C13" i="4"/>
  <c r="D13" i="4" s="1"/>
  <c r="G31" i="4"/>
  <c r="G32" i="4" s="1"/>
  <c r="C15" i="4"/>
  <c r="D15" i="4" s="1"/>
  <c r="J15" i="4"/>
  <c r="I15" i="4"/>
  <c r="A15" i="4"/>
  <c r="C14" i="4"/>
  <c r="D14" i="4" s="1"/>
  <c r="J14" i="4"/>
  <c r="I14" i="4"/>
  <c r="A14" i="4"/>
  <c r="J13" i="4"/>
  <c r="I13" i="4"/>
  <c r="A13" i="4"/>
  <c r="J12" i="4"/>
  <c r="I12" i="4"/>
  <c r="A12" i="4"/>
  <c r="J11" i="4"/>
  <c r="I11" i="4"/>
  <c r="A11" i="4"/>
  <c r="J10" i="4"/>
  <c r="I10" i="4"/>
  <c r="A10" i="4"/>
  <c r="J9" i="4"/>
  <c r="I9" i="4"/>
  <c r="A9" i="4"/>
  <c r="A8" i="4"/>
  <c r="A7" i="4"/>
  <c r="A6" i="4"/>
  <c r="A5" i="4"/>
  <c r="A4" i="4"/>
  <c r="A3" i="4"/>
  <c r="A2" i="4"/>
  <c r="H32" i="4" l="1"/>
  <c r="I31" i="4"/>
  <c r="G35" i="4"/>
  <c r="H4" i="4"/>
  <c r="H11" i="4"/>
  <c r="H15" i="4"/>
  <c r="H6" i="4"/>
  <c r="H9" i="4"/>
  <c r="H13" i="4"/>
  <c r="H5" i="4"/>
  <c r="H8" i="4"/>
  <c r="H7" i="4"/>
  <c r="H10" i="4"/>
  <c r="H14" i="4"/>
  <c r="F2" i="4"/>
  <c r="F3" i="4"/>
  <c r="F4" i="4"/>
  <c r="F6" i="4"/>
  <c r="F7" i="4"/>
  <c r="F8" i="4"/>
  <c r="F9" i="4"/>
  <c r="F10" i="4"/>
  <c r="F11" i="4"/>
  <c r="F12" i="4"/>
  <c r="F13" i="4"/>
  <c r="F14" i="4"/>
  <c r="F15" i="4"/>
  <c r="G5" i="4"/>
  <c r="G6" i="4"/>
  <c r="G7" i="4"/>
  <c r="G8" i="4"/>
  <c r="G9" i="4"/>
  <c r="G10" i="4"/>
  <c r="G11" i="4"/>
  <c r="G13" i="4"/>
  <c r="G14" i="4"/>
  <c r="G15" i="4"/>
  <c r="G4" i="4"/>
  <c r="G36" i="4" l="1"/>
  <c r="I28" i="4"/>
  <c r="H34" i="4"/>
  <c r="C84" i="23" l="1"/>
  <c r="C8" i="23"/>
  <c r="C6" i="23"/>
  <c r="C10" i="23" l="1"/>
  <c r="C11" i="23" s="1"/>
  <c r="C12" i="23" s="1"/>
  <c r="C13" i="23" s="1"/>
  <c r="C16" i="23" l="1"/>
  <c r="F32" i="23" l="1"/>
  <c r="C25" i="23"/>
  <c r="J19" i="4"/>
  <c r="I19" i="4"/>
  <c r="E19" i="4"/>
  <c r="A19" i="4"/>
  <c r="J18" i="4"/>
  <c r="I18" i="4"/>
  <c r="E18" i="4"/>
  <c r="A18" i="4"/>
  <c r="J17" i="4"/>
  <c r="I17" i="4"/>
  <c r="A17" i="4"/>
  <c r="J16" i="4"/>
  <c r="I16" i="4"/>
  <c r="A16" i="4"/>
  <c r="H33" i="23" l="1"/>
  <c r="B18" i="4"/>
  <c r="B19" i="4"/>
  <c r="C19" i="4" l="1"/>
  <c r="G19" i="4" s="1"/>
  <c r="F19" i="4"/>
  <c r="C18" i="4"/>
  <c r="G18" i="4" s="1"/>
  <c r="F18" i="4"/>
  <c r="G17" i="4"/>
  <c r="F17" i="4"/>
  <c r="C16" i="4"/>
  <c r="G16" i="4" s="1"/>
  <c r="F16" i="4"/>
  <c r="D19" i="4"/>
  <c r="H19" i="4" s="1"/>
  <c r="D16" i="4" l="1"/>
  <c r="H16" i="4" s="1"/>
  <c r="D17" i="4"/>
  <c r="H17" i="4" s="1"/>
  <c r="D18" i="4"/>
  <c r="H18" i="4" s="1"/>
  <c r="G12" i="4" l="1"/>
  <c r="D12" i="4"/>
  <c r="H12" i="4" s="1"/>
</calcChain>
</file>

<file path=xl/sharedStrings.xml><?xml version="1.0" encoding="utf-8"?>
<sst xmlns="http://schemas.openxmlformats.org/spreadsheetml/2006/main" count="116" uniqueCount="89">
  <si>
    <t>Sr. No.</t>
  </si>
  <si>
    <t>Value</t>
  </si>
  <si>
    <t>Floor</t>
  </si>
  <si>
    <t>Total Floor</t>
  </si>
  <si>
    <t>Carpet area</t>
  </si>
  <si>
    <t xml:space="preserve">Sr. No. </t>
  </si>
  <si>
    <t>Rate on Carpet area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</si>
  <si>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</si>
  <si>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</si>
  <si>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</si>
  <si>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</si>
  <si>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</si>
  <si>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</si>
  <si>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</si>
  <si>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</si>
  <si>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</si>
  <si>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</si>
  <si>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</si>
  <si>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</si>
  <si>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</si>
  <si>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</si>
  <si>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</si>
  <si>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</si>
  <si>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</si>
  <si>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</si>
  <si>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</si>
  <si>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Mumbai</t>
  </si>
  <si>
    <t>Thane</t>
  </si>
  <si>
    <t>%</t>
  </si>
  <si>
    <t>5-10</t>
  </si>
  <si>
    <t>g+4</t>
  </si>
  <si>
    <t>no incre</t>
  </si>
  <si>
    <t>11-20</t>
  </si>
  <si>
    <t>21-30</t>
  </si>
  <si>
    <t>31 and above</t>
  </si>
  <si>
    <t>Residential</t>
  </si>
  <si>
    <t>Increased 5% for Higher floor (5th -10th Floor)</t>
  </si>
  <si>
    <t>Sq. Mtr.</t>
  </si>
  <si>
    <t>Sq. Ft.</t>
  </si>
  <si>
    <t>Year</t>
  </si>
  <si>
    <t>Year of Construction</t>
  </si>
  <si>
    <t>Age of the Building</t>
  </si>
  <si>
    <t>Rate</t>
  </si>
  <si>
    <t>FMV</t>
  </si>
  <si>
    <t>25.08.2021</t>
  </si>
  <si>
    <t>Loading</t>
  </si>
  <si>
    <t>RCC / Other Pukka</t>
  </si>
  <si>
    <t>Age in years</t>
  </si>
  <si>
    <t>Deprication %</t>
  </si>
  <si>
    <t>Floor Wise</t>
  </si>
  <si>
    <t>Half or Semi Pakka Sturucture &amp; Kaccha Structure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</si>
  <si>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</si>
  <si>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</si>
  <si>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</si>
  <si>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</si>
  <si>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</si>
  <si>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</si>
  <si>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Life of the building estimated</t>
  </si>
  <si>
    <t>rate on CA</t>
  </si>
  <si>
    <t>19°42'32.1"N 72°55'38.4"E</t>
  </si>
  <si>
    <t>Built up area (10%)</t>
  </si>
  <si>
    <t>Area</t>
  </si>
  <si>
    <t>Open Bal</t>
  </si>
  <si>
    <t>BUA</t>
  </si>
  <si>
    <t>Terr</t>
  </si>
  <si>
    <t xml:space="preserve">Total </t>
  </si>
  <si>
    <t>Tot BUA</t>
  </si>
  <si>
    <t xml:space="preserve">Tot </t>
  </si>
  <si>
    <t>OC</t>
  </si>
  <si>
    <t>As per Agreement  dated 09.09.2024</t>
  </si>
  <si>
    <t>CA</t>
  </si>
  <si>
    <t xml:space="preserve">Measurement </t>
  </si>
  <si>
    <t>FB</t>
  </si>
  <si>
    <t>Total CA</t>
  </si>
  <si>
    <t>As per Agreement</t>
  </si>
  <si>
    <t>CA Sq. Ft</t>
  </si>
  <si>
    <t xml:space="preserve">page </t>
  </si>
  <si>
    <t>12th Flr</t>
  </si>
  <si>
    <t>Lead No. 12258</t>
  </si>
  <si>
    <t>page</t>
  </si>
  <si>
    <t>3 BHK</t>
  </si>
  <si>
    <t>Bed</t>
  </si>
  <si>
    <t>Liv</t>
  </si>
  <si>
    <t>Swapnil Sonawani - SBI -RACPC Ghatkopar (West) Residential Flat No. 1207 &amp; 1208, 12th Floor, Marathon Nextown, Amber, Village - Desai, Dombivali East</t>
  </si>
  <si>
    <t>SBI (RACPC Ghatkopar -West)</t>
  </si>
  <si>
    <t>Mr. Swapnil Sonawani</t>
  </si>
  <si>
    <t>say</t>
  </si>
  <si>
    <t xml:space="preserve">Measurment </t>
  </si>
  <si>
    <t>Bal + O.T.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</si>
</sst>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4" formatCode="_ * #,##0_ ;_ * \-#,##0_ ;_ * &quot;-&quot;??_ ;_ @_ "/>
    <numFmt numFmtId="165" formatCode="_ * #,##0.0_ ;_ * \-#,##0.0_ ;_ * &quot;-&quot;??_ ;_ @_ "/>
  </numFmts>
  <fonts count="17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sz val="14"/>
      <color rgb="FF464646"/>
      <name val="Source Sans Pro"/>
      <family val="2"/>
    </font>
    <font>
      <sz val="11"/>
      <color rgb="FF464646"/>
      <name val="Arial Narrow"/>
      <family val="2"/>
    </font>
    <font>
      <sz val="10"/>
      <color theme="1"/>
      <name val="Arial"/>
      <family val="2"/>
    </font>
    <font>
      <b/>
      <sz val="11"/>
      <name val="Arial Narrow"/>
      <family val="2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Arial Narrow"/>
      <family val="2"/>
    </font>
    <font>
      <b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121">
    <xf numFmtId="0" fontId="0" fillId="0" borderId="0" xfId="0"/>
    <xf numFmtId="0" fontId="0" fillId="0" borderId="0" xfId="0" applyAlignment="1">
      <alignment wrapText="1"/>
    </xf>
    <xf numFmtId="0" fontId="1" fillId="0" borderId="0" xfId="0" applyFont="1"/>
    <xf numFmtId="0" fontId="2" fillId="0" borderId="0" xfId="0" applyFont="1"/>
    <xf numFmtId="0" fontId="0" fillId="2" borderId="0" xfId="0" applyFill="1"/>
    <xf numFmtId="43" fontId="0" fillId="0" borderId="0" xfId="1" applyFont="1"/>
    <xf numFmtId="0" fontId="0" fillId="0" borderId="1" xfId="0" applyBorder="1"/>
    <xf numFmtId="0" fontId="0" fillId="0" borderId="2" xfId="0" applyBorder="1"/>
    <xf numFmtId="0" fontId="4" fillId="0" borderId="2" xfId="0" applyFont="1" applyBorder="1"/>
    <xf numFmtId="0" fontId="4" fillId="0" borderId="3" xfId="0" applyFont="1" applyBorder="1"/>
    <xf numFmtId="0" fontId="0" fillId="0" borderId="4" xfId="0" applyBorder="1"/>
    <xf numFmtId="0" fontId="4" fillId="0" borderId="0" xfId="0" applyFont="1"/>
    <xf numFmtId="0" fontId="4" fillId="0" borderId="5" xfId="0" applyFont="1" applyBorder="1"/>
    <xf numFmtId="43" fontId="5" fillId="0" borderId="0" xfId="1" applyFont="1" applyBorder="1"/>
    <xf numFmtId="43" fontId="6" fillId="0" borderId="0" xfId="1" applyFont="1" applyBorder="1"/>
    <xf numFmtId="43" fontId="6" fillId="2" borderId="0" xfId="1" applyFont="1" applyFill="1" applyBorder="1"/>
    <xf numFmtId="0" fontId="0" fillId="0" borderId="4" xfId="0" applyBorder="1" applyAlignment="1">
      <alignment wrapText="1"/>
    </xf>
    <xf numFmtId="43" fontId="6" fillId="0" borderId="0" xfId="1" applyFont="1" applyFill="1" applyBorder="1"/>
    <xf numFmtId="0" fontId="5" fillId="0" borderId="0" xfId="0" applyFont="1"/>
    <xf numFmtId="0" fontId="6" fillId="0" borderId="0" xfId="0" applyFont="1"/>
    <xf numFmtId="9" fontId="5" fillId="0" borderId="0" xfId="0" applyNumberFormat="1" applyFont="1"/>
    <xf numFmtId="10" fontId="6" fillId="0" borderId="0" xfId="0" applyNumberFormat="1" applyFont="1"/>
    <xf numFmtId="0" fontId="0" fillId="2" borderId="4" xfId="0" applyFill="1" applyBorder="1"/>
    <xf numFmtId="43" fontId="5" fillId="2" borderId="0" xfId="1" applyFont="1" applyFill="1" applyBorder="1"/>
    <xf numFmtId="43" fontId="6" fillId="0" borderId="0" xfId="0" applyNumberFormat="1" applyFont="1"/>
    <xf numFmtId="43" fontId="4" fillId="0" borderId="0" xfId="0" applyNumberFormat="1" applyFont="1"/>
    <xf numFmtId="0" fontId="0" fillId="0" borderId="6" xfId="0" applyBorder="1"/>
    <xf numFmtId="0" fontId="0" fillId="0" borderId="7" xfId="0" applyBorder="1"/>
    <xf numFmtId="43" fontId="4" fillId="0" borderId="7" xfId="0" applyNumberFormat="1" applyFont="1" applyBorder="1"/>
    <xf numFmtId="0" fontId="4" fillId="0" borderId="4" xfId="0" applyFont="1" applyBorder="1"/>
    <xf numFmtId="9" fontId="0" fillId="0" borderId="0" xfId="0" applyNumberFormat="1"/>
    <xf numFmtId="0" fontId="7" fillId="0" borderId="0" xfId="0" applyFont="1"/>
    <xf numFmtId="0" fontId="8" fillId="0" borderId="0" xfId="0" applyFont="1"/>
    <xf numFmtId="0" fontId="0" fillId="0" borderId="8" xfId="0" applyBorder="1"/>
    <xf numFmtId="0" fontId="2" fillId="0" borderId="8" xfId="0" applyFont="1" applyBorder="1"/>
    <xf numFmtId="43" fontId="0" fillId="0" borderId="8" xfId="1" applyFont="1" applyBorder="1"/>
    <xf numFmtId="43" fontId="0" fillId="2" borderId="8" xfId="1" applyFont="1" applyFill="1" applyBorder="1"/>
    <xf numFmtId="0" fontId="0" fillId="2" borderId="8" xfId="0" applyFill="1" applyBorder="1"/>
    <xf numFmtId="43" fontId="0" fillId="2" borderId="8" xfId="0" applyNumberFormat="1" applyFill="1" applyBorder="1"/>
    <xf numFmtId="0" fontId="0" fillId="0" borderId="8" xfId="0" applyBorder="1" applyAlignment="1">
      <alignment wrapText="1"/>
    </xf>
    <xf numFmtId="43" fontId="0" fillId="0" borderId="0" xfId="1" applyFont="1" applyBorder="1"/>
    <xf numFmtId="43" fontId="0" fillId="0" borderId="0" xfId="0" applyNumberFormat="1"/>
    <xf numFmtId="0" fontId="2" fillId="0" borderId="8" xfId="1" applyNumberFormat="1" applyFont="1" applyBorder="1"/>
    <xf numFmtId="14" fontId="0" fillId="0" borderId="0" xfId="0" applyNumberFormat="1"/>
    <xf numFmtId="164" fontId="0" fillId="0" borderId="0" xfId="1" applyNumberFormat="1" applyFont="1"/>
    <xf numFmtId="0" fontId="9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3" fontId="6" fillId="2" borderId="0" xfId="0" applyNumberFormat="1" applyFont="1" applyFill="1"/>
    <xf numFmtId="3" fontId="8" fillId="0" borderId="0" xfId="0" applyNumberFormat="1" applyFont="1"/>
    <xf numFmtId="0" fontId="0" fillId="0" borderId="0" xfId="0" applyAlignment="1">
      <alignment horizontal="center"/>
    </xf>
    <xf numFmtId="0" fontId="11" fillId="0" borderId="11" xfId="0" applyFont="1" applyBorder="1" applyAlignment="1">
      <alignment horizontal="center" wrapText="1"/>
    </xf>
    <xf numFmtId="0" fontId="11" fillId="0" borderId="12" xfId="0" applyFont="1" applyBorder="1" applyAlignment="1">
      <alignment horizontal="center" wrapText="1"/>
    </xf>
    <xf numFmtId="0" fontId="0" fillId="0" borderId="13" xfId="0" applyBorder="1"/>
    <xf numFmtId="0" fontId="11" fillId="0" borderId="13" xfId="0" applyFont="1" applyBorder="1" applyAlignment="1">
      <alignment wrapText="1"/>
    </xf>
    <xf numFmtId="0" fontId="0" fillId="0" borderId="14" xfId="0" applyBorder="1"/>
    <xf numFmtId="0" fontId="11" fillId="0" borderId="9" xfId="0" applyFont="1" applyBorder="1"/>
    <xf numFmtId="0" fontId="0" fillId="0" borderId="15" xfId="0" applyBorder="1"/>
    <xf numFmtId="0" fontId="0" fillId="0" borderId="10" xfId="0" applyBorder="1"/>
    <xf numFmtId="0" fontId="11" fillId="0" borderId="16" xfId="0" applyFont="1" applyBorder="1" applyAlignment="1">
      <alignment horizontal="center" wrapText="1"/>
    </xf>
    <xf numFmtId="0" fontId="11" fillId="0" borderId="17" xfId="0" applyFont="1" applyBorder="1" applyAlignment="1">
      <alignment horizontal="center" wrapText="1"/>
    </xf>
    <xf numFmtId="0" fontId="0" fillId="0" borderId="18" xfId="0" applyBorder="1"/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11" fillId="0" borderId="11" xfId="0" applyFont="1" applyBorder="1" applyAlignment="1">
      <alignment wrapText="1"/>
    </xf>
    <xf numFmtId="0" fontId="0" fillId="0" borderId="20" xfId="0" applyBorder="1"/>
    <xf numFmtId="0" fontId="0" fillId="0" borderId="19" xfId="0" applyBorder="1"/>
    <xf numFmtId="0" fontId="11" fillId="0" borderId="16" xfId="0" applyFont="1" applyBorder="1" applyAlignment="1">
      <alignment horizontal="right" wrapText="1"/>
    </xf>
    <xf numFmtId="0" fontId="2" fillId="0" borderId="18" xfId="0" applyFont="1" applyBorder="1"/>
    <xf numFmtId="0" fontId="2" fillId="0" borderId="19" xfId="0" applyFont="1" applyBorder="1"/>
    <xf numFmtId="9" fontId="0" fillId="0" borderId="8" xfId="1" applyNumberFormat="1" applyFont="1" applyBorder="1"/>
    <xf numFmtId="9" fontId="0" fillId="2" borderId="8" xfId="0" applyNumberFormat="1" applyFill="1" applyBorder="1"/>
    <xf numFmtId="0" fontId="0" fillId="0" borderId="18" xfId="0" quotePrefix="1" applyBorder="1"/>
    <xf numFmtId="9" fontId="0" fillId="0" borderId="19" xfId="0" applyNumberFormat="1" applyBorder="1"/>
    <xf numFmtId="17" fontId="0" fillId="0" borderId="18" xfId="0" quotePrefix="1" applyNumberFormat="1" applyBorder="1"/>
    <xf numFmtId="0" fontId="0" fillId="0" borderId="21" xfId="0" applyBorder="1"/>
    <xf numFmtId="9" fontId="0" fillId="0" borderId="22" xfId="0" applyNumberFormat="1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12" fillId="0" borderId="8" xfId="0" applyFont="1" applyBorder="1"/>
    <xf numFmtId="164" fontId="0" fillId="2" borderId="8" xfId="0" applyNumberFormat="1" applyFill="1" applyBorder="1"/>
    <xf numFmtId="0" fontId="11" fillId="0" borderId="27" xfId="0" applyFont="1" applyBorder="1" applyAlignment="1">
      <alignment horizontal="center" wrapText="1"/>
    </xf>
    <xf numFmtId="0" fontId="0" fillId="0" borderId="28" xfId="0" applyBorder="1" applyAlignment="1">
      <alignment horizontal="center"/>
    </xf>
    <xf numFmtId="0" fontId="11" fillId="0" borderId="0" xfId="0" applyFont="1" applyAlignment="1">
      <alignment horizontal="right" wrapText="1"/>
    </xf>
    <xf numFmtId="1" fontId="0" fillId="0" borderId="0" xfId="0" applyNumberFormat="1"/>
    <xf numFmtId="0" fontId="2" fillId="2" borderId="0" xfId="0" applyFont="1" applyFill="1"/>
    <xf numFmtId="0" fontId="6" fillId="0" borderId="0" xfId="0" applyFont="1" applyAlignment="1">
      <alignment horizontal="center"/>
    </xf>
    <xf numFmtId="0" fontId="6" fillId="2" borderId="0" xfId="0" applyFont="1" applyFill="1" applyAlignment="1">
      <alignment horizontal="right"/>
    </xf>
    <xf numFmtId="0" fontId="6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43" fontId="4" fillId="2" borderId="0" xfId="0" applyNumberFormat="1" applyFont="1" applyFill="1"/>
    <xf numFmtId="43" fontId="1" fillId="0" borderId="0" xfId="0" applyNumberFormat="1" applyFont="1"/>
    <xf numFmtId="43" fontId="1" fillId="0" borderId="0" xfId="1" applyFont="1" applyFill="1"/>
    <xf numFmtId="43" fontId="0" fillId="0" borderId="0" xfId="1" applyFont="1" applyFill="1"/>
    <xf numFmtId="43" fontId="13" fillId="0" borderId="0" xfId="1" applyFont="1" applyFill="1"/>
    <xf numFmtId="43" fontId="14" fillId="0" borderId="0" xfId="1" applyFont="1" applyFill="1" applyAlignment="1"/>
    <xf numFmtId="43" fontId="13" fillId="0" borderId="8" xfId="1" applyFont="1" applyFill="1" applyBorder="1"/>
    <xf numFmtId="43" fontId="14" fillId="0" borderId="8" xfId="1" applyFont="1" applyFill="1" applyBorder="1"/>
    <xf numFmtId="0" fontId="13" fillId="0" borderId="0" xfId="0" applyFont="1"/>
    <xf numFmtId="0" fontId="1" fillId="0" borderId="0" xfId="0" applyFont="1" applyAlignment="1">
      <alignment wrapText="1"/>
    </xf>
    <xf numFmtId="4" fontId="1" fillId="0" borderId="0" xfId="0" applyNumberFormat="1" applyFont="1"/>
    <xf numFmtId="0" fontId="15" fillId="0" borderId="0" xfId="0" applyFont="1"/>
    <xf numFmtId="3" fontId="0" fillId="0" borderId="0" xfId="0" applyNumberFormat="1"/>
    <xf numFmtId="4" fontId="0" fillId="0" borderId="0" xfId="0" applyNumberFormat="1"/>
    <xf numFmtId="164" fontId="0" fillId="0" borderId="0" xfId="1" applyNumberFormat="1" applyFont="1" applyFill="1"/>
    <xf numFmtId="43" fontId="16" fillId="0" borderId="8" xfId="1" applyFont="1" applyBorder="1"/>
    <xf numFmtId="0" fontId="1" fillId="2" borderId="0" xfId="0" applyFont="1" applyFill="1"/>
    <xf numFmtId="4" fontId="1" fillId="2" borderId="0" xfId="0" applyNumberFormat="1" applyFont="1" applyFill="1"/>
    <xf numFmtId="1" fontId="1" fillId="2" borderId="0" xfId="0" applyNumberFormat="1" applyFont="1" applyFill="1"/>
    <xf numFmtId="0" fontId="16" fillId="0" borderId="0" xfId="0" applyFont="1"/>
    <xf numFmtId="2" fontId="2" fillId="0" borderId="0" xfId="0" applyNumberFormat="1" applyFont="1"/>
    <xf numFmtId="1" fontId="2" fillId="0" borderId="0" xfId="0" applyNumberFormat="1" applyFont="1"/>
    <xf numFmtId="0" fontId="2" fillId="0" borderId="0" xfId="0" applyFont="1" applyAlignment="1">
      <alignment horizontal="center" vertical="center"/>
    </xf>
    <xf numFmtId="0" fontId="11" fillId="0" borderId="9" xfId="0" applyFont="1" applyBorder="1" applyAlignment="1">
      <alignment horizontal="center"/>
    </xf>
    <xf numFmtId="0" fontId="11" fillId="0" borderId="10" xfId="0" applyFont="1" applyBorder="1" applyAlignment="1">
      <alignment horizontal="center"/>
    </xf>
    <xf numFmtId="0" fontId="0" fillId="0" borderId="0" xfId="0" applyAlignment="1">
      <alignment horizontal="center"/>
    </xf>
    <xf numFmtId="0" fontId="16" fillId="0" borderId="8" xfId="0" applyFont="1" applyBorder="1" applyAlignment="1">
      <alignment horizontal="center"/>
    </xf>
    <xf numFmtId="164" fontId="6" fillId="2" borderId="0" xfId="1" applyNumberFormat="1" applyFont="1" applyFill="1" applyBorder="1"/>
    <xf numFmtId="165" fontId="6" fillId="0" borderId="0" xfId="1" applyNumberFormat="1" applyFont="1" applyBorder="1"/>
    <xf numFmtId="164" fontId="6" fillId="0" borderId="0" xfId="0" applyNumberFormat="1" applyFont="1"/>
  </cellXfs>
  <cellStyles count="3">
    <cellStyle name="Comma" xfId="1" builtinId="3"/>
    <cellStyle name="Comma 2" xfId="2" xr:uid="{00000000-0005-0000-0000-00000100000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png"/><Relationship Id="rId3" Type="http://schemas.openxmlformats.org/officeDocument/2006/relationships/image" Target="../media/image4.png"/><Relationship Id="rId7" Type="http://schemas.openxmlformats.org/officeDocument/2006/relationships/image" Target="../media/image8.png"/><Relationship Id="rId2" Type="http://schemas.openxmlformats.org/officeDocument/2006/relationships/image" Target="../media/image3.png"/><Relationship Id="rId1" Type="http://schemas.openxmlformats.org/officeDocument/2006/relationships/image" Target="../media/image2.png"/><Relationship Id="rId6" Type="http://schemas.openxmlformats.org/officeDocument/2006/relationships/image" Target="../media/image7.png"/><Relationship Id="rId5" Type="http://schemas.openxmlformats.org/officeDocument/2006/relationships/image" Target="../media/image6.png"/><Relationship Id="rId4" Type="http://schemas.openxmlformats.org/officeDocument/2006/relationships/image" Target="../media/image5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12.png"/><Relationship Id="rId2" Type="http://schemas.openxmlformats.org/officeDocument/2006/relationships/image" Target="../media/image11.png"/><Relationship Id="rId1" Type="http://schemas.openxmlformats.org/officeDocument/2006/relationships/image" Target="../media/image10.png"/><Relationship Id="rId5" Type="http://schemas.openxmlformats.org/officeDocument/2006/relationships/image" Target="../media/image14.png"/><Relationship Id="rId4" Type="http://schemas.openxmlformats.org/officeDocument/2006/relationships/image" Target="../media/image1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9</xdr:row>
      <xdr:rowOff>0</xdr:rowOff>
    </xdr:from>
    <xdr:to>
      <xdr:col>14</xdr:col>
      <xdr:colOff>134560</xdr:colOff>
      <xdr:row>47</xdr:row>
      <xdr:rowOff>182011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6529CD4-9176-827E-E7BC-1F52E6FDE3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714500"/>
          <a:ext cx="8668960" cy="742101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172665</xdr:colOff>
      <xdr:row>45</xdr:row>
      <xdr:rowOff>77407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D0D0A367-35D2-D33D-DC12-BB85C00337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707065" cy="864990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47</xdr:row>
      <xdr:rowOff>0</xdr:rowOff>
    </xdr:from>
    <xdr:to>
      <xdr:col>14</xdr:col>
      <xdr:colOff>29770</xdr:colOff>
      <xdr:row>92</xdr:row>
      <xdr:rowOff>48828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3268ECED-903D-2A9A-E34D-1A1239E872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8953500"/>
          <a:ext cx="8564170" cy="8621328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94</xdr:row>
      <xdr:rowOff>0</xdr:rowOff>
    </xdr:from>
    <xdr:to>
      <xdr:col>14</xdr:col>
      <xdr:colOff>220297</xdr:colOff>
      <xdr:row>124</xdr:row>
      <xdr:rowOff>181798</xdr:rowOff>
    </xdr:to>
    <xdr:pic>
      <xdr:nvPicPr>
        <xdr:cNvPr id="11" name="Picture 10">
          <a:extLst>
            <a:ext uri="{FF2B5EF4-FFF2-40B4-BE49-F238E27FC236}">
              <a16:creationId xmlns:a16="http://schemas.microsoft.com/office/drawing/2014/main" id="{BAD18D34-B345-E225-C569-50B3490EEB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17907000"/>
          <a:ext cx="8754697" cy="5896798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128</xdr:row>
      <xdr:rowOff>0</xdr:rowOff>
    </xdr:from>
    <xdr:to>
      <xdr:col>14</xdr:col>
      <xdr:colOff>239349</xdr:colOff>
      <xdr:row>173</xdr:row>
      <xdr:rowOff>105986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id="{151D4459-3745-1A86-66AF-840CA89D86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24384000"/>
          <a:ext cx="8773749" cy="8678486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176</xdr:row>
      <xdr:rowOff>0</xdr:rowOff>
    </xdr:from>
    <xdr:to>
      <xdr:col>14</xdr:col>
      <xdr:colOff>286981</xdr:colOff>
      <xdr:row>213</xdr:row>
      <xdr:rowOff>86721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94D23FF-28BE-089E-4A7E-27D447C918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33528000"/>
          <a:ext cx="8821381" cy="713522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216</xdr:row>
      <xdr:rowOff>0</xdr:rowOff>
    </xdr:from>
    <xdr:to>
      <xdr:col>14</xdr:col>
      <xdr:colOff>77402</xdr:colOff>
      <xdr:row>260</xdr:row>
      <xdr:rowOff>153591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B14FD5D6-B4E9-6375-22B1-C527FEEDA0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41148000"/>
          <a:ext cx="8611802" cy="853559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263</xdr:row>
      <xdr:rowOff>0</xdr:rowOff>
    </xdr:from>
    <xdr:to>
      <xdr:col>14</xdr:col>
      <xdr:colOff>163139</xdr:colOff>
      <xdr:row>306</xdr:row>
      <xdr:rowOff>86880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10969941-44DF-DBEB-7DF5-5C72621D3E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50101500"/>
          <a:ext cx="8697539" cy="827838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309</xdr:row>
      <xdr:rowOff>0</xdr:rowOff>
    </xdr:from>
    <xdr:to>
      <xdr:col>14</xdr:col>
      <xdr:colOff>306034</xdr:colOff>
      <xdr:row>354</xdr:row>
      <xdr:rowOff>134565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169C0653-9C94-4C4A-909F-F9ED47F1B5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58864500"/>
          <a:ext cx="8840434" cy="870706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39</xdr:row>
      <xdr:rowOff>0</xdr:rowOff>
    </xdr:from>
    <xdr:to>
      <xdr:col>13</xdr:col>
      <xdr:colOff>467896</xdr:colOff>
      <xdr:row>56</xdr:row>
      <xdr:rowOff>86189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A624519-5044-B0B8-C181-211ED42086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2857500"/>
          <a:ext cx="8392696" cy="332468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59</xdr:row>
      <xdr:rowOff>0</xdr:rowOff>
    </xdr:from>
    <xdr:to>
      <xdr:col>14</xdr:col>
      <xdr:colOff>401297</xdr:colOff>
      <xdr:row>100</xdr:row>
      <xdr:rowOff>105880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A28B3FD9-28C1-7367-F9BC-E9B78D3A86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6667500"/>
          <a:ext cx="8935697" cy="791638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103</xdr:row>
      <xdr:rowOff>0</xdr:rowOff>
    </xdr:from>
    <xdr:to>
      <xdr:col>13</xdr:col>
      <xdr:colOff>458370</xdr:colOff>
      <xdr:row>142</xdr:row>
      <xdr:rowOff>48669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BE288C8D-75C9-7EF0-18BA-4C195909F0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15049500"/>
          <a:ext cx="8383170" cy="747816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146</xdr:row>
      <xdr:rowOff>0</xdr:rowOff>
    </xdr:from>
    <xdr:to>
      <xdr:col>14</xdr:col>
      <xdr:colOff>163139</xdr:colOff>
      <xdr:row>182</xdr:row>
      <xdr:rowOff>105747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6D4E323A-F25E-7749-7671-185665C27D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23241000"/>
          <a:ext cx="8697539" cy="6963747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169</xdr:row>
      <xdr:rowOff>28575</xdr:rowOff>
    </xdr:from>
    <xdr:to>
      <xdr:col>10</xdr:col>
      <xdr:colOff>514350</xdr:colOff>
      <xdr:row>171</xdr:row>
      <xdr:rowOff>123825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E59EA447-24AE-CB83-92EA-74DEF934161C}"/>
            </a:ext>
          </a:extLst>
        </xdr:cNvPr>
        <xdr:cNvSpPr/>
      </xdr:nvSpPr>
      <xdr:spPr>
        <a:xfrm>
          <a:off x="104775" y="27651075"/>
          <a:ext cx="6505575" cy="476250"/>
        </a:xfrm>
        <a:prstGeom prst="rect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IN" sz="1100"/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58434</xdr:colOff>
      <xdr:row>35</xdr:row>
      <xdr:rowOff>58089</xdr:rowOff>
    </xdr:to>
    <xdr:pic>
      <xdr:nvPicPr>
        <xdr:cNvPr id="13" name="Picture 12">
          <a:extLst>
            <a:ext uri="{FF2B5EF4-FFF2-40B4-BE49-F238E27FC236}">
              <a16:creationId xmlns:a16="http://schemas.microsoft.com/office/drawing/2014/main" id="{41B2E8A6-7435-E592-7270-CB093C8C98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9202434" cy="672558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85"/>
  <sheetViews>
    <sheetView topLeftCell="B1" zoomScaleNormal="100" workbookViewId="0">
      <selection activeCell="C6" sqref="C6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7109375" bestFit="1" customWidth="1"/>
    <col min="4" max="4" width="13.7109375" customWidth="1"/>
    <col min="5" max="5" width="15.5703125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1" spans="2:17" ht="15.75" thickBot="1" x14ac:dyDescent="0.3">
      <c r="G1" s="49"/>
      <c r="H1" s="49"/>
    </row>
    <row r="2" spans="2:17" ht="15.75" thickBot="1" x14ac:dyDescent="0.3">
      <c r="D2">
        <f>46900*0.1</f>
        <v>4690</v>
      </c>
      <c r="E2" s="41">
        <f>C3+D2</f>
        <v>51590</v>
      </c>
      <c r="G2" s="114" t="s">
        <v>46</v>
      </c>
      <c r="H2" s="115"/>
    </row>
    <row r="3" spans="2:17" ht="15.75" thickBot="1" x14ac:dyDescent="0.3">
      <c r="B3" s="33" t="s">
        <v>35</v>
      </c>
      <c r="C3" s="35">
        <v>46900</v>
      </c>
      <c r="D3" s="33"/>
      <c r="E3" s="33"/>
      <c r="F3" s="33"/>
      <c r="G3" s="50" t="s">
        <v>47</v>
      </c>
      <c r="H3" s="51" t="s">
        <v>48</v>
      </c>
      <c r="I3" s="52"/>
      <c r="K3" s="53" t="s">
        <v>49</v>
      </c>
      <c r="L3" s="54"/>
      <c r="N3" s="55" t="s">
        <v>50</v>
      </c>
      <c r="O3" s="56"/>
      <c r="P3" s="56"/>
      <c r="Q3" s="57"/>
    </row>
    <row r="4" spans="2:17" ht="27" thickBot="1" x14ac:dyDescent="0.3">
      <c r="B4" s="33" t="s">
        <v>36</v>
      </c>
      <c r="C4" s="35">
        <v>4690</v>
      </c>
      <c r="D4" s="33"/>
      <c r="E4" s="33"/>
      <c r="F4" s="33"/>
      <c r="G4" s="58">
        <v>1</v>
      </c>
      <c r="H4" s="59">
        <v>0</v>
      </c>
      <c r="I4" s="60">
        <v>100</v>
      </c>
      <c r="K4" s="61" t="s">
        <v>26</v>
      </c>
      <c r="L4" s="62" t="s">
        <v>27</v>
      </c>
      <c r="N4" s="50" t="s">
        <v>47</v>
      </c>
      <c r="O4" s="63" t="s">
        <v>48</v>
      </c>
      <c r="P4" s="64"/>
    </row>
    <row r="5" spans="2:17" ht="15.75" thickBot="1" x14ac:dyDescent="0.3">
      <c r="B5" s="33" t="s">
        <v>51</v>
      </c>
      <c r="C5" s="36">
        <f>C3+C4</f>
        <v>51590</v>
      </c>
      <c r="D5" s="37" t="s">
        <v>37</v>
      </c>
      <c r="E5" s="38">
        <f>ROUND(C5/10.764,0)</f>
        <v>4793</v>
      </c>
      <c r="F5" s="37" t="s">
        <v>38</v>
      </c>
      <c r="G5" s="58">
        <v>2</v>
      </c>
      <c r="H5" s="59">
        <v>0</v>
      </c>
      <c r="I5" s="60">
        <v>100</v>
      </c>
      <c r="K5" s="60">
        <v>2554.8123374210331</v>
      </c>
      <c r="L5" s="65">
        <v>2248.2348569305091</v>
      </c>
      <c r="N5" s="58">
        <v>1</v>
      </c>
      <c r="O5" s="66">
        <v>0</v>
      </c>
      <c r="P5" s="60">
        <v>100</v>
      </c>
    </row>
    <row r="6" spans="2:17" ht="15.75" thickBot="1" x14ac:dyDescent="0.3">
      <c r="B6" s="33" t="s">
        <v>52</v>
      </c>
      <c r="C6" s="35">
        <v>7400</v>
      </c>
      <c r="D6" s="33"/>
      <c r="E6" s="33"/>
      <c r="F6" s="33"/>
      <c r="G6" s="58">
        <v>3</v>
      </c>
      <c r="H6" s="59">
        <v>5</v>
      </c>
      <c r="I6" s="60">
        <v>95</v>
      </c>
      <c r="K6" s="67" t="s">
        <v>2</v>
      </c>
      <c r="L6" s="68" t="s">
        <v>28</v>
      </c>
      <c r="N6" s="58">
        <v>2</v>
      </c>
      <c r="O6" s="66">
        <v>0</v>
      </c>
      <c r="P6" s="60">
        <v>100</v>
      </c>
    </row>
    <row r="7" spans="2:17" ht="15.75" thickBot="1" x14ac:dyDescent="0.3">
      <c r="B7" s="33" t="s">
        <v>53</v>
      </c>
      <c r="C7" s="36">
        <f>C5-C6</f>
        <v>44190</v>
      </c>
      <c r="D7" s="33"/>
      <c r="E7" s="33"/>
      <c r="F7" s="33"/>
      <c r="G7" s="58">
        <v>4</v>
      </c>
      <c r="H7" s="59">
        <v>5</v>
      </c>
      <c r="I7" s="60">
        <v>95</v>
      </c>
      <c r="K7" s="60" t="s">
        <v>30</v>
      </c>
      <c r="L7" s="65" t="s">
        <v>31</v>
      </c>
      <c r="N7" s="58">
        <v>3</v>
      </c>
      <c r="O7" s="66">
        <v>5</v>
      </c>
      <c r="P7" s="60">
        <v>95</v>
      </c>
    </row>
    <row r="8" spans="2:17" ht="15.75" thickBot="1" x14ac:dyDescent="0.3">
      <c r="B8" s="33" t="s">
        <v>54</v>
      </c>
      <c r="C8" s="69">
        <v>7.0000000000000007E-2</v>
      </c>
      <c r="D8" s="70">
        <f>1-C8</f>
        <v>0.92999999999999994</v>
      </c>
      <c r="E8" s="33"/>
      <c r="F8" s="33"/>
      <c r="G8" s="58">
        <v>5</v>
      </c>
      <c r="H8" s="59">
        <v>5</v>
      </c>
      <c r="I8" s="60">
        <v>95</v>
      </c>
      <c r="K8" s="60"/>
      <c r="L8" s="65"/>
      <c r="N8" s="58">
        <v>4</v>
      </c>
      <c r="O8" s="66">
        <v>5</v>
      </c>
      <c r="P8" s="60">
        <v>95</v>
      </c>
    </row>
    <row r="9" spans="2:17" ht="15.75" thickBot="1" x14ac:dyDescent="0.3">
      <c r="B9" s="39" t="s">
        <v>55</v>
      </c>
      <c r="D9" s="36">
        <f>ROUND(C7*D8,0)</f>
        <v>41097</v>
      </c>
      <c r="E9" s="33"/>
      <c r="F9" s="33"/>
      <c r="G9" s="58">
        <v>6</v>
      </c>
      <c r="H9" s="59">
        <v>6</v>
      </c>
      <c r="I9" s="60">
        <v>94</v>
      </c>
      <c r="K9" s="71" t="s">
        <v>29</v>
      </c>
      <c r="L9" s="72">
        <v>0.05</v>
      </c>
      <c r="N9" s="58">
        <v>5</v>
      </c>
      <c r="O9" s="66">
        <v>5</v>
      </c>
      <c r="P9" s="60">
        <v>95</v>
      </c>
    </row>
    <row r="10" spans="2:17" ht="15.75" thickBot="1" x14ac:dyDescent="0.3">
      <c r="B10" s="33" t="s">
        <v>56</v>
      </c>
      <c r="C10" s="36">
        <f>C6+D9</f>
        <v>48497</v>
      </c>
      <c r="D10" s="37" t="s">
        <v>37</v>
      </c>
      <c r="E10" s="38">
        <f>ROUND(C10/10.764,0)</f>
        <v>4505</v>
      </c>
      <c r="F10" s="37" t="s">
        <v>38</v>
      </c>
      <c r="G10" s="58">
        <v>7</v>
      </c>
      <c r="H10" s="59">
        <v>7</v>
      </c>
      <c r="I10" s="60">
        <v>93</v>
      </c>
      <c r="K10" s="73" t="s">
        <v>32</v>
      </c>
      <c r="L10" s="72">
        <v>0.1</v>
      </c>
      <c r="N10" s="58">
        <v>6</v>
      </c>
      <c r="O10" s="66">
        <v>6.5</v>
      </c>
      <c r="P10" s="60">
        <f t="shared" ref="P10:P63" si="0">P9-1.5</f>
        <v>93.5</v>
      </c>
    </row>
    <row r="11" spans="2:17" ht="15.75" thickBot="1" x14ac:dyDescent="0.3">
      <c r="C11" s="40"/>
      <c r="G11" s="58">
        <v>8</v>
      </c>
      <c r="H11" s="59">
        <v>8</v>
      </c>
      <c r="I11" s="60">
        <v>92</v>
      </c>
      <c r="K11" s="60" t="s">
        <v>33</v>
      </c>
      <c r="L11" s="72">
        <v>0.15</v>
      </c>
      <c r="N11" s="58">
        <v>7</v>
      </c>
      <c r="O11" s="66">
        <v>8</v>
      </c>
      <c r="P11" s="60">
        <f t="shared" si="0"/>
        <v>92</v>
      </c>
    </row>
    <row r="12" spans="2:17" ht="15.75" thickBot="1" x14ac:dyDescent="0.3">
      <c r="B12" s="34" t="s">
        <v>39</v>
      </c>
      <c r="C12" s="42">
        <v>2024</v>
      </c>
      <c r="E12" s="41"/>
      <c r="G12" s="58">
        <v>9</v>
      </c>
      <c r="H12" s="59">
        <v>9</v>
      </c>
      <c r="I12" s="60">
        <v>91</v>
      </c>
      <c r="K12" s="74" t="s">
        <v>34</v>
      </c>
      <c r="L12" s="75">
        <v>0.2</v>
      </c>
      <c r="N12" s="58">
        <v>8</v>
      </c>
      <c r="O12" s="66">
        <v>9.5</v>
      </c>
      <c r="P12" s="60">
        <f t="shared" si="0"/>
        <v>90.5</v>
      </c>
    </row>
    <row r="13" spans="2:17" ht="15.75" thickBot="1" x14ac:dyDescent="0.3">
      <c r="B13" s="34" t="s">
        <v>40</v>
      </c>
      <c r="C13" s="42">
        <v>2017</v>
      </c>
      <c r="D13" s="41"/>
      <c r="G13" s="58">
        <v>10</v>
      </c>
      <c r="H13" s="59">
        <v>10</v>
      </c>
      <c r="I13" s="60">
        <v>90</v>
      </c>
      <c r="K13" s="76"/>
      <c r="L13" s="77"/>
      <c r="N13" s="58">
        <v>9</v>
      </c>
      <c r="O13" s="66">
        <v>11</v>
      </c>
      <c r="P13" s="60">
        <f t="shared" si="0"/>
        <v>89</v>
      </c>
    </row>
    <row r="14" spans="2:17" ht="15.75" thickBot="1" x14ac:dyDescent="0.3">
      <c r="B14" s="34" t="s">
        <v>41</v>
      </c>
      <c r="C14" s="42">
        <f>C12-C13</f>
        <v>7</v>
      </c>
      <c r="G14" s="58">
        <v>11</v>
      </c>
      <c r="H14" s="59">
        <v>11</v>
      </c>
      <c r="I14" s="60">
        <v>89</v>
      </c>
      <c r="K14" s="78"/>
      <c r="L14" s="79"/>
      <c r="N14" s="58">
        <v>10</v>
      </c>
      <c r="O14" s="66">
        <v>12.5</v>
      </c>
      <c r="P14" s="60">
        <f t="shared" si="0"/>
        <v>87.5</v>
      </c>
    </row>
    <row r="15" spans="2:17" ht="17.25" thickBot="1" x14ac:dyDescent="0.35">
      <c r="B15" s="80" t="s">
        <v>57</v>
      </c>
      <c r="C15" s="34">
        <f>60-C14</f>
        <v>53</v>
      </c>
      <c r="G15" s="58">
        <v>12</v>
      </c>
      <c r="H15" s="59">
        <v>12</v>
      </c>
      <c r="I15" s="60">
        <v>88</v>
      </c>
      <c r="N15" s="58">
        <v>11</v>
      </c>
      <c r="O15" s="66">
        <v>14</v>
      </c>
      <c r="P15" s="60">
        <f t="shared" si="0"/>
        <v>86</v>
      </c>
    </row>
    <row r="16" spans="2:17" ht="15.75" thickBot="1" x14ac:dyDescent="0.3">
      <c r="E16" s="41"/>
      <c r="G16" s="58">
        <v>13</v>
      </c>
      <c r="H16" s="59">
        <v>13</v>
      </c>
      <c r="I16" s="60">
        <v>87</v>
      </c>
      <c r="J16" s="41"/>
      <c r="N16" s="58">
        <v>12</v>
      </c>
      <c r="O16" s="66">
        <v>15.5</v>
      </c>
      <c r="P16" s="60">
        <f t="shared" si="0"/>
        <v>84.5</v>
      </c>
    </row>
    <row r="17" spans="1:16" ht="15.75" thickBot="1" x14ac:dyDescent="0.3">
      <c r="C17" s="41"/>
      <c r="G17" s="58">
        <v>14</v>
      </c>
      <c r="H17" s="59">
        <v>14</v>
      </c>
      <c r="I17" s="60">
        <v>86</v>
      </c>
      <c r="K17" s="41"/>
      <c r="L17" s="41"/>
      <c r="N17" s="58">
        <v>13</v>
      </c>
      <c r="O17" s="66">
        <v>17</v>
      </c>
      <c r="P17" s="60">
        <f t="shared" si="0"/>
        <v>83</v>
      </c>
    </row>
    <row r="18" spans="1:16" ht="15.75" thickBot="1" x14ac:dyDescent="0.3">
      <c r="G18" s="58">
        <v>15</v>
      </c>
      <c r="H18" s="59">
        <v>15</v>
      </c>
      <c r="I18" s="60">
        <v>85</v>
      </c>
      <c r="J18" s="41"/>
      <c r="L18" s="41"/>
      <c r="N18" s="58">
        <v>14</v>
      </c>
      <c r="O18" s="66">
        <v>18.5</v>
      </c>
      <c r="P18" s="60">
        <f t="shared" si="0"/>
        <v>81.5</v>
      </c>
    </row>
    <row r="19" spans="1:16" ht="15.75" thickBot="1" x14ac:dyDescent="0.3">
      <c r="B19" s="33"/>
      <c r="C19" s="35"/>
      <c r="D19" s="33"/>
      <c r="E19" s="33"/>
      <c r="F19" s="33"/>
      <c r="G19" s="58">
        <v>16</v>
      </c>
      <c r="H19" s="59">
        <v>16</v>
      </c>
      <c r="I19" s="60">
        <v>84</v>
      </c>
      <c r="N19" s="58">
        <v>15</v>
      </c>
      <c r="O19" s="66">
        <v>20</v>
      </c>
      <c r="P19" s="60">
        <f t="shared" si="0"/>
        <v>80</v>
      </c>
    </row>
    <row r="20" spans="1:16" ht="15.75" thickBot="1" x14ac:dyDescent="0.3">
      <c r="B20" s="33"/>
      <c r="C20" s="35"/>
      <c r="D20" s="33"/>
      <c r="E20" s="33"/>
      <c r="F20" s="33"/>
      <c r="G20" s="58">
        <v>17</v>
      </c>
      <c r="H20" s="59">
        <v>17</v>
      </c>
      <c r="I20" s="60">
        <v>83</v>
      </c>
      <c r="N20" s="58">
        <v>16</v>
      </c>
      <c r="O20" s="66">
        <v>21.5</v>
      </c>
      <c r="P20" s="60">
        <f t="shared" si="0"/>
        <v>78.5</v>
      </c>
    </row>
    <row r="21" spans="1:16" ht="15.75" thickBot="1" x14ac:dyDescent="0.3">
      <c r="B21" s="33"/>
      <c r="C21" s="36"/>
      <c r="D21" s="37"/>
      <c r="E21" s="38"/>
      <c r="F21" s="37"/>
      <c r="G21" s="58">
        <v>18</v>
      </c>
      <c r="H21" s="59">
        <v>18</v>
      </c>
      <c r="I21" s="60">
        <v>82</v>
      </c>
      <c r="N21" s="58">
        <v>17</v>
      </c>
      <c r="O21" s="66">
        <v>23</v>
      </c>
      <c r="P21" s="60">
        <f t="shared" si="0"/>
        <v>77</v>
      </c>
    </row>
    <row r="22" spans="1:16" ht="15.75" thickBot="1" x14ac:dyDescent="0.3">
      <c r="B22" s="33"/>
      <c r="C22" s="35"/>
      <c r="D22" s="33"/>
      <c r="E22" s="33"/>
      <c r="F22" s="33"/>
      <c r="G22" s="58">
        <v>19</v>
      </c>
      <c r="H22" s="59">
        <v>19</v>
      </c>
      <c r="I22" s="60">
        <v>81</v>
      </c>
      <c r="N22" s="58">
        <v>18</v>
      </c>
      <c r="O22" s="66">
        <v>24.5</v>
      </c>
      <c r="P22" s="60">
        <f t="shared" si="0"/>
        <v>75.5</v>
      </c>
    </row>
    <row r="23" spans="1:16" ht="15.75" thickBot="1" x14ac:dyDescent="0.3">
      <c r="B23" s="33"/>
      <c r="C23" s="35"/>
      <c r="D23" s="33"/>
      <c r="E23" s="33"/>
      <c r="F23" s="33"/>
      <c r="G23" s="58">
        <v>20</v>
      </c>
      <c r="H23" s="59">
        <v>20</v>
      </c>
      <c r="I23" s="60">
        <v>80</v>
      </c>
      <c r="N23" s="58">
        <v>19</v>
      </c>
      <c r="O23" s="66">
        <v>26</v>
      </c>
      <c r="P23" s="60">
        <f t="shared" si="0"/>
        <v>74</v>
      </c>
    </row>
    <row r="24" spans="1:16" ht="15.75" thickBot="1" x14ac:dyDescent="0.3">
      <c r="B24" s="39"/>
      <c r="C24" s="35"/>
      <c r="D24" s="33"/>
      <c r="E24" s="33"/>
      <c r="F24" s="33"/>
      <c r="G24" s="58">
        <v>21</v>
      </c>
      <c r="H24" s="59">
        <v>21</v>
      </c>
      <c r="I24" s="60">
        <v>79</v>
      </c>
      <c r="N24" s="58">
        <v>20</v>
      </c>
      <c r="O24" s="66">
        <v>27.5</v>
      </c>
      <c r="P24" s="60">
        <f t="shared" si="0"/>
        <v>72.5</v>
      </c>
    </row>
    <row r="25" spans="1:16" ht="15.75" thickBot="1" x14ac:dyDescent="0.3">
      <c r="B25" s="33"/>
      <c r="C25" s="36"/>
      <c r="D25" s="37"/>
      <c r="E25" s="38"/>
      <c r="F25" s="37"/>
      <c r="G25" s="58">
        <v>22</v>
      </c>
      <c r="H25" s="59">
        <v>22</v>
      </c>
      <c r="I25" s="60">
        <v>78</v>
      </c>
      <c r="N25" s="58">
        <v>21</v>
      </c>
      <c r="O25" s="66">
        <v>29</v>
      </c>
      <c r="P25" s="60">
        <f t="shared" si="0"/>
        <v>71</v>
      </c>
    </row>
    <row r="26" spans="1:16" ht="15.75" thickBot="1" x14ac:dyDescent="0.3">
      <c r="G26" s="58">
        <v>23</v>
      </c>
      <c r="H26" s="59">
        <v>23</v>
      </c>
      <c r="I26" s="60">
        <v>77</v>
      </c>
      <c r="N26" s="58">
        <v>22</v>
      </c>
      <c r="O26" s="66">
        <v>30.5</v>
      </c>
      <c r="P26" s="60">
        <f t="shared" si="0"/>
        <v>69.5</v>
      </c>
    </row>
    <row r="27" spans="1:16" ht="15.75" thickBot="1" x14ac:dyDescent="0.3">
      <c r="G27" s="58">
        <v>24</v>
      </c>
      <c r="H27" s="59">
        <v>24</v>
      </c>
      <c r="I27" s="60">
        <v>76</v>
      </c>
      <c r="N27" s="58">
        <v>23</v>
      </c>
      <c r="O27" s="66">
        <v>32</v>
      </c>
      <c r="P27" s="60">
        <f t="shared" si="0"/>
        <v>68</v>
      </c>
    </row>
    <row r="28" spans="1:16" ht="15.75" thickBot="1" x14ac:dyDescent="0.3">
      <c r="G28" s="58">
        <v>25</v>
      </c>
      <c r="H28" s="59">
        <v>25</v>
      </c>
      <c r="I28" s="60">
        <v>75</v>
      </c>
      <c r="N28" s="58">
        <v>24</v>
      </c>
      <c r="O28" s="66">
        <v>33.5</v>
      </c>
      <c r="P28" s="60">
        <f t="shared" si="0"/>
        <v>66.5</v>
      </c>
    </row>
    <row r="29" spans="1:16" ht="15.75" thickBot="1" x14ac:dyDescent="0.3">
      <c r="G29" s="58">
        <v>26</v>
      </c>
      <c r="H29" s="59">
        <v>26</v>
      </c>
      <c r="I29" s="60">
        <v>74</v>
      </c>
      <c r="N29" s="58">
        <v>25</v>
      </c>
      <c r="O29" s="66">
        <v>35</v>
      </c>
      <c r="P29" s="60">
        <f t="shared" si="0"/>
        <v>65</v>
      </c>
    </row>
    <row r="30" spans="1:16" ht="15.75" thickBot="1" x14ac:dyDescent="0.3">
      <c r="G30" s="58">
        <v>27</v>
      </c>
      <c r="H30" s="59">
        <v>27</v>
      </c>
      <c r="I30" s="60">
        <v>73</v>
      </c>
      <c r="N30" s="58">
        <v>26</v>
      </c>
      <c r="O30" s="66">
        <v>36.5</v>
      </c>
      <c r="P30" s="60">
        <f t="shared" si="0"/>
        <v>63.5</v>
      </c>
    </row>
    <row r="31" spans="1:16" ht="15.75" thickBot="1" x14ac:dyDescent="0.3">
      <c r="A31" s="33"/>
      <c r="B31" s="44"/>
      <c r="C31" s="33"/>
      <c r="D31" s="33"/>
      <c r="E31" s="33"/>
      <c r="G31" s="58">
        <v>28</v>
      </c>
      <c r="H31" s="59">
        <v>28</v>
      </c>
      <c r="I31" s="60">
        <v>72</v>
      </c>
      <c r="N31" s="58">
        <v>27</v>
      </c>
      <c r="O31" s="66">
        <v>38</v>
      </c>
      <c r="P31" s="60">
        <f t="shared" si="0"/>
        <v>62</v>
      </c>
    </row>
    <row r="32" spans="1:16" ht="15.75" thickBot="1" x14ac:dyDescent="0.3">
      <c r="A32" s="33"/>
      <c r="B32" s="35"/>
      <c r="C32" s="33"/>
      <c r="D32" s="33"/>
      <c r="E32" s="33"/>
      <c r="G32" s="58">
        <v>29</v>
      </c>
      <c r="H32" s="59">
        <v>29</v>
      </c>
      <c r="I32" s="60">
        <v>71</v>
      </c>
      <c r="N32" s="58">
        <v>28</v>
      </c>
      <c r="O32" s="66">
        <v>39.5</v>
      </c>
      <c r="P32" s="60">
        <f t="shared" si="0"/>
        <v>60.5</v>
      </c>
    </row>
    <row r="33" spans="1:16" ht="15.75" thickBot="1" x14ac:dyDescent="0.3">
      <c r="A33" s="33"/>
      <c r="B33" s="36"/>
      <c r="C33" s="37"/>
      <c r="D33" s="81"/>
      <c r="E33" s="37"/>
      <c r="G33" s="58">
        <v>30</v>
      </c>
      <c r="H33" s="59">
        <v>30</v>
      </c>
      <c r="I33" s="60">
        <v>70</v>
      </c>
      <c r="N33" s="58">
        <v>29</v>
      </c>
      <c r="O33" s="66">
        <v>41</v>
      </c>
      <c r="P33" s="60">
        <f t="shared" si="0"/>
        <v>59</v>
      </c>
    </row>
    <row r="34" spans="1:16" ht="15.75" thickBot="1" x14ac:dyDescent="0.3">
      <c r="A34" s="33"/>
      <c r="B34" s="35"/>
      <c r="C34" s="33"/>
      <c r="D34" s="33"/>
      <c r="E34" s="33"/>
      <c r="G34" s="58">
        <v>31</v>
      </c>
      <c r="H34" s="59">
        <v>31</v>
      </c>
      <c r="I34" s="60">
        <v>69</v>
      </c>
      <c r="N34" s="58">
        <v>30</v>
      </c>
      <c r="O34" s="66">
        <v>42.5</v>
      </c>
      <c r="P34" s="60">
        <f t="shared" si="0"/>
        <v>57.5</v>
      </c>
    </row>
    <row r="35" spans="1:16" ht="15.75" thickBot="1" x14ac:dyDescent="0.3">
      <c r="A35" s="33"/>
      <c r="B35" s="44"/>
      <c r="C35" s="33"/>
      <c r="D35" s="33"/>
      <c r="E35" s="33"/>
      <c r="G35" s="58">
        <v>32</v>
      </c>
      <c r="H35" s="59">
        <v>32</v>
      </c>
      <c r="I35" s="60">
        <v>68</v>
      </c>
      <c r="N35" s="58">
        <v>31</v>
      </c>
      <c r="O35" s="66">
        <v>44</v>
      </c>
      <c r="P35" s="60">
        <f t="shared" si="0"/>
        <v>56</v>
      </c>
    </row>
    <row r="36" spans="1:16" ht="15.75" thickBot="1" x14ac:dyDescent="0.3">
      <c r="A36" s="39"/>
      <c r="B36" s="35"/>
      <c r="C36" s="33"/>
      <c r="D36" s="33"/>
      <c r="E36" s="33"/>
      <c r="G36" s="58">
        <v>33</v>
      </c>
      <c r="H36" s="59">
        <v>33</v>
      </c>
      <c r="I36" s="60">
        <v>67</v>
      </c>
      <c r="N36" s="58">
        <v>32</v>
      </c>
      <c r="O36" s="66">
        <v>45.5</v>
      </c>
      <c r="P36" s="60">
        <f t="shared" si="0"/>
        <v>54.5</v>
      </c>
    </row>
    <row r="37" spans="1:16" ht="15.75" thickBot="1" x14ac:dyDescent="0.3">
      <c r="A37" s="33"/>
      <c r="B37" s="36"/>
      <c r="C37" s="37"/>
      <c r="D37" s="38"/>
      <c r="E37" s="37"/>
      <c r="G37" s="58">
        <v>34</v>
      </c>
      <c r="H37" s="59">
        <v>34</v>
      </c>
      <c r="I37" s="60">
        <v>66</v>
      </c>
      <c r="N37" s="58">
        <v>33</v>
      </c>
      <c r="O37" s="66">
        <v>47</v>
      </c>
      <c r="P37" s="60">
        <f t="shared" si="0"/>
        <v>53</v>
      </c>
    </row>
    <row r="38" spans="1:16" ht="15.75" thickBot="1" x14ac:dyDescent="0.3">
      <c r="G38" s="58">
        <v>35</v>
      </c>
      <c r="H38" s="59">
        <v>35</v>
      </c>
      <c r="I38" s="60">
        <v>65</v>
      </c>
      <c r="N38" s="58">
        <v>34</v>
      </c>
      <c r="O38" s="66">
        <v>48.5</v>
      </c>
      <c r="P38" s="60">
        <f t="shared" si="0"/>
        <v>51.5</v>
      </c>
    </row>
    <row r="39" spans="1:16" ht="15.75" thickBot="1" x14ac:dyDescent="0.3">
      <c r="G39" s="58">
        <v>36</v>
      </c>
      <c r="H39" s="59">
        <v>36</v>
      </c>
      <c r="I39" s="60">
        <v>64</v>
      </c>
      <c r="N39" s="58">
        <v>35</v>
      </c>
      <c r="O39" s="66">
        <v>50</v>
      </c>
      <c r="P39" s="60">
        <f t="shared" si="0"/>
        <v>50</v>
      </c>
    </row>
    <row r="40" spans="1:16" ht="15.75" thickBot="1" x14ac:dyDescent="0.3">
      <c r="G40" s="58">
        <v>37</v>
      </c>
      <c r="H40" s="59">
        <v>37</v>
      </c>
      <c r="I40" s="60">
        <v>63</v>
      </c>
      <c r="N40" s="58">
        <v>36</v>
      </c>
      <c r="O40" s="66">
        <v>51.5</v>
      </c>
      <c r="P40" s="60">
        <f t="shared" si="0"/>
        <v>48.5</v>
      </c>
    </row>
    <row r="41" spans="1:16" ht="15.75" thickBot="1" x14ac:dyDescent="0.3">
      <c r="G41" s="58">
        <v>38</v>
      </c>
      <c r="H41" s="59">
        <v>38</v>
      </c>
      <c r="I41" s="60">
        <v>62</v>
      </c>
      <c r="N41" s="58">
        <v>37</v>
      </c>
      <c r="O41" s="66">
        <v>53</v>
      </c>
      <c r="P41" s="60">
        <f t="shared" si="0"/>
        <v>47</v>
      </c>
    </row>
    <row r="42" spans="1:16" ht="15.75" thickBot="1" x14ac:dyDescent="0.3">
      <c r="G42" s="58">
        <v>39</v>
      </c>
      <c r="H42" s="59">
        <v>39</v>
      </c>
      <c r="I42" s="60">
        <v>61</v>
      </c>
      <c r="N42" s="58">
        <v>38</v>
      </c>
      <c r="O42" s="66">
        <v>54.5</v>
      </c>
      <c r="P42" s="60">
        <f t="shared" si="0"/>
        <v>45.5</v>
      </c>
    </row>
    <row r="43" spans="1:16" ht="15.75" thickBot="1" x14ac:dyDescent="0.3">
      <c r="G43" s="58">
        <v>40</v>
      </c>
      <c r="H43" s="59">
        <v>40</v>
      </c>
      <c r="I43" s="60">
        <v>60</v>
      </c>
      <c r="N43" s="58">
        <v>39</v>
      </c>
      <c r="O43" s="66">
        <v>56</v>
      </c>
      <c r="P43" s="60">
        <f t="shared" si="0"/>
        <v>44</v>
      </c>
    </row>
    <row r="44" spans="1:16" ht="15.75" thickBot="1" x14ac:dyDescent="0.3">
      <c r="G44" s="58">
        <v>41</v>
      </c>
      <c r="H44" s="59">
        <v>41</v>
      </c>
      <c r="I44" s="60">
        <v>59</v>
      </c>
      <c r="N44" s="58">
        <v>40</v>
      </c>
      <c r="O44" s="66">
        <v>57.5</v>
      </c>
      <c r="P44" s="60">
        <f t="shared" si="0"/>
        <v>42.5</v>
      </c>
    </row>
    <row r="45" spans="1:16" ht="15.75" thickBot="1" x14ac:dyDescent="0.3">
      <c r="G45" s="58">
        <v>42</v>
      </c>
      <c r="H45" s="59">
        <v>42</v>
      </c>
      <c r="I45" s="60">
        <v>58</v>
      </c>
      <c r="N45" s="58">
        <v>41</v>
      </c>
      <c r="O45" s="66">
        <v>59</v>
      </c>
      <c r="P45" s="60">
        <f t="shared" si="0"/>
        <v>41</v>
      </c>
    </row>
    <row r="46" spans="1:16" ht="15.75" thickBot="1" x14ac:dyDescent="0.3">
      <c r="G46" s="58">
        <v>43</v>
      </c>
      <c r="H46" s="59">
        <v>43</v>
      </c>
      <c r="I46" s="60">
        <v>57</v>
      </c>
      <c r="N46" s="58">
        <v>42</v>
      </c>
      <c r="O46" s="66">
        <v>60.5</v>
      </c>
      <c r="P46" s="60">
        <f t="shared" si="0"/>
        <v>39.5</v>
      </c>
    </row>
    <row r="47" spans="1:16" ht="15.75" thickBot="1" x14ac:dyDescent="0.3">
      <c r="G47" s="58">
        <v>44</v>
      </c>
      <c r="H47" s="59">
        <v>44</v>
      </c>
      <c r="I47" s="60">
        <v>56</v>
      </c>
      <c r="N47" s="58">
        <v>43</v>
      </c>
      <c r="O47" s="66">
        <v>62</v>
      </c>
      <c r="P47" s="60">
        <f t="shared" si="0"/>
        <v>38</v>
      </c>
    </row>
    <row r="48" spans="1:16" ht="15.75" thickBot="1" x14ac:dyDescent="0.3">
      <c r="G48" s="58">
        <v>45</v>
      </c>
      <c r="H48" s="59">
        <v>45</v>
      </c>
      <c r="I48" s="60">
        <v>55</v>
      </c>
      <c r="N48" s="58">
        <v>44</v>
      </c>
      <c r="O48" s="66">
        <v>63.5</v>
      </c>
      <c r="P48" s="60">
        <f t="shared" si="0"/>
        <v>36.5</v>
      </c>
    </row>
    <row r="49" spans="7:16" ht="15.75" thickBot="1" x14ac:dyDescent="0.3">
      <c r="G49" s="58">
        <v>46</v>
      </c>
      <c r="H49" s="59">
        <v>46</v>
      </c>
      <c r="I49" s="60">
        <v>54</v>
      </c>
      <c r="N49" s="58">
        <v>45</v>
      </c>
      <c r="O49" s="66">
        <v>65</v>
      </c>
      <c r="P49" s="60">
        <f t="shared" si="0"/>
        <v>35</v>
      </c>
    </row>
    <row r="50" spans="7:16" ht="15.75" thickBot="1" x14ac:dyDescent="0.3">
      <c r="G50" s="58">
        <v>47</v>
      </c>
      <c r="H50" s="59">
        <v>47</v>
      </c>
      <c r="I50" s="60">
        <v>53</v>
      </c>
      <c r="N50" s="58">
        <v>46</v>
      </c>
      <c r="O50" s="66">
        <v>66.5</v>
      </c>
      <c r="P50" s="60">
        <f t="shared" si="0"/>
        <v>33.5</v>
      </c>
    </row>
    <row r="51" spans="7:16" ht="15.75" thickBot="1" x14ac:dyDescent="0.3">
      <c r="G51" s="58">
        <v>48</v>
      </c>
      <c r="H51" s="59">
        <v>48</v>
      </c>
      <c r="I51" s="60">
        <v>52</v>
      </c>
      <c r="N51" s="58">
        <v>47</v>
      </c>
      <c r="O51" s="66">
        <v>68</v>
      </c>
      <c r="P51" s="60">
        <f t="shared" si="0"/>
        <v>32</v>
      </c>
    </row>
    <row r="52" spans="7:16" ht="15.75" thickBot="1" x14ac:dyDescent="0.3">
      <c r="G52" s="58">
        <v>49</v>
      </c>
      <c r="H52" s="59">
        <v>49</v>
      </c>
      <c r="I52" s="60">
        <v>51</v>
      </c>
      <c r="N52" s="58">
        <v>48</v>
      </c>
      <c r="O52" s="66">
        <v>69.5</v>
      </c>
      <c r="P52" s="60">
        <f t="shared" si="0"/>
        <v>30.5</v>
      </c>
    </row>
    <row r="53" spans="7:16" ht="15.75" thickBot="1" x14ac:dyDescent="0.3">
      <c r="G53" s="58">
        <v>50</v>
      </c>
      <c r="H53" s="59">
        <v>50</v>
      </c>
      <c r="I53" s="60">
        <v>50</v>
      </c>
      <c r="N53" s="58">
        <v>49</v>
      </c>
      <c r="O53" s="66">
        <v>71</v>
      </c>
      <c r="P53" s="60">
        <f t="shared" si="0"/>
        <v>29</v>
      </c>
    </row>
    <row r="54" spans="7:16" ht="15.75" thickBot="1" x14ac:dyDescent="0.3">
      <c r="G54" s="58">
        <v>51</v>
      </c>
      <c r="H54" s="59">
        <v>51</v>
      </c>
      <c r="I54" s="60">
        <v>49</v>
      </c>
      <c r="N54" s="58">
        <v>50</v>
      </c>
      <c r="O54" s="66">
        <v>72.5</v>
      </c>
      <c r="P54" s="60">
        <f t="shared" si="0"/>
        <v>27.5</v>
      </c>
    </row>
    <row r="55" spans="7:16" ht="15.75" thickBot="1" x14ac:dyDescent="0.3">
      <c r="G55" s="58">
        <v>52</v>
      </c>
      <c r="H55" s="59">
        <v>52</v>
      </c>
      <c r="I55" s="60">
        <v>48</v>
      </c>
      <c r="N55" s="58">
        <v>51</v>
      </c>
      <c r="O55" s="66">
        <v>74</v>
      </c>
      <c r="P55" s="60">
        <f t="shared" si="0"/>
        <v>26</v>
      </c>
    </row>
    <row r="56" spans="7:16" ht="15.75" thickBot="1" x14ac:dyDescent="0.3">
      <c r="G56" s="58">
        <v>53</v>
      </c>
      <c r="H56" s="59">
        <v>53</v>
      </c>
      <c r="I56" s="60">
        <v>47</v>
      </c>
      <c r="N56" s="58">
        <v>52</v>
      </c>
      <c r="O56" s="66">
        <v>75.5</v>
      </c>
      <c r="P56" s="60">
        <f t="shared" si="0"/>
        <v>24.5</v>
      </c>
    </row>
    <row r="57" spans="7:16" ht="15.75" thickBot="1" x14ac:dyDescent="0.3">
      <c r="G57" s="58">
        <v>54</v>
      </c>
      <c r="H57" s="59">
        <v>54</v>
      </c>
      <c r="I57" s="60">
        <v>46</v>
      </c>
      <c r="N57" s="58">
        <v>53</v>
      </c>
      <c r="O57" s="66">
        <v>77</v>
      </c>
      <c r="P57" s="60">
        <f t="shared" si="0"/>
        <v>23</v>
      </c>
    </row>
    <row r="58" spans="7:16" ht="15.75" thickBot="1" x14ac:dyDescent="0.3">
      <c r="G58" s="58">
        <v>55</v>
      </c>
      <c r="H58" s="59">
        <v>55</v>
      </c>
      <c r="I58" s="60">
        <v>45</v>
      </c>
      <c r="N58" s="58">
        <v>54</v>
      </c>
      <c r="O58" s="66">
        <v>78.5</v>
      </c>
      <c r="P58" s="60">
        <f t="shared" si="0"/>
        <v>21.5</v>
      </c>
    </row>
    <row r="59" spans="7:16" ht="15.75" thickBot="1" x14ac:dyDescent="0.3">
      <c r="G59" s="58">
        <v>56</v>
      </c>
      <c r="H59" s="59">
        <v>56</v>
      </c>
      <c r="I59" s="60">
        <v>44</v>
      </c>
      <c r="N59" s="58">
        <v>55</v>
      </c>
      <c r="O59" s="66">
        <v>80</v>
      </c>
      <c r="P59" s="60">
        <f t="shared" si="0"/>
        <v>20</v>
      </c>
    </row>
    <row r="60" spans="7:16" ht="15.75" thickBot="1" x14ac:dyDescent="0.3">
      <c r="G60" s="58">
        <v>57</v>
      </c>
      <c r="H60" s="59">
        <v>57</v>
      </c>
      <c r="I60" s="60">
        <v>43</v>
      </c>
      <c r="N60" s="58">
        <v>56</v>
      </c>
      <c r="O60" s="66">
        <v>81.5</v>
      </c>
      <c r="P60" s="60">
        <f t="shared" si="0"/>
        <v>18.5</v>
      </c>
    </row>
    <row r="61" spans="7:16" ht="15.75" thickBot="1" x14ac:dyDescent="0.3">
      <c r="G61" s="58">
        <v>58</v>
      </c>
      <c r="H61" s="59">
        <v>58</v>
      </c>
      <c r="I61" s="60">
        <v>42</v>
      </c>
      <c r="N61" s="58">
        <v>57</v>
      </c>
      <c r="O61" s="66">
        <v>83</v>
      </c>
      <c r="P61" s="60">
        <f t="shared" si="0"/>
        <v>17</v>
      </c>
    </row>
    <row r="62" spans="7:16" ht="15.75" thickBot="1" x14ac:dyDescent="0.3">
      <c r="G62" s="58">
        <v>59</v>
      </c>
      <c r="H62" s="59">
        <v>59</v>
      </c>
      <c r="I62" s="60">
        <v>41</v>
      </c>
      <c r="N62" s="58">
        <v>58</v>
      </c>
      <c r="O62" s="66">
        <v>84.5</v>
      </c>
      <c r="P62" s="60">
        <f t="shared" si="0"/>
        <v>15.5</v>
      </c>
    </row>
    <row r="63" spans="7:16" ht="15.75" thickBot="1" x14ac:dyDescent="0.3">
      <c r="G63" s="58">
        <v>60</v>
      </c>
      <c r="H63" s="59">
        <v>60</v>
      </c>
      <c r="I63" s="60">
        <v>40</v>
      </c>
      <c r="N63" s="58">
        <v>59</v>
      </c>
      <c r="O63" s="66">
        <v>85</v>
      </c>
      <c r="P63" s="74">
        <f t="shared" si="0"/>
        <v>14</v>
      </c>
    </row>
    <row r="64" spans="7:16" ht="15.75" thickBot="1" x14ac:dyDescent="0.3">
      <c r="G64" s="58">
        <v>61</v>
      </c>
      <c r="H64" s="59">
        <v>61</v>
      </c>
      <c r="I64" s="60">
        <v>39</v>
      </c>
      <c r="N64" s="58">
        <v>60</v>
      </c>
    </row>
    <row r="65" spans="7:15" ht="15.75" thickBot="1" x14ac:dyDescent="0.3">
      <c r="G65" s="58">
        <v>62</v>
      </c>
      <c r="H65" s="59">
        <v>62</v>
      </c>
      <c r="I65" s="60">
        <v>38</v>
      </c>
      <c r="N65" s="58">
        <v>61</v>
      </c>
      <c r="O65" s="82"/>
    </row>
    <row r="66" spans="7:15" ht="15.75" thickBot="1" x14ac:dyDescent="0.3">
      <c r="G66" s="58">
        <v>63</v>
      </c>
      <c r="H66" s="59">
        <v>63</v>
      </c>
      <c r="I66" s="60">
        <v>37</v>
      </c>
      <c r="N66" s="58">
        <v>62</v>
      </c>
      <c r="O66" s="82"/>
    </row>
    <row r="67" spans="7:15" ht="15.75" thickBot="1" x14ac:dyDescent="0.3">
      <c r="G67" s="58">
        <v>64</v>
      </c>
      <c r="H67" s="59">
        <v>64</v>
      </c>
      <c r="I67" s="60">
        <v>36</v>
      </c>
      <c r="N67" s="58">
        <v>63</v>
      </c>
      <c r="O67" s="82"/>
    </row>
    <row r="68" spans="7:15" ht="15.75" thickBot="1" x14ac:dyDescent="0.3">
      <c r="G68" s="58">
        <v>65</v>
      </c>
      <c r="H68" s="59">
        <v>65</v>
      </c>
      <c r="I68" s="60">
        <v>35</v>
      </c>
      <c r="N68" s="58">
        <v>64</v>
      </c>
      <c r="O68" s="82"/>
    </row>
    <row r="69" spans="7:15" ht="15.75" thickBot="1" x14ac:dyDescent="0.3">
      <c r="G69" s="58">
        <v>66</v>
      </c>
      <c r="H69" s="59">
        <v>66</v>
      </c>
      <c r="I69" s="60">
        <v>34</v>
      </c>
      <c r="N69" s="58">
        <v>65</v>
      </c>
      <c r="O69" s="82"/>
    </row>
    <row r="70" spans="7:15" ht="15.75" thickBot="1" x14ac:dyDescent="0.3">
      <c r="G70" s="58">
        <v>67</v>
      </c>
      <c r="H70" s="59">
        <v>67</v>
      </c>
      <c r="I70" s="60">
        <v>33</v>
      </c>
      <c r="N70" s="58">
        <v>66</v>
      </c>
      <c r="O70" s="82"/>
    </row>
    <row r="71" spans="7:15" ht="15.75" thickBot="1" x14ac:dyDescent="0.3">
      <c r="G71" s="58">
        <v>68</v>
      </c>
      <c r="H71" s="59">
        <v>68</v>
      </c>
      <c r="I71" s="60">
        <v>32</v>
      </c>
      <c r="N71" s="58">
        <v>67</v>
      </c>
      <c r="O71" s="82"/>
    </row>
    <row r="72" spans="7:15" ht="15.75" thickBot="1" x14ac:dyDescent="0.3">
      <c r="G72" s="58">
        <v>69</v>
      </c>
      <c r="H72" s="59">
        <v>69</v>
      </c>
      <c r="I72" s="60">
        <v>31</v>
      </c>
      <c r="N72" s="58">
        <v>68</v>
      </c>
      <c r="O72" s="82"/>
    </row>
    <row r="73" spans="7:15" ht="15.75" thickBot="1" x14ac:dyDescent="0.3">
      <c r="G73" s="58">
        <v>70</v>
      </c>
      <c r="H73" s="59">
        <v>70</v>
      </c>
      <c r="I73" s="74">
        <v>30</v>
      </c>
      <c r="N73" s="58">
        <v>69</v>
      </c>
      <c r="O73" s="82"/>
    </row>
    <row r="74" spans="7:15" ht="15.75" thickBot="1" x14ac:dyDescent="0.3">
      <c r="G74" s="49"/>
      <c r="H74" s="83"/>
      <c r="I74" s="84"/>
      <c r="N74" s="58">
        <v>70</v>
      </c>
      <c r="O74" s="82"/>
    </row>
    <row r="75" spans="7:15" ht="15.75" thickBot="1" x14ac:dyDescent="0.3">
      <c r="G75" s="49"/>
      <c r="H75" s="83"/>
      <c r="N75" s="58"/>
      <c r="O75" s="82"/>
    </row>
    <row r="76" spans="7:15" x14ac:dyDescent="0.25">
      <c r="G76" s="49"/>
      <c r="H76" s="83"/>
    </row>
    <row r="77" spans="7:15" x14ac:dyDescent="0.25">
      <c r="G77" s="49"/>
      <c r="H77" s="83"/>
    </row>
    <row r="78" spans="7:15" x14ac:dyDescent="0.25">
      <c r="G78" s="49"/>
      <c r="H78" s="83"/>
    </row>
    <row r="79" spans="7:15" x14ac:dyDescent="0.25">
      <c r="G79" s="49"/>
      <c r="H79" s="83"/>
    </row>
    <row r="80" spans="7:15" x14ac:dyDescent="0.25">
      <c r="G80" s="49"/>
      <c r="H80" s="83"/>
    </row>
    <row r="81" spans="7:8" x14ac:dyDescent="0.25">
      <c r="G81" s="49"/>
      <c r="H81" s="83"/>
    </row>
    <row r="82" spans="7:8" x14ac:dyDescent="0.25">
      <c r="G82" s="49"/>
      <c r="H82" s="83"/>
    </row>
    <row r="83" spans="7:8" x14ac:dyDescent="0.25">
      <c r="G83" s="49"/>
      <c r="H83" s="83"/>
    </row>
    <row r="84" spans="7:8" x14ac:dyDescent="0.25">
      <c r="G84" s="49"/>
      <c r="H84" s="83"/>
    </row>
    <row r="85" spans="7:8" x14ac:dyDescent="0.25">
      <c r="G85" s="49"/>
      <c r="H85" s="83"/>
    </row>
  </sheetData>
  <mergeCells count="1">
    <mergeCell ref="G2:H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84"/>
  <sheetViews>
    <sheetView tabSelected="1" topLeftCell="B1" zoomScale="130" zoomScaleNormal="130" workbookViewId="0">
      <selection activeCell="I21" sqref="I21"/>
    </sheetView>
  </sheetViews>
  <sheetFormatPr defaultRowHeight="15" x14ac:dyDescent="0.25"/>
  <cols>
    <col min="1" max="1" width="21.7109375" bestFit="1" customWidth="1"/>
    <col min="2" max="2" width="17" customWidth="1"/>
    <col min="3" max="3" width="19.140625" style="11" customWidth="1"/>
    <col min="4" max="4" width="15.5703125" style="11" bestFit="1" customWidth="1"/>
    <col min="5" max="5" width="27.140625" customWidth="1"/>
    <col min="6" max="6" width="24" customWidth="1"/>
    <col min="7" max="7" width="8.85546875" customWidth="1"/>
    <col min="8" max="8" width="16.28515625" bestFit="1" customWidth="1"/>
    <col min="9" max="9" width="12" bestFit="1" customWidth="1"/>
  </cols>
  <sheetData>
    <row r="1" spans="1:12" x14ac:dyDescent="0.25">
      <c r="A1" s="6"/>
      <c r="B1" s="7"/>
      <c r="C1" s="8"/>
      <c r="D1" s="9"/>
    </row>
    <row r="2" spans="1:12" x14ac:dyDescent="0.25">
      <c r="A2" s="10"/>
      <c r="C2" s="87" t="s">
        <v>77</v>
      </c>
      <c r="D2" s="12"/>
      <c r="G2" t="s">
        <v>61</v>
      </c>
      <c r="I2" s="3"/>
      <c r="K2" t="s">
        <v>87</v>
      </c>
    </row>
    <row r="3" spans="1:12" ht="18.75" x14ac:dyDescent="0.3">
      <c r="A3" s="10" t="s">
        <v>10</v>
      </c>
      <c r="B3" s="13"/>
      <c r="C3" s="14">
        <f>C4+C5</f>
        <v>10300</v>
      </c>
      <c r="D3" s="15" t="s">
        <v>58</v>
      </c>
      <c r="F3" s="110" t="s">
        <v>74</v>
      </c>
      <c r="G3" s="3" t="s">
        <v>75</v>
      </c>
      <c r="H3" s="111">
        <f>I3/10.764</f>
        <v>75.170011148272025</v>
      </c>
      <c r="I3" s="112">
        <v>809.13</v>
      </c>
      <c r="K3" t="s">
        <v>70</v>
      </c>
      <c r="L3">
        <v>793</v>
      </c>
    </row>
    <row r="4" spans="1:12" ht="30" x14ac:dyDescent="0.25">
      <c r="A4" s="16" t="s">
        <v>11</v>
      </c>
      <c r="B4" s="13"/>
      <c r="C4" s="14">
        <v>2700</v>
      </c>
      <c r="D4" s="17"/>
      <c r="F4" s="113" t="s">
        <v>80</v>
      </c>
      <c r="G4" s="3" t="s">
        <v>63</v>
      </c>
      <c r="H4" s="3"/>
      <c r="I4" s="112">
        <f>I3*1.1</f>
        <v>890.04300000000012</v>
      </c>
      <c r="K4" t="s">
        <v>88</v>
      </c>
      <c r="L4">
        <v>93</v>
      </c>
    </row>
    <row r="5" spans="1:12" x14ac:dyDescent="0.25">
      <c r="A5" s="10" t="s">
        <v>12</v>
      </c>
      <c r="B5" s="13"/>
      <c r="C5" s="14">
        <v>7600</v>
      </c>
      <c r="D5" s="17"/>
      <c r="I5" s="112"/>
      <c r="L5">
        <f>SUM(L3:L4)</f>
        <v>886</v>
      </c>
    </row>
    <row r="6" spans="1:12" x14ac:dyDescent="0.25">
      <c r="A6" s="10" t="s">
        <v>13</v>
      </c>
      <c r="B6" s="13"/>
      <c r="C6" s="14">
        <f>C4</f>
        <v>2700</v>
      </c>
      <c r="D6" s="17"/>
      <c r="G6" s="116"/>
      <c r="H6" s="116"/>
      <c r="I6" s="112"/>
    </row>
    <row r="7" spans="1:12" x14ac:dyDescent="0.25">
      <c r="A7" s="10" t="s">
        <v>14</v>
      </c>
      <c r="B7" s="18"/>
      <c r="C7" s="19">
        <f>E9-E8</f>
        <v>7</v>
      </c>
      <c r="D7" s="19"/>
    </row>
    <row r="8" spans="1:12" x14ac:dyDescent="0.25">
      <c r="A8" s="10" t="s">
        <v>15</v>
      </c>
      <c r="B8" s="18"/>
      <c r="C8" s="19">
        <f>C9-C7</f>
        <v>53</v>
      </c>
      <c r="D8" s="88" t="s">
        <v>68</v>
      </c>
      <c r="E8" s="87">
        <v>2017</v>
      </c>
    </row>
    <row r="9" spans="1:12" x14ac:dyDescent="0.25">
      <c r="A9" s="10" t="s">
        <v>16</v>
      </c>
      <c r="B9" s="18"/>
      <c r="C9" s="19">
        <v>60</v>
      </c>
      <c r="D9" s="89"/>
      <c r="E9" s="90">
        <v>2024</v>
      </c>
    </row>
    <row r="10" spans="1:12" ht="30" x14ac:dyDescent="0.25">
      <c r="A10" s="16" t="s">
        <v>17</v>
      </c>
      <c r="B10" s="18"/>
      <c r="C10" s="19">
        <f>90*C7/C9</f>
        <v>10.5</v>
      </c>
      <c r="D10" s="19"/>
      <c r="F10" s="85"/>
      <c r="G10" s="85"/>
    </row>
    <row r="11" spans="1:12" x14ac:dyDescent="0.25">
      <c r="A11" s="10"/>
      <c r="B11" s="20"/>
      <c r="C11" s="21">
        <f>C10%</f>
        <v>0.105</v>
      </c>
      <c r="D11" s="21"/>
    </row>
    <row r="12" spans="1:12" x14ac:dyDescent="0.25">
      <c r="A12" s="10" t="s">
        <v>18</v>
      </c>
      <c r="B12" s="13"/>
      <c r="C12" s="119">
        <f>C6*C11</f>
        <v>283.5</v>
      </c>
      <c r="D12" s="17"/>
    </row>
    <row r="13" spans="1:12" x14ac:dyDescent="0.25">
      <c r="A13" s="10" t="s">
        <v>19</v>
      </c>
      <c r="B13" s="13"/>
      <c r="C13" s="119">
        <f>C6-C12</f>
        <v>2416.5</v>
      </c>
      <c r="D13" s="17"/>
    </row>
    <row r="14" spans="1:12" x14ac:dyDescent="0.25">
      <c r="A14" s="10" t="s">
        <v>12</v>
      </c>
      <c r="B14" s="13"/>
      <c r="C14" s="14">
        <f>C5</f>
        <v>7600</v>
      </c>
      <c r="D14" s="17"/>
      <c r="F14" s="85"/>
      <c r="G14" s="85"/>
      <c r="H14" s="85"/>
    </row>
    <row r="15" spans="1:12" x14ac:dyDescent="0.25">
      <c r="B15" s="13"/>
      <c r="C15" s="14"/>
      <c r="D15" s="17"/>
      <c r="H15" s="85"/>
    </row>
    <row r="16" spans="1:12" x14ac:dyDescent="0.25">
      <c r="A16" s="22" t="s">
        <v>20</v>
      </c>
      <c r="B16" s="23"/>
      <c r="C16" s="118">
        <f>C14+C13</f>
        <v>10016.5</v>
      </c>
      <c r="D16" s="15"/>
      <c r="E16" s="41"/>
      <c r="H16" s="85"/>
    </row>
    <row r="17" spans="1:8" x14ac:dyDescent="0.25">
      <c r="A17" t="s">
        <v>86</v>
      </c>
      <c r="B17" s="18"/>
      <c r="C17" s="19">
        <v>10017</v>
      </c>
      <c r="D17" s="19"/>
      <c r="H17" s="85"/>
    </row>
    <row r="18" spans="1:8" ht="16.5" x14ac:dyDescent="0.3">
      <c r="A18" s="22" t="s">
        <v>70</v>
      </c>
      <c r="B18" s="4"/>
      <c r="C18" s="47">
        <v>809</v>
      </c>
      <c r="D18" s="47"/>
      <c r="E18" s="48">
        <f>C18*C16</f>
        <v>8103348.5</v>
      </c>
    </row>
    <row r="19" spans="1:8" x14ac:dyDescent="0.25">
      <c r="A19" s="10"/>
      <c r="B19" s="3"/>
      <c r="C19" s="120">
        <f>C18*C17</f>
        <v>8103753</v>
      </c>
      <c r="D19" t="s">
        <v>43</v>
      </c>
      <c r="E19" s="24"/>
      <c r="H19" s="85"/>
    </row>
    <row r="20" spans="1:8" x14ac:dyDescent="0.25">
      <c r="A20" s="10"/>
      <c r="B20" s="41"/>
      <c r="C20" s="25"/>
      <c r="D20" t="s">
        <v>21</v>
      </c>
      <c r="E20" s="25"/>
      <c r="F20" s="5"/>
      <c r="H20" s="85"/>
    </row>
    <row r="21" spans="1:8" x14ac:dyDescent="0.25">
      <c r="A21" s="10"/>
      <c r="C21" s="25"/>
      <c r="D21" t="s">
        <v>22</v>
      </c>
      <c r="E21" s="25"/>
      <c r="F21" s="41"/>
    </row>
    <row r="22" spans="1:8" x14ac:dyDescent="0.25">
      <c r="A22" s="10"/>
      <c r="E22" s="41"/>
    </row>
    <row r="23" spans="1:8" x14ac:dyDescent="0.25">
      <c r="A23" s="26" t="s">
        <v>23</v>
      </c>
      <c r="B23" s="27"/>
      <c r="C23" s="28">
        <f>C4*D23</f>
        <v>2402730.0000000005</v>
      </c>
      <c r="D23" s="28">
        <f>C18*1.1</f>
        <v>889.90000000000009</v>
      </c>
      <c r="E23" s="41"/>
    </row>
    <row r="24" spans="1:8" x14ac:dyDescent="0.25">
      <c r="A24" s="10" t="s">
        <v>24</v>
      </c>
      <c r="C24" s="11">
        <f>433.4*10438</f>
        <v>4523829.2</v>
      </c>
    </row>
    <row r="25" spans="1:8" x14ac:dyDescent="0.25">
      <c r="A25" s="29" t="s">
        <v>25</v>
      </c>
      <c r="B25" s="11"/>
      <c r="C25" s="25">
        <f>C19*0.025/12</f>
        <v>16882.818750000002</v>
      </c>
      <c r="D25" s="25"/>
    </row>
    <row r="26" spans="1:8" x14ac:dyDescent="0.25">
      <c r="C26" s="25"/>
      <c r="D26" s="25"/>
      <c r="F26" s="86" t="s">
        <v>78</v>
      </c>
    </row>
    <row r="27" spans="1:8" x14ac:dyDescent="0.25">
      <c r="A27" s="4" t="s">
        <v>83</v>
      </c>
      <c r="B27" s="4"/>
      <c r="C27" s="91"/>
      <c r="D27" s="91"/>
    </row>
    <row r="28" spans="1:8" x14ac:dyDescent="0.25">
      <c r="C28"/>
      <c r="D28" s="85"/>
    </row>
    <row r="29" spans="1:8" x14ac:dyDescent="0.25">
      <c r="C29"/>
      <c r="D29"/>
      <c r="E29" s="2"/>
      <c r="F29" s="2"/>
      <c r="G29" s="2"/>
      <c r="H29" s="2"/>
    </row>
    <row r="30" spans="1:8" ht="18.75" x14ac:dyDescent="0.3">
      <c r="C30"/>
      <c r="D30"/>
      <c r="E30" s="117" t="s">
        <v>84</v>
      </c>
      <c r="F30" s="117"/>
      <c r="G30" s="2"/>
      <c r="H30" s="2"/>
    </row>
    <row r="31" spans="1:8" ht="18.75" x14ac:dyDescent="0.3">
      <c r="C31"/>
      <c r="D31"/>
      <c r="E31" s="117" t="s">
        <v>85</v>
      </c>
      <c r="F31" s="117"/>
      <c r="G31" s="2"/>
      <c r="H31" s="2"/>
    </row>
    <row r="32" spans="1:8" ht="18.75" x14ac:dyDescent="0.3">
      <c r="C32"/>
      <c r="D32"/>
      <c r="E32" s="106" t="s">
        <v>43</v>
      </c>
      <c r="F32" s="106">
        <f>C19</f>
        <v>8103753</v>
      </c>
      <c r="G32" s="2"/>
      <c r="H32" s="2"/>
    </row>
    <row r="33" spans="1:8" ht="18.75" x14ac:dyDescent="0.3">
      <c r="C33"/>
      <c r="D33"/>
      <c r="E33" s="106" t="s">
        <v>21</v>
      </c>
      <c r="F33" s="106"/>
      <c r="G33" s="2"/>
      <c r="H33" s="92">
        <f>F32*80</f>
        <v>648300240</v>
      </c>
    </row>
    <row r="34" spans="1:8" ht="18.75" x14ac:dyDescent="0.3">
      <c r="C34"/>
      <c r="D34"/>
      <c r="E34" s="106" t="s">
        <v>22</v>
      </c>
      <c r="F34" s="106"/>
      <c r="G34" s="2"/>
      <c r="H34" s="2"/>
    </row>
    <row r="35" spans="1:8" x14ac:dyDescent="0.25">
      <c r="C35"/>
      <c r="D35"/>
      <c r="E35" s="2"/>
      <c r="F35" s="2"/>
    </row>
    <row r="36" spans="1:8" x14ac:dyDescent="0.25">
      <c r="C36"/>
      <c r="D36"/>
      <c r="E36" s="2"/>
      <c r="F36" s="2"/>
    </row>
    <row r="37" spans="1:8" x14ac:dyDescent="0.25">
      <c r="C37"/>
      <c r="D37"/>
    </row>
    <row r="38" spans="1:8" x14ac:dyDescent="0.25">
      <c r="C38"/>
      <c r="D38"/>
    </row>
    <row r="39" spans="1:8" x14ac:dyDescent="0.25">
      <c r="C39"/>
      <c r="D39"/>
    </row>
    <row r="40" spans="1:8" x14ac:dyDescent="0.25">
      <c r="C40"/>
      <c r="D40"/>
    </row>
    <row r="46" spans="1:8" x14ac:dyDescent="0.25">
      <c r="A46" s="30"/>
    </row>
    <row r="59" spans="1:1" ht="15.75" x14ac:dyDescent="0.25">
      <c r="A59" s="31"/>
    </row>
    <row r="60" spans="1:1" ht="15.75" x14ac:dyDescent="0.25">
      <c r="A60" s="31"/>
    </row>
    <row r="61" spans="1:1" ht="15.75" x14ac:dyDescent="0.25">
      <c r="A61" s="31"/>
    </row>
    <row r="62" spans="1:1" ht="15.75" x14ac:dyDescent="0.25">
      <c r="A62" s="31"/>
    </row>
    <row r="63" spans="1:1" ht="15.75" x14ac:dyDescent="0.25">
      <c r="A63" s="31"/>
    </row>
    <row r="64" spans="1:1" ht="15.75" x14ac:dyDescent="0.25">
      <c r="A64" s="31"/>
    </row>
    <row r="65" spans="1:1" ht="15.75" x14ac:dyDescent="0.25">
      <c r="A65" s="31"/>
    </row>
    <row r="84" spans="3:3" x14ac:dyDescent="0.25">
      <c r="C84" s="11">
        <f>C83*C82</f>
        <v>0</v>
      </c>
    </row>
  </sheetData>
  <mergeCells count="3">
    <mergeCell ref="G6:H6"/>
    <mergeCell ref="E30:F30"/>
    <mergeCell ref="E31:F31"/>
  </mergeCells>
  <pageMargins left="0.7" right="0.7" top="0.75" bottom="0.75" header="0.3" footer="0.3"/>
  <pageSetup orientation="portrait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J56"/>
  <sheetViews>
    <sheetView zoomScaleNormal="100" workbookViewId="0">
      <selection activeCell="S3" sqref="S3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7.42578125" customWidth="1"/>
    <col min="5" max="5" width="18.7109375" customWidth="1"/>
    <col min="6" max="6" width="14" customWidth="1"/>
    <col min="7" max="7" width="22.28515625" customWidth="1"/>
    <col min="8" max="8" width="12" customWidth="1"/>
    <col min="9" max="9" width="17" customWidth="1"/>
    <col min="10" max="10" width="9.85546875" customWidth="1"/>
    <col min="11" max="13" width="0" hidden="1" customWidth="1"/>
    <col min="14" max="14" width="14.7109375" customWidth="1"/>
    <col min="15" max="15" width="9.5703125" customWidth="1"/>
    <col min="16" max="18" width="12.85546875" customWidth="1"/>
    <col min="19" max="19" width="16.140625" customWidth="1"/>
    <col min="20" max="20" width="13.85546875" customWidth="1"/>
    <col min="21" max="21" width="8.85546875" customWidth="1"/>
    <col min="22" max="22" width="6.28515625" customWidth="1"/>
    <col min="28" max="28" width="10.42578125" bestFit="1" customWidth="1"/>
    <col min="32" max="32" width="10.42578125" bestFit="1" customWidth="1"/>
  </cols>
  <sheetData>
    <row r="1" spans="1:36" s="1" customFormat="1" ht="60" x14ac:dyDescent="0.25">
      <c r="A1" s="100" t="s">
        <v>0</v>
      </c>
      <c r="B1" s="100" t="s">
        <v>4</v>
      </c>
      <c r="C1" s="100" t="s">
        <v>60</v>
      </c>
      <c r="D1" s="100" t="s">
        <v>7</v>
      </c>
      <c r="E1" s="100" t="s">
        <v>1</v>
      </c>
      <c r="F1" s="100" t="s">
        <v>6</v>
      </c>
      <c r="G1" s="100" t="s">
        <v>8</v>
      </c>
      <c r="H1" s="100" t="s">
        <v>9</v>
      </c>
      <c r="I1" s="100" t="s">
        <v>2</v>
      </c>
      <c r="J1" s="100" t="s">
        <v>3</v>
      </c>
      <c r="N1" s="1" t="s">
        <v>5</v>
      </c>
      <c r="P1" s="1" t="s">
        <v>70</v>
      </c>
      <c r="Q1" s="1" t="s">
        <v>63</v>
      </c>
      <c r="R1" s="1" t="s">
        <v>67</v>
      </c>
      <c r="S1" s="1" t="s">
        <v>1</v>
      </c>
      <c r="T1" s="1" t="s">
        <v>70</v>
      </c>
    </row>
    <row r="2" spans="1:36" x14ac:dyDescent="0.25">
      <c r="A2" s="2">
        <f t="shared" ref="A2:A15" si="0">N2</f>
        <v>0</v>
      </c>
      <c r="B2" s="2">
        <v>380</v>
      </c>
      <c r="C2" s="2">
        <f>B2*1.1</f>
        <v>418.00000000000006</v>
      </c>
      <c r="D2" s="101">
        <f t="shared" ref="D2:D15" si="1">C2*1.2</f>
        <v>501.6</v>
      </c>
      <c r="E2" s="101">
        <v>4300000</v>
      </c>
      <c r="F2" s="101">
        <f t="shared" ref="F2:F15" si="2">ROUND((E2/B2),0)</f>
        <v>11316</v>
      </c>
      <c r="G2" s="93">
        <f t="shared" ref="G2:G15" si="3">ROUND((E2/C2),0)</f>
        <v>10287</v>
      </c>
      <c r="H2" s="2">
        <v>0</v>
      </c>
      <c r="I2" s="2"/>
      <c r="J2" s="2"/>
      <c r="O2">
        <v>55.76</v>
      </c>
      <c r="P2" s="103">
        <f>O2*10.764</f>
        <v>600.20063999999991</v>
      </c>
      <c r="Q2" s="104">
        <f>P2*1.1</f>
        <v>660.22070399999996</v>
      </c>
      <c r="R2" s="104"/>
      <c r="S2" s="104">
        <v>6500000</v>
      </c>
      <c r="T2" s="104">
        <f t="shared" ref="T2:T9" si="4">S2/P2</f>
        <v>10829.711877681439</v>
      </c>
      <c r="U2" s="104"/>
      <c r="AB2" s="43"/>
    </row>
    <row r="3" spans="1:36" x14ac:dyDescent="0.25">
      <c r="A3" s="2">
        <f t="shared" si="0"/>
        <v>0</v>
      </c>
      <c r="B3" s="2">
        <v>450</v>
      </c>
      <c r="C3" s="2">
        <f t="shared" ref="C3:C8" si="5">B3*1.1</f>
        <v>495.00000000000006</v>
      </c>
      <c r="D3" s="101">
        <f t="shared" si="1"/>
        <v>594</v>
      </c>
      <c r="E3" s="101">
        <v>5500000</v>
      </c>
      <c r="F3" s="101">
        <f t="shared" si="2"/>
        <v>12222</v>
      </c>
      <c r="G3" s="93">
        <v>0</v>
      </c>
      <c r="H3" s="2">
        <v>0</v>
      </c>
      <c r="I3" s="2"/>
      <c r="J3" s="2"/>
      <c r="O3">
        <v>52.03</v>
      </c>
      <c r="P3" s="103">
        <f>O3*10.764</f>
        <v>560.05092000000002</v>
      </c>
      <c r="Q3" s="104">
        <f>P3*1.1</f>
        <v>616.05601200000012</v>
      </c>
      <c r="R3" s="104"/>
      <c r="S3" s="104">
        <v>5057333</v>
      </c>
      <c r="T3" s="104">
        <f t="shared" si="4"/>
        <v>9030.1306888309373</v>
      </c>
      <c r="U3" s="104"/>
      <c r="AF3" s="43"/>
    </row>
    <row r="4" spans="1:36" x14ac:dyDescent="0.25">
      <c r="A4" s="2">
        <f t="shared" si="0"/>
        <v>0</v>
      </c>
      <c r="B4" s="109">
        <v>500</v>
      </c>
      <c r="C4" s="107">
        <f t="shared" si="5"/>
        <v>550</v>
      </c>
      <c r="D4" s="108">
        <f t="shared" si="1"/>
        <v>660</v>
      </c>
      <c r="E4" s="108">
        <v>4969000</v>
      </c>
      <c r="F4" s="108">
        <f t="shared" si="2"/>
        <v>9938</v>
      </c>
      <c r="G4" s="93">
        <f t="shared" si="3"/>
        <v>9035</v>
      </c>
      <c r="H4" s="2">
        <f t="shared" ref="H4:H15" si="6">ROUND((E4/D4),0)</f>
        <v>7529</v>
      </c>
      <c r="I4" s="2"/>
      <c r="J4" s="2"/>
      <c r="P4" s="104"/>
      <c r="Q4" s="104">
        <v>0</v>
      </c>
      <c r="R4" s="104"/>
      <c r="S4" s="104"/>
      <c r="T4" s="104" t="e">
        <f t="shared" si="4"/>
        <v>#DIV/0!</v>
      </c>
      <c r="U4" s="104"/>
    </row>
    <row r="5" spans="1:36" x14ac:dyDescent="0.25">
      <c r="A5" s="2">
        <f t="shared" si="0"/>
        <v>0</v>
      </c>
      <c r="B5" s="2">
        <v>500</v>
      </c>
      <c r="C5" s="2">
        <f t="shared" si="5"/>
        <v>550</v>
      </c>
      <c r="D5" s="101">
        <f t="shared" si="1"/>
        <v>660</v>
      </c>
      <c r="E5" s="101">
        <v>4970000</v>
      </c>
      <c r="F5" s="101">
        <f t="shared" si="2"/>
        <v>9940</v>
      </c>
      <c r="G5" s="93">
        <f t="shared" si="3"/>
        <v>9036</v>
      </c>
      <c r="H5" s="2">
        <f t="shared" si="6"/>
        <v>7530</v>
      </c>
      <c r="I5" s="2"/>
      <c r="J5" s="2"/>
      <c r="P5" s="104"/>
      <c r="Q5" s="104">
        <v>0</v>
      </c>
      <c r="R5" s="104"/>
      <c r="S5" s="104"/>
      <c r="T5" s="104" t="e">
        <f t="shared" si="4"/>
        <v>#DIV/0!</v>
      </c>
      <c r="U5" s="104"/>
    </row>
    <row r="6" spans="1:36" x14ac:dyDescent="0.25">
      <c r="A6" s="2">
        <f t="shared" si="0"/>
        <v>0</v>
      </c>
      <c r="B6" s="2">
        <f>C6/1.1</f>
        <v>1023.6363636363635</v>
      </c>
      <c r="C6" s="2">
        <v>1126</v>
      </c>
      <c r="D6" s="101">
        <f t="shared" si="1"/>
        <v>1351.2</v>
      </c>
      <c r="E6" s="101">
        <v>8000000</v>
      </c>
      <c r="F6" s="101">
        <f t="shared" si="2"/>
        <v>7815</v>
      </c>
      <c r="G6" s="93">
        <f t="shared" si="3"/>
        <v>7105</v>
      </c>
      <c r="H6" s="2">
        <f t="shared" si="6"/>
        <v>5921</v>
      </c>
      <c r="I6" s="2"/>
      <c r="J6" s="2"/>
      <c r="P6" s="104"/>
      <c r="Q6" s="104"/>
      <c r="R6" s="104"/>
      <c r="S6" s="104"/>
      <c r="T6" s="104" t="e">
        <f t="shared" si="4"/>
        <v>#DIV/0!</v>
      </c>
      <c r="U6" s="104"/>
      <c r="AJ6" t="s">
        <v>44</v>
      </c>
    </row>
    <row r="7" spans="1:36" x14ac:dyDescent="0.25">
      <c r="A7" s="2">
        <f t="shared" si="0"/>
        <v>0</v>
      </c>
      <c r="B7" s="107">
        <v>668</v>
      </c>
      <c r="C7" s="107">
        <v>1024</v>
      </c>
      <c r="D7" s="108">
        <f t="shared" si="1"/>
        <v>1228.8</v>
      </c>
      <c r="E7" s="108">
        <v>8000000</v>
      </c>
      <c r="F7" s="108">
        <f t="shared" si="2"/>
        <v>11976</v>
      </c>
      <c r="G7" s="2">
        <f t="shared" si="3"/>
        <v>7813</v>
      </c>
      <c r="H7" s="2">
        <f t="shared" si="6"/>
        <v>6510</v>
      </c>
      <c r="I7" s="2"/>
      <c r="J7" s="2"/>
      <c r="P7" s="104"/>
      <c r="Q7" s="104"/>
      <c r="R7" s="104"/>
      <c r="S7" s="104"/>
      <c r="T7" s="104" t="e">
        <f t="shared" si="4"/>
        <v>#DIV/0!</v>
      </c>
      <c r="U7" s="104"/>
    </row>
    <row r="8" spans="1:36" x14ac:dyDescent="0.25">
      <c r="A8" s="2">
        <f t="shared" si="0"/>
        <v>0</v>
      </c>
      <c r="B8" s="2">
        <v>798</v>
      </c>
      <c r="C8" s="2">
        <f t="shared" si="5"/>
        <v>877.80000000000007</v>
      </c>
      <c r="D8" s="101">
        <f t="shared" si="1"/>
        <v>1053.3600000000001</v>
      </c>
      <c r="E8" s="101">
        <v>8000000</v>
      </c>
      <c r="F8" s="101">
        <f t="shared" si="2"/>
        <v>10025</v>
      </c>
      <c r="G8" s="2">
        <f t="shared" si="3"/>
        <v>9114</v>
      </c>
      <c r="H8" s="2">
        <f t="shared" si="6"/>
        <v>7595</v>
      </c>
      <c r="I8" s="2"/>
      <c r="J8" s="2"/>
      <c r="P8" s="104"/>
      <c r="Q8" s="104"/>
      <c r="R8" s="104"/>
      <c r="S8" s="104"/>
      <c r="T8" s="104" t="e">
        <f t="shared" si="4"/>
        <v>#DIV/0!</v>
      </c>
      <c r="U8" s="104"/>
    </row>
    <row r="9" spans="1:36" x14ac:dyDescent="0.25">
      <c r="A9" s="2">
        <f t="shared" si="0"/>
        <v>0</v>
      </c>
      <c r="B9" s="2">
        <v>344</v>
      </c>
      <c r="C9" s="2">
        <f t="shared" ref="C9:C10" si="7">B9*1.2</f>
        <v>412.8</v>
      </c>
      <c r="D9" s="101">
        <f t="shared" si="1"/>
        <v>495.36</v>
      </c>
      <c r="E9" s="101">
        <v>3700000</v>
      </c>
      <c r="F9" s="101">
        <f t="shared" si="2"/>
        <v>10756</v>
      </c>
      <c r="G9" s="2">
        <f t="shared" si="3"/>
        <v>8963</v>
      </c>
      <c r="H9" s="2">
        <f t="shared" si="6"/>
        <v>7469</v>
      </c>
      <c r="I9" s="2">
        <f t="shared" ref="I9:I15" si="8">U9</f>
        <v>0</v>
      </c>
      <c r="J9" s="2">
        <f t="shared" ref="J9:J15" si="9">V9</f>
        <v>0</v>
      </c>
      <c r="P9" s="104"/>
      <c r="Q9" s="104"/>
      <c r="R9" s="104">
        <f t="shared" ref="R9" si="10">P9+Q9</f>
        <v>0</v>
      </c>
      <c r="S9" s="104"/>
      <c r="T9" s="104" t="e">
        <f t="shared" si="4"/>
        <v>#DIV/0!</v>
      </c>
      <c r="U9" s="104"/>
    </row>
    <row r="10" spans="1:36" x14ac:dyDescent="0.25">
      <c r="A10" s="2">
        <f t="shared" si="0"/>
        <v>0</v>
      </c>
      <c r="B10" s="2">
        <v>0</v>
      </c>
      <c r="C10" s="2">
        <f t="shared" si="7"/>
        <v>0</v>
      </c>
      <c r="D10" s="101">
        <f t="shared" si="1"/>
        <v>0</v>
      </c>
      <c r="E10" s="101">
        <v>0</v>
      </c>
      <c r="F10" s="101" t="e">
        <f t="shared" si="2"/>
        <v>#DIV/0!</v>
      </c>
      <c r="G10" s="2" t="e">
        <f t="shared" si="3"/>
        <v>#DIV/0!</v>
      </c>
      <c r="H10" s="2" t="e">
        <f t="shared" si="6"/>
        <v>#DIV/0!</v>
      </c>
      <c r="I10" s="2">
        <f t="shared" si="8"/>
        <v>0</v>
      </c>
      <c r="J10" s="2">
        <f t="shared" si="9"/>
        <v>0</v>
      </c>
      <c r="S10" s="104"/>
      <c r="T10" s="104"/>
    </row>
    <row r="11" spans="1:36" ht="16.5" x14ac:dyDescent="0.3">
      <c r="A11" s="2">
        <f t="shared" si="0"/>
        <v>0</v>
      </c>
      <c r="B11" s="2">
        <f t="shared" ref="B11" si="11">P11</f>
        <v>0</v>
      </c>
      <c r="C11" s="2">
        <v>0</v>
      </c>
      <c r="D11" s="101">
        <v>0</v>
      </c>
      <c r="E11" s="101">
        <v>0</v>
      </c>
      <c r="F11" s="101" t="e">
        <f t="shared" si="2"/>
        <v>#DIV/0!</v>
      </c>
      <c r="G11" s="2" t="e">
        <f t="shared" si="3"/>
        <v>#DIV/0!</v>
      </c>
      <c r="H11" s="2" t="e">
        <f t="shared" si="6"/>
        <v>#DIV/0!</v>
      </c>
      <c r="I11" s="2">
        <f t="shared" si="8"/>
        <v>0</v>
      </c>
      <c r="J11" s="2">
        <f t="shared" si="9"/>
        <v>0</v>
      </c>
      <c r="S11" s="104"/>
      <c r="T11" s="104"/>
      <c r="W11" s="46"/>
      <c r="X11" s="32"/>
      <c r="Y11" s="32"/>
      <c r="Z11" s="32"/>
      <c r="AA11" s="32"/>
      <c r="AB11" s="32"/>
      <c r="AC11" s="32"/>
      <c r="AD11" s="32"/>
    </row>
    <row r="12" spans="1:36" ht="18.75" x14ac:dyDescent="0.25">
      <c r="A12" s="2">
        <f t="shared" si="0"/>
        <v>0</v>
      </c>
      <c r="B12" s="2">
        <v>0</v>
      </c>
      <c r="C12" s="2">
        <f t="shared" ref="C12:C15" si="12">B12*1.2</f>
        <v>0</v>
      </c>
      <c r="D12" s="2">
        <f t="shared" si="1"/>
        <v>0</v>
      </c>
      <c r="E12" s="101">
        <v>0</v>
      </c>
      <c r="F12" s="2" t="e">
        <f t="shared" si="2"/>
        <v>#DIV/0!</v>
      </c>
      <c r="G12" s="2" t="e">
        <f t="shared" si="3"/>
        <v>#DIV/0!</v>
      </c>
      <c r="H12" s="2" t="e">
        <f t="shared" si="6"/>
        <v>#DIV/0!</v>
      </c>
      <c r="I12" s="2">
        <f t="shared" si="8"/>
        <v>0</v>
      </c>
      <c r="J12" s="2">
        <f t="shared" si="9"/>
        <v>0</v>
      </c>
      <c r="S12" s="104"/>
      <c r="T12" s="104"/>
      <c r="W12" s="45"/>
    </row>
    <row r="13" spans="1:36" x14ac:dyDescent="0.25">
      <c r="A13" s="2">
        <f t="shared" si="0"/>
        <v>0</v>
      </c>
      <c r="B13" s="2">
        <v>0</v>
      </c>
      <c r="C13" s="2">
        <f t="shared" si="12"/>
        <v>0</v>
      </c>
      <c r="D13" s="2">
        <f t="shared" si="1"/>
        <v>0</v>
      </c>
      <c r="E13" s="101">
        <v>0</v>
      </c>
      <c r="F13" s="2" t="e">
        <f t="shared" si="2"/>
        <v>#DIV/0!</v>
      </c>
      <c r="G13" s="2" t="e">
        <f t="shared" si="3"/>
        <v>#DIV/0!</v>
      </c>
      <c r="H13" s="2" t="e">
        <f t="shared" si="6"/>
        <v>#DIV/0!</v>
      </c>
      <c r="I13" s="2">
        <f t="shared" si="8"/>
        <v>0</v>
      </c>
      <c r="J13" s="2">
        <f t="shared" si="9"/>
        <v>0</v>
      </c>
      <c r="S13" s="104"/>
      <c r="T13" s="104"/>
    </row>
    <row r="14" spans="1:36" x14ac:dyDescent="0.25">
      <c r="A14" s="2">
        <f t="shared" si="0"/>
        <v>0</v>
      </c>
      <c r="B14" s="2">
        <v>0</v>
      </c>
      <c r="C14" s="2">
        <f t="shared" si="12"/>
        <v>0</v>
      </c>
      <c r="D14" s="2">
        <f t="shared" si="1"/>
        <v>0</v>
      </c>
      <c r="E14" s="101">
        <v>0</v>
      </c>
      <c r="F14" s="2" t="e">
        <f t="shared" si="2"/>
        <v>#DIV/0!</v>
      </c>
      <c r="G14" s="2" t="e">
        <f t="shared" si="3"/>
        <v>#DIV/0!</v>
      </c>
      <c r="H14" s="2" t="e">
        <f t="shared" si="6"/>
        <v>#DIV/0!</v>
      </c>
      <c r="I14" s="2">
        <f t="shared" si="8"/>
        <v>0</v>
      </c>
      <c r="J14" s="2">
        <f t="shared" si="9"/>
        <v>0</v>
      </c>
      <c r="S14" s="104"/>
      <c r="T14" s="104"/>
    </row>
    <row r="15" spans="1:36" x14ac:dyDescent="0.25">
      <c r="A15" s="2">
        <f t="shared" si="0"/>
        <v>0</v>
      </c>
      <c r="B15" s="2">
        <v>0</v>
      </c>
      <c r="C15" s="2">
        <f t="shared" si="12"/>
        <v>0</v>
      </c>
      <c r="D15" s="2">
        <f t="shared" si="1"/>
        <v>0</v>
      </c>
      <c r="E15" s="101">
        <v>0</v>
      </c>
      <c r="F15" s="2" t="e">
        <f t="shared" si="2"/>
        <v>#DIV/0!</v>
      </c>
      <c r="G15" s="2" t="e">
        <f t="shared" si="3"/>
        <v>#DIV/0!</v>
      </c>
      <c r="H15" s="2" t="e">
        <f t="shared" si="6"/>
        <v>#DIV/0!</v>
      </c>
      <c r="I15" s="2">
        <f t="shared" si="8"/>
        <v>0</v>
      </c>
      <c r="J15" s="2">
        <f t="shared" si="9"/>
        <v>0</v>
      </c>
      <c r="S15" s="104"/>
      <c r="T15" s="104"/>
    </row>
    <row r="16" spans="1:36" x14ac:dyDescent="0.25">
      <c r="A16" s="2">
        <f t="shared" ref="A16:A19" si="13">N16</f>
        <v>0</v>
      </c>
      <c r="B16" s="2">
        <v>0</v>
      </c>
      <c r="C16" s="2">
        <f t="shared" ref="C16:C19" si="14">B16*1.2</f>
        <v>0</v>
      </c>
      <c r="D16" s="2">
        <f t="shared" ref="D16:D19" si="15">C16*1.2</f>
        <v>0</v>
      </c>
      <c r="E16" s="101">
        <v>0</v>
      </c>
      <c r="F16" s="2" t="e">
        <f t="shared" ref="F16:F19" si="16">ROUND((E16/B16),0)</f>
        <v>#DIV/0!</v>
      </c>
      <c r="G16" s="2" t="e">
        <f t="shared" ref="G16:G19" si="17">ROUND((E16/C16),0)</f>
        <v>#DIV/0!</v>
      </c>
      <c r="H16" s="2" t="e">
        <f t="shared" ref="H16:H19" si="18">ROUND((E16/D16),0)</f>
        <v>#DIV/0!</v>
      </c>
      <c r="I16" s="2">
        <f t="shared" ref="I16:J19" si="19">U16</f>
        <v>0</v>
      </c>
      <c r="J16" s="2">
        <f t="shared" si="19"/>
        <v>0</v>
      </c>
      <c r="S16" s="104"/>
      <c r="T16" s="104"/>
    </row>
    <row r="17" spans="1:22" x14ac:dyDescent="0.25">
      <c r="A17" s="2">
        <f t="shared" si="13"/>
        <v>0</v>
      </c>
      <c r="B17" s="2">
        <v>0</v>
      </c>
      <c r="C17" s="2">
        <f t="shared" si="14"/>
        <v>0</v>
      </c>
      <c r="D17" s="2">
        <f t="shared" si="15"/>
        <v>0</v>
      </c>
      <c r="E17" s="101">
        <v>0</v>
      </c>
      <c r="F17" s="2" t="e">
        <f t="shared" si="16"/>
        <v>#DIV/0!</v>
      </c>
      <c r="G17" s="2" t="e">
        <f t="shared" si="17"/>
        <v>#DIV/0!</v>
      </c>
      <c r="H17" s="2" t="e">
        <f t="shared" si="18"/>
        <v>#DIV/0!</v>
      </c>
      <c r="I17" s="2">
        <f t="shared" si="19"/>
        <v>0</v>
      </c>
      <c r="J17" s="2">
        <f t="shared" si="19"/>
        <v>0</v>
      </c>
      <c r="S17" s="104"/>
      <c r="T17" s="104"/>
    </row>
    <row r="18" spans="1:22" x14ac:dyDescent="0.25">
      <c r="A18" s="2">
        <f t="shared" si="13"/>
        <v>0</v>
      </c>
      <c r="B18" s="2">
        <f t="shared" ref="B18:B19" si="20">P18</f>
        <v>0</v>
      </c>
      <c r="C18" s="2">
        <f t="shared" si="14"/>
        <v>0</v>
      </c>
      <c r="D18" s="2">
        <f t="shared" si="15"/>
        <v>0</v>
      </c>
      <c r="E18" s="101">
        <f t="shared" ref="E18:E19" si="21">S18</f>
        <v>0</v>
      </c>
      <c r="F18" s="2" t="e">
        <f t="shared" si="16"/>
        <v>#DIV/0!</v>
      </c>
      <c r="G18" s="2" t="e">
        <f t="shared" si="17"/>
        <v>#DIV/0!</v>
      </c>
      <c r="H18" s="2" t="e">
        <f t="shared" si="18"/>
        <v>#DIV/0!</v>
      </c>
      <c r="I18" s="2">
        <f t="shared" si="19"/>
        <v>0</v>
      </c>
      <c r="J18" s="2">
        <f t="shared" si="19"/>
        <v>0</v>
      </c>
      <c r="S18" s="104"/>
      <c r="T18" s="104"/>
    </row>
    <row r="19" spans="1:22" x14ac:dyDescent="0.25">
      <c r="A19" s="2">
        <f t="shared" si="13"/>
        <v>0</v>
      </c>
      <c r="B19" s="2">
        <f t="shared" si="20"/>
        <v>0</v>
      </c>
      <c r="C19" s="2">
        <f t="shared" si="14"/>
        <v>0</v>
      </c>
      <c r="D19" s="2">
        <f t="shared" si="15"/>
        <v>0</v>
      </c>
      <c r="E19" s="101">
        <f t="shared" si="21"/>
        <v>0</v>
      </c>
      <c r="F19" s="2" t="e">
        <f t="shared" si="16"/>
        <v>#DIV/0!</v>
      </c>
      <c r="G19" s="2" t="e">
        <f t="shared" si="17"/>
        <v>#DIV/0!</v>
      </c>
      <c r="H19" s="2" t="e">
        <f t="shared" si="18"/>
        <v>#DIV/0!</v>
      </c>
      <c r="I19" s="2">
        <f t="shared" si="19"/>
        <v>0</v>
      </c>
      <c r="J19" s="2">
        <f t="shared" si="19"/>
        <v>0</v>
      </c>
      <c r="S19" s="104"/>
      <c r="T19" s="104">
        <f>T2*1.1</f>
        <v>11912.683065449584</v>
      </c>
    </row>
    <row r="20" spans="1:22" s="5" customFormat="1" x14ac:dyDescent="0.25">
      <c r="A20" s="94"/>
      <c r="B20" s="94"/>
      <c r="C20" s="94"/>
      <c r="D20" s="94"/>
      <c r="E20" s="94"/>
      <c r="F20" s="94"/>
      <c r="G20" s="94"/>
      <c r="H20" s="94"/>
      <c r="I20" s="94"/>
      <c r="J20" s="94"/>
      <c r="K20" s="94"/>
      <c r="L20" s="94"/>
      <c r="M20" s="94"/>
      <c r="N20" s="94"/>
      <c r="O20" s="94"/>
      <c r="P20" s="94"/>
      <c r="Q20" s="94"/>
      <c r="R20" s="94"/>
      <c r="S20" s="94"/>
      <c r="T20" s="94"/>
      <c r="U20" s="94"/>
      <c r="V20" s="94"/>
    </row>
    <row r="21" spans="1:22" s="5" customFormat="1" ht="16.5" x14ac:dyDescent="0.3">
      <c r="A21" s="94"/>
      <c r="B21" s="95"/>
      <c r="C21" s="95"/>
      <c r="D21" s="95"/>
      <c r="E21" s="95"/>
      <c r="F21" s="102"/>
      <c r="G21" s="95"/>
      <c r="H21" s="95"/>
      <c r="I21" s="95"/>
      <c r="J21" s="95"/>
      <c r="K21" s="95"/>
      <c r="L21" s="95"/>
      <c r="M21" s="95"/>
      <c r="N21" s="95"/>
      <c r="O21" s="94"/>
      <c r="P21" s="94"/>
      <c r="Q21" s="94"/>
      <c r="R21" s="94"/>
      <c r="S21" s="94"/>
      <c r="T21" s="94"/>
      <c r="U21" s="94"/>
      <c r="V21" s="94"/>
    </row>
    <row r="22" spans="1:22" s="5" customFormat="1" x14ac:dyDescent="0.25">
      <c r="A22" s="94"/>
      <c r="B22" s="95"/>
      <c r="C22" s="95"/>
      <c r="D22" s="95"/>
      <c r="E22" s="95"/>
      <c r="F22" s="96" t="s">
        <v>71</v>
      </c>
      <c r="G22" s="95"/>
      <c r="H22" s="95"/>
      <c r="I22" s="95"/>
      <c r="J22" s="95"/>
      <c r="K22" s="95"/>
      <c r="L22" s="95"/>
      <c r="M22" s="95"/>
      <c r="N22" s="95"/>
      <c r="O22" s="94"/>
      <c r="P22" s="94"/>
      <c r="Q22" s="94"/>
      <c r="R22" s="94"/>
      <c r="S22" s="94"/>
      <c r="T22" s="94"/>
      <c r="U22" s="94"/>
      <c r="V22" s="94"/>
    </row>
    <row r="23" spans="1:22" s="5" customFormat="1" ht="16.5" x14ac:dyDescent="0.3">
      <c r="A23" s="94"/>
      <c r="B23" s="95"/>
      <c r="C23" s="95" t="s">
        <v>69</v>
      </c>
      <c r="D23" s="95"/>
      <c r="E23" s="102"/>
      <c r="F23" s="97" t="s">
        <v>70</v>
      </c>
      <c r="G23" s="97">
        <v>394</v>
      </c>
      <c r="H23" s="95"/>
      <c r="I23" s="95">
        <f>G23*9500</f>
        <v>3743000</v>
      </c>
      <c r="J23" s="95"/>
      <c r="K23" s="95"/>
      <c r="L23" s="95"/>
      <c r="M23" s="95"/>
      <c r="N23" s="95">
        <f>G23*1.2</f>
        <v>472.79999999999995</v>
      </c>
      <c r="O23" s="94"/>
      <c r="P23" s="94"/>
      <c r="Q23" s="94"/>
      <c r="R23" s="94"/>
      <c r="S23" s="94"/>
      <c r="T23" s="94"/>
      <c r="U23" s="94"/>
      <c r="V23" s="94"/>
    </row>
    <row r="24" spans="1:22" s="5" customFormat="1" x14ac:dyDescent="0.25">
      <c r="A24" s="94"/>
      <c r="B24" s="95"/>
      <c r="C24" s="95" t="s">
        <v>1</v>
      </c>
      <c r="D24" s="95">
        <v>7100000</v>
      </c>
      <c r="E24" s="95"/>
      <c r="F24" s="97" t="s">
        <v>64</v>
      </c>
      <c r="G24" s="97">
        <v>0</v>
      </c>
      <c r="H24" s="95"/>
      <c r="I24" s="95"/>
      <c r="J24" s="95"/>
      <c r="K24" s="95"/>
      <c r="L24" s="95"/>
      <c r="M24" s="95"/>
      <c r="N24" s="95"/>
      <c r="O24" s="94"/>
      <c r="P24" s="94"/>
      <c r="Q24" s="94"/>
      <c r="R24" s="94"/>
      <c r="S24" s="94"/>
      <c r="T24" s="94"/>
      <c r="U24" s="94"/>
      <c r="V24" s="94"/>
    </row>
    <row r="25" spans="1:22" s="5" customFormat="1" x14ac:dyDescent="0.25">
      <c r="A25" s="94"/>
      <c r="B25" s="95"/>
      <c r="C25" s="95"/>
      <c r="D25" s="95"/>
      <c r="E25" s="95"/>
      <c r="F25" s="97" t="s">
        <v>72</v>
      </c>
      <c r="G25" s="97">
        <v>0</v>
      </c>
      <c r="H25" s="95"/>
      <c r="I25" s="95"/>
      <c r="J25" s="95"/>
      <c r="K25" s="95"/>
      <c r="L25" s="95"/>
      <c r="M25" s="95"/>
      <c r="N25" s="95">
        <f>G26*1.2</f>
        <v>472.79999999999995</v>
      </c>
      <c r="O25" s="94"/>
      <c r="P25" s="94"/>
      <c r="Q25" s="94"/>
      <c r="R25" s="94"/>
      <c r="S25" s="94"/>
      <c r="T25" s="94"/>
      <c r="U25" s="94"/>
      <c r="V25" s="94"/>
    </row>
    <row r="26" spans="1:22" s="5" customFormat="1" x14ac:dyDescent="0.25">
      <c r="B26" s="95"/>
      <c r="C26" s="95"/>
      <c r="D26" s="95"/>
      <c r="E26" s="95"/>
      <c r="F26" s="98" t="s">
        <v>73</v>
      </c>
      <c r="G26" s="98">
        <f>G23+G24+G25</f>
        <v>394</v>
      </c>
      <c r="H26" s="95"/>
      <c r="I26" s="95"/>
      <c r="J26" s="95"/>
      <c r="K26" s="95"/>
      <c r="L26" s="95"/>
      <c r="M26" s="95"/>
      <c r="N26" s="95"/>
      <c r="O26" s="94"/>
      <c r="P26" s="94"/>
      <c r="Q26" s="94"/>
      <c r="R26" s="94"/>
      <c r="S26" s="94"/>
      <c r="T26" s="94"/>
      <c r="U26" s="94"/>
      <c r="V26" s="94"/>
    </row>
    <row r="27" spans="1:22" s="5" customFormat="1" x14ac:dyDescent="0.25">
      <c r="B27" s="95"/>
      <c r="C27" s="95"/>
      <c r="D27" s="95"/>
      <c r="E27" s="95"/>
      <c r="F27" s="97"/>
      <c r="G27" s="97"/>
      <c r="H27" s="95"/>
      <c r="I27" s="95"/>
      <c r="J27" s="95"/>
      <c r="K27" s="95"/>
      <c r="L27" s="95"/>
      <c r="M27" s="95"/>
      <c r="N27" s="95"/>
      <c r="O27" s="94"/>
      <c r="P27" s="94"/>
      <c r="Q27" s="94"/>
      <c r="R27" s="94"/>
      <c r="S27" s="94"/>
      <c r="T27" s="94"/>
      <c r="U27" s="94"/>
      <c r="V27" s="94"/>
    </row>
    <row r="28" spans="1:22" s="5" customFormat="1" x14ac:dyDescent="0.25">
      <c r="B28" s="95"/>
      <c r="C28" s="95"/>
      <c r="D28" s="95"/>
      <c r="E28" s="95"/>
      <c r="F28" s="97" t="s">
        <v>63</v>
      </c>
      <c r="G28" s="97">
        <v>0</v>
      </c>
      <c r="H28" s="95"/>
      <c r="I28" s="95" t="e">
        <f>G34/G28</f>
        <v>#DIV/0!</v>
      </c>
      <c r="J28" s="95"/>
      <c r="K28" s="95"/>
      <c r="L28" s="95"/>
      <c r="M28" s="95"/>
      <c r="N28" s="95"/>
      <c r="O28" s="94"/>
      <c r="P28" s="94"/>
      <c r="Q28" s="94"/>
      <c r="R28" s="94"/>
      <c r="S28" s="94"/>
      <c r="T28" s="94"/>
      <c r="U28" s="94"/>
      <c r="V28" s="94"/>
    </row>
    <row r="29" spans="1:22" s="5" customFormat="1" x14ac:dyDescent="0.25">
      <c r="B29" s="95"/>
      <c r="C29" s="95"/>
      <c r="D29" s="95"/>
      <c r="E29" s="95"/>
      <c r="F29" s="97" t="s">
        <v>64</v>
      </c>
      <c r="G29" s="97">
        <v>0</v>
      </c>
      <c r="H29" s="95"/>
      <c r="I29" s="95"/>
      <c r="J29" s="95"/>
      <c r="K29" s="95"/>
      <c r="L29" s="95"/>
      <c r="M29" s="95"/>
      <c r="N29" s="95"/>
      <c r="O29" s="94"/>
      <c r="P29" s="94"/>
      <c r="Q29" s="94"/>
      <c r="R29" s="94"/>
      <c r="S29" s="94"/>
      <c r="T29" s="94"/>
      <c r="U29" s="94"/>
      <c r="V29" s="94"/>
    </row>
    <row r="30" spans="1:22" s="5" customFormat="1" x14ac:dyDescent="0.25">
      <c r="B30" s="95"/>
      <c r="C30" s="95"/>
      <c r="D30" s="95"/>
      <c r="E30" s="95"/>
      <c r="F30" s="97" t="s">
        <v>62</v>
      </c>
      <c r="G30" s="97">
        <v>0</v>
      </c>
      <c r="H30" s="95"/>
      <c r="I30" s="95"/>
      <c r="J30" s="95"/>
      <c r="K30" s="95"/>
      <c r="L30" s="95"/>
      <c r="M30" s="95"/>
      <c r="N30" s="95"/>
      <c r="O30" s="94"/>
      <c r="P30" s="94"/>
      <c r="Q30" s="94"/>
      <c r="R30" s="94"/>
      <c r="S30" s="94"/>
      <c r="T30" s="94"/>
      <c r="U30" s="94"/>
      <c r="V30" s="94"/>
    </row>
    <row r="31" spans="1:22" s="5" customFormat="1" x14ac:dyDescent="0.25">
      <c r="B31" s="95"/>
      <c r="C31" s="99"/>
      <c r="D31" s="99"/>
      <c r="E31" s="95"/>
      <c r="F31" s="98" t="s">
        <v>65</v>
      </c>
      <c r="G31" s="98">
        <f>SUM(G28:G30)</f>
        <v>0</v>
      </c>
      <c r="H31" s="95"/>
      <c r="I31" s="95" t="e">
        <f>I23/G31</f>
        <v>#DIV/0!</v>
      </c>
      <c r="J31" s="95"/>
      <c r="K31" s="95"/>
      <c r="L31" s="95"/>
      <c r="M31" s="95"/>
      <c r="N31" s="95"/>
      <c r="O31" s="94"/>
      <c r="P31" s="105"/>
      <c r="Q31" s="105"/>
      <c r="R31" s="105"/>
      <c r="S31" s="94"/>
      <c r="T31" s="94"/>
      <c r="U31" s="94"/>
      <c r="V31" s="94"/>
    </row>
    <row r="32" spans="1:22" s="5" customFormat="1" x14ac:dyDescent="0.25">
      <c r="B32" s="95"/>
      <c r="C32" s="99"/>
      <c r="D32" s="99"/>
      <c r="E32" s="95"/>
      <c r="F32" s="98" t="s">
        <v>66</v>
      </c>
      <c r="G32" s="97">
        <f>G31</f>
        <v>0</v>
      </c>
      <c r="H32" s="95" t="e">
        <f>G31/G32</f>
        <v>#DIV/0!</v>
      </c>
      <c r="I32" s="95" t="s">
        <v>45</v>
      </c>
      <c r="J32" s="95"/>
      <c r="K32" s="95"/>
      <c r="L32" s="95"/>
      <c r="M32" s="95"/>
      <c r="N32" s="95"/>
      <c r="O32" s="94"/>
      <c r="P32" s="94"/>
      <c r="Q32" s="94"/>
      <c r="R32" s="94"/>
      <c r="S32" s="94"/>
      <c r="T32" s="94"/>
      <c r="U32" s="94"/>
      <c r="V32" s="94"/>
    </row>
    <row r="33" spans="2:22" s="5" customFormat="1" x14ac:dyDescent="0.25">
      <c r="B33" s="95"/>
      <c r="C33" s="99"/>
      <c r="D33" s="99"/>
      <c r="E33" s="95"/>
      <c r="F33" s="97" t="s">
        <v>42</v>
      </c>
      <c r="G33" s="97">
        <v>10000</v>
      </c>
      <c r="H33" s="95"/>
      <c r="I33" s="95"/>
      <c r="J33" s="95"/>
      <c r="K33" s="95"/>
      <c r="L33" s="95"/>
      <c r="M33" s="95"/>
      <c r="N33" s="95"/>
      <c r="O33" s="94"/>
      <c r="P33" s="94"/>
      <c r="Q33" s="94"/>
      <c r="R33" s="94"/>
      <c r="S33" s="94"/>
      <c r="T33" s="94"/>
      <c r="U33" s="94"/>
      <c r="V33" s="94"/>
    </row>
    <row r="34" spans="2:22" s="5" customFormat="1" x14ac:dyDescent="0.25">
      <c r="B34" s="95"/>
      <c r="C34" s="99"/>
      <c r="D34" s="99"/>
      <c r="E34" s="95"/>
      <c r="F34" s="98" t="s">
        <v>43</v>
      </c>
      <c r="G34" s="98">
        <f>G26*G33</f>
        <v>3940000</v>
      </c>
      <c r="H34" s="95" t="e">
        <f>G34/D28</f>
        <v>#DIV/0!</v>
      </c>
      <c r="I34" s="95"/>
      <c r="J34" s="95"/>
      <c r="K34" s="95"/>
      <c r="L34" s="95"/>
      <c r="M34" s="95"/>
      <c r="N34" s="95"/>
      <c r="O34" s="94"/>
      <c r="P34" s="94"/>
      <c r="Q34" s="94"/>
      <c r="R34" s="94"/>
      <c r="S34" s="94"/>
      <c r="T34" s="94"/>
      <c r="U34" s="94"/>
      <c r="V34" s="94"/>
    </row>
    <row r="35" spans="2:22" s="5" customFormat="1" x14ac:dyDescent="0.25">
      <c r="B35" s="95"/>
      <c r="C35" s="99"/>
      <c r="D35" s="99"/>
      <c r="E35" s="95"/>
      <c r="F35" s="98" t="s">
        <v>21</v>
      </c>
      <c r="G35" s="98">
        <f>G34*90%</f>
        <v>3546000</v>
      </c>
      <c r="H35" s="95"/>
      <c r="I35" s="95"/>
      <c r="J35" s="95"/>
      <c r="K35" s="95"/>
      <c r="L35" s="95"/>
      <c r="M35" s="95"/>
      <c r="N35" s="95"/>
      <c r="O35" s="94"/>
      <c r="P35" s="94"/>
      <c r="Q35" s="94"/>
      <c r="R35" s="94"/>
      <c r="S35" s="94"/>
      <c r="T35" s="94"/>
      <c r="U35" s="94"/>
      <c r="V35" s="94"/>
    </row>
    <row r="36" spans="2:22" s="5" customFormat="1" x14ac:dyDescent="0.25">
      <c r="B36" s="95"/>
      <c r="C36" s="99"/>
      <c r="D36" s="99"/>
      <c r="E36" s="95"/>
      <c r="F36" s="98" t="s">
        <v>22</v>
      </c>
      <c r="G36" s="98">
        <f>G34*80%</f>
        <v>3152000</v>
      </c>
      <c r="H36" s="95"/>
      <c r="I36" s="95"/>
      <c r="J36" s="95"/>
      <c r="K36" s="95"/>
      <c r="L36" s="95"/>
      <c r="M36" s="95"/>
      <c r="N36" s="95"/>
      <c r="O36" s="94"/>
      <c r="P36" s="94"/>
      <c r="Q36" s="94"/>
      <c r="R36" s="94"/>
      <c r="S36" s="94"/>
      <c r="T36" s="94"/>
      <c r="U36" s="94"/>
      <c r="V36" s="94"/>
    </row>
    <row r="37" spans="2:22" x14ac:dyDescent="0.25">
      <c r="B37" s="99"/>
      <c r="C37" s="99"/>
      <c r="D37" s="99"/>
      <c r="E37" s="99"/>
      <c r="F37" s="99"/>
      <c r="G37" s="99"/>
      <c r="H37" s="99"/>
      <c r="I37" s="99"/>
      <c r="J37" s="99"/>
      <c r="K37" s="99"/>
      <c r="L37" s="99"/>
      <c r="M37" s="99"/>
      <c r="N37" s="99"/>
    </row>
    <row r="38" spans="2:22" x14ac:dyDescent="0.25">
      <c r="B38" s="99"/>
      <c r="C38" s="99"/>
      <c r="D38" s="99"/>
      <c r="E38" s="99"/>
      <c r="F38" s="99"/>
      <c r="G38" s="99"/>
      <c r="H38" s="99"/>
      <c r="I38" s="99"/>
      <c r="J38" s="99"/>
      <c r="K38" s="99"/>
      <c r="L38" s="99"/>
      <c r="M38" s="99"/>
      <c r="N38" s="99"/>
      <c r="O38" s="94"/>
      <c r="P38" s="94"/>
      <c r="Q38" s="94"/>
      <c r="R38" s="94"/>
      <c r="S38" s="94"/>
      <c r="T38" s="94"/>
      <c r="U38" s="94"/>
    </row>
    <row r="39" spans="2:22" x14ac:dyDescent="0.25">
      <c r="B39" s="99"/>
      <c r="C39" s="99"/>
      <c r="D39" s="99"/>
      <c r="E39" s="99"/>
      <c r="F39" s="99"/>
      <c r="G39" s="99"/>
      <c r="H39" s="99"/>
      <c r="I39" s="99"/>
      <c r="J39" s="99"/>
      <c r="K39" s="99"/>
      <c r="L39" s="99"/>
      <c r="M39" s="99"/>
      <c r="N39" s="99"/>
      <c r="O39" s="94"/>
      <c r="P39" s="94"/>
      <c r="Q39" s="94"/>
      <c r="R39" s="94"/>
      <c r="S39" s="94"/>
      <c r="T39" s="94"/>
      <c r="U39" s="94"/>
    </row>
    <row r="40" spans="2:22" x14ac:dyDescent="0.25">
      <c r="B40" s="99"/>
      <c r="C40" s="99"/>
      <c r="D40" s="99"/>
      <c r="E40" s="99"/>
      <c r="F40" s="99"/>
      <c r="G40" s="99"/>
      <c r="H40" s="99"/>
      <c r="I40" s="99"/>
      <c r="J40" s="99"/>
      <c r="K40" s="99"/>
      <c r="L40" s="99"/>
      <c r="M40" s="99"/>
      <c r="N40" s="99"/>
      <c r="O40" s="94"/>
      <c r="P40" s="94"/>
      <c r="Q40" s="94"/>
      <c r="R40" s="94"/>
      <c r="S40" s="94"/>
      <c r="T40" s="94"/>
      <c r="U40" s="94"/>
    </row>
    <row r="41" spans="2:22" x14ac:dyDescent="0.25">
      <c r="B41" s="99"/>
      <c r="C41" s="99"/>
      <c r="D41" s="99"/>
      <c r="E41" s="99"/>
      <c r="F41" s="99"/>
      <c r="G41" s="99"/>
      <c r="H41" s="99"/>
      <c r="I41" s="99"/>
      <c r="J41" s="99"/>
      <c r="K41" s="99"/>
      <c r="L41" s="99"/>
      <c r="M41" s="99"/>
      <c r="N41" s="99"/>
      <c r="O41" s="94"/>
      <c r="P41" s="94"/>
      <c r="Q41" s="94"/>
      <c r="R41" s="94"/>
      <c r="S41" s="94"/>
      <c r="T41" s="94"/>
      <c r="U41" s="94"/>
    </row>
    <row r="42" spans="2:22" x14ac:dyDescent="0.25">
      <c r="B42" s="99"/>
      <c r="C42" s="99"/>
      <c r="D42" s="99"/>
      <c r="E42" s="99"/>
      <c r="F42" s="99"/>
      <c r="G42" s="99"/>
      <c r="H42" s="99"/>
      <c r="I42" s="99"/>
      <c r="J42" s="99"/>
      <c r="K42" s="99"/>
      <c r="L42" s="99"/>
      <c r="M42" s="99"/>
      <c r="N42" s="99"/>
      <c r="O42" s="94"/>
      <c r="P42" s="94"/>
      <c r="Q42" s="94"/>
      <c r="R42" s="94"/>
      <c r="S42" s="94"/>
      <c r="T42" s="94"/>
      <c r="U42" s="94"/>
    </row>
    <row r="43" spans="2:22" x14ac:dyDescent="0.25">
      <c r="B43" s="99"/>
      <c r="C43" s="99"/>
      <c r="D43" s="99"/>
      <c r="E43" s="99"/>
      <c r="F43" s="99"/>
      <c r="G43" s="99"/>
      <c r="H43" s="99"/>
      <c r="I43" s="99"/>
      <c r="J43" s="99"/>
      <c r="K43" s="99"/>
      <c r="L43" s="99"/>
      <c r="M43" s="99"/>
      <c r="N43" s="99"/>
      <c r="O43" s="94"/>
      <c r="P43" s="105"/>
      <c r="Q43" s="105"/>
      <c r="R43" s="105"/>
      <c r="S43" s="94"/>
      <c r="T43" s="94"/>
      <c r="U43" s="94"/>
    </row>
    <row r="44" spans="2:22" x14ac:dyDescent="0.25">
      <c r="B44" s="99"/>
      <c r="C44" s="99"/>
      <c r="D44" s="99"/>
      <c r="E44" s="99"/>
      <c r="F44" s="99"/>
      <c r="G44" s="99"/>
      <c r="H44" s="99"/>
      <c r="I44" s="99"/>
      <c r="J44" s="99"/>
      <c r="K44" s="99"/>
      <c r="L44" s="99"/>
      <c r="M44" s="99"/>
      <c r="N44" s="99"/>
      <c r="O44" s="94"/>
      <c r="P44" s="94"/>
      <c r="Q44" s="94"/>
      <c r="R44" s="94"/>
      <c r="S44" s="94"/>
      <c r="T44" s="94"/>
      <c r="U44" s="94"/>
    </row>
    <row r="45" spans="2:22" x14ac:dyDescent="0.25">
      <c r="B45" s="99"/>
      <c r="C45" s="99"/>
      <c r="D45" s="99"/>
      <c r="E45" s="99"/>
      <c r="F45" s="99"/>
      <c r="G45" s="99"/>
      <c r="H45" s="99"/>
      <c r="I45" s="99"/>
      <c r="J45" s="99"/>
      <c r="K45" s="99"/>
      <c r="L45" s="99"/>
      <c r="M45" s="99"/>
      <c r="N45" s="99"/>
      <c r="O45" s="94"/>
      <c r="P45" s="94"/>
      <c r="Q45" s="94"/>
      <c r="R45" s="94"/>
      <c r="S45" s="94"/>
      <c r="T45" s="94"/>
      <c r="U45" s="94"/>
    </row>
    <row r="46" spans="2:22" x14ac:dyDescent="0.25">
      <c r="O46" s="94"/>
      <c r="P46" s="94"/>
      <c r="Q46" s="94"/>
      <c r="R46" s="94"/>
      <c r="S46" s="94"/>
      <c r="T46" s="94"/>
      <c r="U46" s="94"/>
    </row>
    <row r="49" spans="15:21" x14ac:dyDescent="0.25">
      <c r="O49" s="94"/>
      <c r="P49" s="94"/>
      <c r="Q49" s="94"/>
      <c r="R49" s="94"/>
      <c r="S49" s="94"/>
      <c r="T49" s="94"/>
      <c r="U49" s="94"/>
    </row>
    <row r="50" spans="15:21" x14ac:dyDescent="0.25">
      <c r="O50" s="94"/>
      <c r="P50" s="94"/>
      <c r="Q50" s="94"/>
      <c r="R50" s="94"/>
      <c r="S50" s="94"/>
      <c r="T50" s="94"/>
      <c r="U50" s="94"/>
    </row>
    <row r="51" spans="15:21" x14ac:dyDescent="0.25">
      <c r="O51" s="94"/>
      <c r="P51" s="94"/>
      <c r="Q51" s="94"/>
      <c r="R51" s="94"/>
      <c r="S51" s="94"/>
      <c r="T51" s="94"/>
      <c r="U51" s="94"/>
    </row>
    <row r="52" spans="15:21" x14ac:dyDescent="0.25">
      <c r="O52" s="94"/>
      <c r="P52" s="94"/>
      <c r="Q52" s="94"/>
      <c r="R52" s="94"/>
      <c r="S52" s="94"/>
      <c r="T52" s="94"/>
      <c r="U52" s="94"/>
    </row>
    <row r="53" spans="15:21" x14ac:dyDescent="0.25">
      <c r="O53" s="94"/>
      <c r="P53" s="105"/>
      <c r="Q53" s="105"/>
      <c r="R53" s="105"/>
      <c r="S53" s="94"/>
      <c r="T53" s="94"/>
      <c r="U53" s="94"/>
    </row>
    <row r="54" spans="15:21" x14ac:dyDescent="0.25">
      <c r="O54" s="94"/>
      <c r="P54" s="94"/>
      <c r="Q54" s="94"/>
      <c r="R54" s="94"/>
      <c r="S54" s="94"/>
      <c r="T54" s="94"/>
      <c r="U54" s="94"/>
    </row>
    <row r="55" spans="15:21" x14ac:dyDescent="0.25">
      <c r="O55" s="94"/>
      <c r="P55" s="94"/>
      <c r="Q55" s="94"/>
      <c r="R55" s="94"/>
      <c r="S55" s="94"/>
      <c r="T55" s="94"/>
      <c r="U55" s="94"/>
    </row>
    <row r="56" spans="15:21" x14ac:dyDescent="0.25">
      <c r="O56" s="94"/>
      <c r="P56" s="94"/>
      <c r="Q56" s="94"/>
      <c r="R56" s="94"/>
      <c r="S56" s="94"/>
      <c r="T56" s="94"/>
      <c r="U56" s="94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362CDC-A218-420C-9F84-501D6AD5D0EA}">
  <dimension ref="F117:M117"/>
  <sheetViews>
    <sheetView topLeftCell="A10" workbookViewId="0">
      <selection activeCell="A10" sqref="A10"/>
    </sheetView>
  </sheetViews>
  <sheetFormatPr defaultRowHeight="15" x14ac:dyDescent="0.25"/>
  <sheetData>
    <row r="117" spans="6:13" x14ac:dyDescent="0.25">
      <c r="F117" s="116" t="s">
        <v>59</v>
      </c>
      <c r="G117" s="116"/>
      <c r="H117" s="116"/>
      <c r="I117" s="116"/>
      <c r="J117" s="116"/>
      <c r="K117" s="116"/>
      <c r="L117" s="116"/>
      <c r="M117" s="116"/>
    </row>
  </sheetData>
  <mergeCells count="1">
    <mergeCell ref="F117:M117"/>
  </mergeCells>
  <pageMargins left="0.7" right="0.7" top="0.75" bottom="0.75" header="0.3" footer="0.3"/>
  <pageSetup orientation="portrait" horizontalDpi="1200" verticalDpi="120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4F634B-ECBC-4BD9-99C3-3A3B91921E07}">
  <dimension ref="A1"/>
  <sheetViews>
    <sheetView topLeftCell="A185" workbookViewId="0">
      <selection activeCell="A310" sqref="A310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ABB662-0FF4-496B-ACFE-A67F68EDD600}">
  <dimension ref="P24:R153"/>
  <sheetViews>
    <sheetView topLeftCell="A6" workbookViewId="0">
      <selection activeCell="T37" sqref="T37"/>
    </sheetView>
  </sheetViews>
  <sheetFormatPr defaultRowHeight="15" x14ac:dyDescent="0.25"/>
  <sheetData>
    <row r="24" spans="17:18" x14ac:dyDescent="0.25">
      <c r="Q24" t="s">
        <v>79</v>
      </c>
      <c r="R24">
        <v>13</v>
      </c>
    </row>
    <row r="44" spans="16:17" x14ac:dyDescent="0.25">
      <c r="P44" t="s">
        <v>79</v>
      </c>
      <c r="Q44">
        <v>6</v>
      </c>
    </row>
    <row r="68" spans="17:18" x14ac:dyDescent="0.25">
      <c r="Q68" t="s">
        <v>76</v>
      </c>
      <c r="R68">
        <v>8</v>
      </c>
    </row>
    <row r="106" spans="16:17" x14ac:dyDescent="0.25">
      <c r="P106" t="s">
        <v>76</v>
      </c>
      <c r="Q106">
        <v>10</v>
      </c>
    </row>
    <row r="153" spans="17:18" x14ac:dyDescent="0.25">
      <c r="Q153" t="s">
        <v>79</v>
      </c>
      <c r="R153">
        <v>12</v>
      </c>
    </row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A7F591-0DE0-497A-BB2F-621A71080837}">
  <dimension ref="C2:I6"/>
  <sheetViews>
    <sheetView workbookViewId="0">
      <selection activeCell="I5" sqref="I5"/>
    </sheetView>
  </sheetViews>
  <sheetFormatPr defaultRowHeight="15" x14ac:dyDescent="0.25"/>
  <sheetData>
    <row r="2" spans="3:9" x14ac:dyDescent="0.25">
      <c r="C2">
        <v>1</v>
      </c>
      <c r="D2" t="s">
        <v>81</v>
      </c>
      <c r="E2">
        <v>11</v>
      </c>
      <c r="F2">
        <v>9.6199999999999992</v>
      </c>
      <c r="I2">
        <v>793</v>
      </c>
    </row>
    <row r="3" spans="3:9" x14ac:dyDescent="0.25">
      <c r="C3">
        <v>2</v>
      </c>
      <c r="D3" t="s">
        <v>81</v>
      </c>
      <c r="E3">
        <v>9.49</v>
      </c>
      <c r="F3">
        <v>8.1199999999999992</v>
      </c>
      <c r="I3">
        <v>93</v>
      </c>
    </row>
    <row r="4" spans="3:9" x14ac:dyDescent="0.25">
      <c r="C4">
        <v>3</v>
      </c>
      <c r="D4" t="s">
        <v>81</v>
      </c>
      <c r="E4">
        <v>12.33</v>
      </c>
      <c r="F4">
        <v>9.6199999999999992</v>
      </c>
      <c r="I4">
        <f>SUM(I2:I3)</f>
        <v>886</v>
      </c>
    </row>
    <row r="5" spans="3:9" x14ac:dyDescent="0.25">
      <c r="C5">
        <v>1</v>
      </c>
      <c r="D5" t="s">
        <v>82</v>
      </c>
      <c r="E5">
        <v>8.07</v>
      </c>
      <c r="F5">
        <v>19.47</v>
      </c>
    </row>
    <row r="6" spans="3:9" x14ac:dyDescent="0.25">
      <c r="C6">
        <v>2</v>
      </c>
      <c r="D6" t="s">
        <v>82</v>
      </c>
      <c r="E6">
        <v>9.52</v>
      </c>
      <c r="F6">
        <v>8.5399999999999991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Depreciation</vt:lpstr>
      <vt:lpstr>Calculation</vt:lpstr>
      <vt:lpstr>20-20</vt:lpstr>
      <vt:lpstr>RR</vt:lpstr>
      <vt:lpstr>Rates</vt:lpstr>
      <vt:lpstr>Area Page</vt:lpstr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Vinita Surve</cp:lastModifiedBy>
  <cp:lastPrinted>2019-11-05T06:14:02Z</cp:lastPrinted>
  <dcterms:created xsi:type="dcterms:W3CDTF">2018-02-17T10:36:41Z</dcterms:created>
  <dcterms:modified xsi:type="dcterms:W3CDTF">2024-11-13T07:37:45Z</dcterms:modified>
</cp:coreProperties>
</file>